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codeName="ThisWorkbook"/>
  <mc:AlternateContent xmlns:mc="http://schemas.openxmlformats.org/markup-compatibility/2006">
    <mc:Choice Requires="x15">
      <x15ac:absPath xmlns:x15ac="http://schemas.microsoft.com/office/spreadsheetml/2010/11/ac" url="C:\Users\kimura.k\Desktop\"/>
    </mc:Choice>
  </mc:AlternateContent>
  <xr:revisionPtr revIDLastSave="0" documentId="13_ncr:1_{0C35BBF2-40E7-4FE8-99D2-22EDFA637568}" xr6:coauthVersionLast="47" xr6:coauthVersionMax="47" xr10:uidLastSave="{00000000-0000-0000-0000-000000000000}"/>
  <bookViews>
    <workbookView xWindow="-120" yWindow="-120" windowWidth="20730" windowHeight="11040" tabRatio="789" xr2:uid="{00000000-000D-0000-FFFF-FFFF00000000}"/>
  </bookViews>
  <sheets>
    <sheet name="入力例" sheetId="11" r:id="rId1"/>
    <sheet name="事業主控（こちらにご入力下さい）" sheetId="1" r:id="rId2"/>
    <sheet name="提出用" sheetId="2" r:id="rId3"/>
    <sheet name="保険料計算シート" sheetId="8" state="hidden" r:id="rId4"/>
    <sheet name="設定シート" sheetId="10" state="hidden" r:id="rId5"/>
  </sheets>
  <definedNames>
    <definedName name="_xlnm._FilterDatabase" localSheetId="3" hidden="1">保険料計算シート!#REF!</definedName>
    <definedName name="_xlnm.Print_Area" localSheetId="1">'事業主控（こちらにご入力下さい）'!$A$1:$AU$231</definedName>
    <definedName name="_xlnm.Print_Area" localSheetId="2">提出用!$A$1:$AU$231</definedName>
    <definedName name="_xlnm.Print_Area" localSheetId="0">入力例!$A$1:$AU$43</definedName>
    <definedName name="_xlnm.Print_Area" localSheetId="3">保険料計算シート!$A$1:$A$31</definedName>
    <definedName name="可能">#REF!</definedName>
    <definedName name="概算年度">設定シート!$D$26</definedName>
    <definedName name="事業の期間・最小値">設定シート!$D$20</definedName>
    <definedName name="事業の期間・最大値">設定シート!$D$21</definedName>
    <definedName name="事業の種類">設定シート!$Q$45:$Q$53</definedName>
    <definedName name="事業の種類空">設定シート!$S$47</definedName>
    <definedName name="事業の種類控除">設定シート!$S$51:$S$52</definedName>
    <definedName name="賃金算定基準">設定シート!$D$61:$D$62</definedName>
    <definedName name="労務比率">設定シート!$C$45:$N$53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H63" i="1" l="1"/>
  <c r="C205" i="2"/>
  <c r="C207" i="2"/>
  <c r="C209" i="2"/>
  <c r="C211" i="2"/>
  <c r="C213" i="2"/>
  <c r="C215" i="2"/>
  <c r="C217" i="2"/>
  <c r="C219" i="2"/>
  <c r="C203" i="2"/>
  <c r="F222" i="2"/>
  <c r="F223" i="2"/>
  <c r="F224" i="2"/>
  <c r="F225" i="2"/>
  <c r="F226" i="2"/>
  <c r="F227" i="2"/>
  <c r="F228" i="2"/>
  <c r="F229" i="2"/>
  <c r="C158" i="2"/>
  <c r="C160" i="2"/>
  <c r="C162" i="2"/>
  <c r="C164" i="2"/>
  <c r="C166" i="2"/>
  <c r="C168" i="2"/>
  <c r="C170" i="2"/>
  <c r="C172" i="2"/>
  <c r="C156" i="2"/>
  <c r="F176" i="2"/>
  <c r="F177" i="2"/>
  <c r="F178" i="2"/>
  <c r="F179" i="2"/>
  <c r="F180" i="2"/>
  <c r="F181" i="2"/>
  <c r="F182" i="2"/>
  <c r="F175" i="2"/>
  <c r="F128" i="2"/>
  <c r="F129" i="2"/>
  <c r="F130" i="2"/>
  <c r="F131" i="2"/>
  <c r="F132" i="2"/>
  <c r="F133" i="2"/>
  <c r="F134" i="2"/>
  <c r="F135" i="2"/>
  <c r="C111" i="2"/>
  <c r="C113" i="2"/>
  <c r="C115" i="2"/>
  <c r="C117" i="2"/>
  <c r="C119" i="2"/>
  <c r="C121" i="2"/>
  <c r="C123" i="2"/>
  <c r="C125" i="2"/>
  <c r="C109" i="2"/>
  <c r="F81" i="2"/>
  <c r="F82" i="2"/>
  <c r="F83" i="2"/>
  <c r="F84" i="2"/>
  <c r="F85" i="2"/>
  <c r="F86" i="2"/>
  <c r="F87" i="2"/>
  <c r="F88" i="2"/>
  <c r="C66" i="2"/>
  <c r="C68" i="2"/>
  <c r="C70" i="2"/>
  <c r="C72" i="2"/>
  <c r="C74" i="2"/>
  <c r="C76" i="2"/>
  <c r="C78" i="2"/>
  <c r="C64" i="2"/>
  <c r="C62" i="2"/>
  <c r="F30" i="2"/>
  <c r="F28" i="2"/>
  <c r="F29" i="2"/>
  <c r="F27" i="2"/>
  <c r="C24" i="2"/>
  <c r="C22" i="2"/>
  <c r="C20" i="2"/>
  <c r="C18" i="2"/>
  <c r="C16" i="2"/>
  <c r="B16" i="2"/>
  <c r="AL220" i="1"/>
  <c r="AL218" i="1"/>
  <c r="AL216" i="1"/>
  <c r="AL214" i="1"/>
  <c r="AL212" i="1"/>
  <c r="AL210" i="1"/>
  <c r="AL208" i="1"/>
  <c r="AL206" i="1"/>
  <c r="AL204" i="1"/>
  <c r="AH25" i="1"/>
  <c r="AH23" i="1"/>
  <c r="AH21" i="1"/>
  <c r="AH19" i="1"/>
  <c r="AH17" i="1"/>
  <c r="V181" i="11"/>
  <c r="AH221" i="11"/>
  <c r="V221" i="11"/>
  <c r="AH127" i="11"/>
  <c r="V127" i="11"/>
  <c r="AL220" i="11"/>
  <c r="AH220" i="11"/>
  <c r="AL218" i="11"/>
  <c r="AL216" i="11"/>
  <c r="AL214" i="11"/>
  <c r="AL212" i="11"/>
  <c r="AL210" i="11"/>
  <c r="AL208" i="11"/>
  <c r="AL206" i="11"/>
  <c r="AL204" i="11"/>
  <c r="AH204" i="11"/>
  <c r="AH171" i="11"/>
  <c r="AH173" i="11"/>
  <c r="AH169" i="11"/>
  <c r="AH126" i="11"/>
  <c r="AH124" i="11"/>
  <c r="AH79" i="11"/>
  <c r="AH65" i="11"/>
  <c r="AH63" i="11"/>
  <c r="AH62" i="11"/>
  <c r="AH77" i="11"/>
  <c r="U56" i="11"/>
  <c r="V56" i="11"/>
  <c r="W56" i="11"/>
  <c r="AH21" i="11" l="1"/>
  <c r="AY21" i="11" s="1"/>
  <c r="AP40" i="2"/>
  <c r="AD1253" i="11"/>
  <c r="Z1253" i="11"/>
  <c r="AN1252" i="11"/>
  <c r="AN1255" i="11" s="1"/>
  <c r="AH1251" i="11"/>
  <c r="AY1251" i="11" s="1"/>
  <c r="BA1250" i="11"/>
  <c r="AV1250" i="11"/>
  <c r="AL1251" i="11" s="1"/>
  <c r="AH1250" i="11"/>
  <c r="AH1249" i="11"/>
  <c r="BA1248" i="11"/>
  <c r="AV1248" i="11"/>
  <c r="AH1248" i="11"/>
  <c r="AH1247" i="11"/>
  <c r="AY1247" i="11" s="1"/>
  <c r="BA1246" i="11"/>
  <c r="AV1246" i="11"/>
  <c r="AL1247" i="11" s="1"/>
  <c r="AH1246" i="11"/>
  <c r="AH1245" i="11"/>
  <c r="BA1244" i="11"/>
  <c r="AV1244" i="11"/>
  <c r="AH1244" i="11"/>
  <c r="AH1243" i="11"/>
  <c r="AY1243" i="11" s="1"/>
  <c r="BA1242" i="11"/>
  <c r="AV1242" i="11"/>
  <c r="AL1243" i="11" s="1"/>
  <c r="AH1242" i="11"/>
  <c r="AH1241" i="11"/>
  <c r="BA1240" i="11"/>
  <c r="AV1240" i="11"/>
  <c r="AH1240" i="11"/>
  <c r="AH1239" i="11"/>
  <c r="AY1239" i="11" s="1"/>
  <c r="BA1238" i="11"/>
  <c r="AV1238" i="11"/>
  <c r="AH1238" i="11"/>
  <c r="AH1237" i="11"/>
  <c r="BA1236" i="11"/>
  <c r="AV1236" i="11"/>
  <c r="AH1236" i="11"/>
  <c r="AH1235" i="11"/>
  <c r="AY1235" i="11" s="1"/>
  <c r="BA1234" i="11"/>
  <c r="AV1234" i="11"/>
  <c r="AL1235" i="11" s="1"/>
  <c r="AH1234" i="11"/>
  <c r="W1228" i="11"/>
  <c r="V1228" i="11"/>
  <c r="U1228" i="11"/>
  <c r="T1228" i="11"/>
  <c r="S1228" i="11"/>
  <c r="R1228" i="11"/>
  <c r="Q1228" i="11"/>
  <c r="P1228" i="11"/>
  <c r="O1228" i="11"/>
  <c r="N1228" i="11"/>
  <c r="M1228" i="11"/>
  <c r="L1228" i="11"/>
  <c r="K1228" i="11"/>
  <c r="J1228" i="11"/>
  <c r="AD1212" i="11"/>
  <c r="Z1212" i="11"/>
  <c r="AN1211" i="11"/>
  <c r="AN1214" i="11" s="1"/>
  <c r="AH1210" i="11"/>
  <c r="BA1209" i="11"/>
  <c r="AV1209" i="11"/>
  <c r="AH1209" i="11"/>
  <c r="AH1208" i="11"/>
  <c r="AY1208" i="11" s="1"/>
  <c r="BA1207" i="11"/>
  <c r="AV1207" i="11"/>
  <c r="AL1208" i="11" s="1"/>
  <c r="AH1207" i="11"/>
  <c r="AH1206" i="11"/>
  <c r="BA1205" i="11"/>
  <c r="AV1205" i="11"/>
  <c r="AH1205" i="11"/>
  <c r="AH1204" i="11"/>
  <c r="BA1203" i="11"/>
  <c r="AV1203" i="11"/>
  <c r="AL1204" i="11" s="1"/>
  <c r="AH1203" i="11"/>
  <c r="AH1202" i="11"/>
  <c r="BA1201" i="11"/>
  <c r="AV1201" i="11"/>
  <c r="AH1201" i="11"/>
  <c r="AH1200" i="11"/>
  <c r="AY1200" i="11" s="1"/>
  <c r="BA1199" i="11"/>
  <c r="AV1199" i="11"/>
  <c r="AL1200" i="11" s="1"/>
  <c r="AH1199" i="11"/>
  <c r="AH1198" i="11"/>
  <c r="BA1197" i="11"/>
  <c r="AV1197" i="11"/>
  <c r="AH1197" i="11"/>
  <c r="AH1196" i="11"/>
  <c r="AY1196" i="11" s="1"/>
  <c r="BA1195" i="11"/>
  <c r="AV1195" i="11"/>
  <c r="AL1196" i="11" s="1"/>
  <c r="AH1195" i="11"/>
  <c r="AH1194" i="11"/>
  <c r="BA1193" i="11"/>
  <c r="AV1193" i="11"/>
  <c r="AH1193" i="11"/>
  <c r="W1187" i="11"/>
  <c r="V1187" i="11"/>
  <c r="U1187" i="11"/>
  <c r="T1187" i="11"/>
  <c r="S1187" i="11"/>
  <c r="R1187" i="11"/>
  <c r="Q1187" i="11"/>
  <c r="P1187" i="11"/>
  <c r="O1187" i="11"/>
  <c r="N1187" i="11"/>
  <c r="M1187" i="11"/>
  <c r="L1187" i="11"/>
  <c r="K1187" i="11"/>
  <c r="J1187" i="11"/>
  <c r="AD1171" i="11"/>
  <c r="Z1171" i="11"/>
  <c r="AN1170" i="11"/>
  <c r="AN1173" i="11" s="1"/>
  <c r="AH1169" i="11"/>
  <c r="AY1169" i="11" s="1"/>
  <c r="BA1168" i="11"/>
  <c r="AV1168" i="11"/>
  <c r="AL1169" i="11" s="1"/>
  <c r="AH1168" i="11"/>
  <c r="AH1167" i="11"/>
  <c r="AY1167" i="11" s="1"/>
  <c r="BA1166" i="11"/>
  <c r="AV1166" i="11"/>
  <c r="AH1166" i="11"/>
  <c r="AH1165" i="11"/>
  <c r="AY1165" i="11" s="1"/>
  <c r="BA1164" i="11"/>
  <c r="AV1164" i="11"/>
  <c r="AL1165" i="11" s="1"/>
  <c r="AH1164" i="11"/>
  <c r="AH1163" i="11"/>
  <c r="AY1163" i="11" s="1"/>
  <c r="BA1162" i="11"/>
  <c r="AV1162" i="11"/>
  <c r="AH1162" i="11"/>
  <c r="AH1161" i="11"/>
  <c r="AY1161" i="11" s="1"/>
  <c r="BA1160" i="11"/>
  <c r="AV1160" i="11"/>
  <c r="AL1161" i="11" s="1"/>
  <c r="AH1160" i="11"/>
  <c r="AH1159" i="11"/>
  <c r="AY1159" i="11" s="1"/>
  <c r="BA1158" i="11"/>
  <c r="AV1158" i="11"/>
  <c r="AH1158" i="11"/>
  <c r="AH1157" i="11"/>
  <c r="AY1157" i="11" s="1"/>
  <c r="BA1156" i="11"/>
  <c r="AV1156" i="11"/>
  <c r="AH1156" i="11"/>
  <c r="AH1155" i="11"/>
  <c r="AY1155" i="11" s="1"/>
  <c r="BA1154" i="11"/>
  <c r="AV1154" i="11"/>
  <c r="AH1154" i="11"/>
  <c r="AH1153" i="11"/>
  <c r="AY1153" i="11" s="1"/>
  <c r="BA1152" i="11"/>
  <c r="AV1152" i="11"/>
  <c r="AL1153" i="11" s="1"/>
  <c r="AH1152" i="11"/>
  <c r="W1146" i="11"/>
  <c r="V1146" i="11"/>
  <c r="U1146" i="11"/>
  <c r="T1146" i="11"/>
  <c r="S1146" i="11"/>
  <c r="R1146" i="11"/>
  <c r="Q1146" i="11"/>
  <c r="P1146" i="11"/>
  <c r="O1146" i="11"/>
  <c r="N1146" i="11"/>
  <c r="M1146" i="11"/>
  <c r="L1146" i="11"/>
  <c r="K1146" i="11"/>
  <c r="J1146" i="11"/>
  <c r="AD1130" i="11"/>
  <c r="Z1130" i="11"/>
  <c r="AN1129" i="11"/>
  <c r="AN1132" i="11" s="1"/>
  <c r="AH1128" i="11"/>
  <c r="AY1128" i="11" s="1"/>
  <c r="BA1127" i="11"/>
  <c r="AV1127" i="11"/>
  <c r="AH1127" i="11"/>
  <c r="AH1126" i="11"/>
  <c r="AY1126" i="11" s="1"/>
  <c r="BA1125" i="11"/>
  <c r="AV1125" i="11"/>
  <c r="AL1126" i="11" s="1"/>
  <c r="AH1125" i="11"/>
  <c r="AH1124" i="11"/>
  <c r="AY1124" i="11" s="1"/>
  <c r="BA1123" i="11"/>
  <c r="AV1123" i="11"/>
  <c r="AH1123" i="11"/>
  <c r="AH1122" i="11"/>
  <c r="AY1122" i="11" s="1"/>
  <c r="BA1121" i="11"/>
  <c r="AV1121" i="11"/>
  <c r="AL1122" i="11" s="1"/>
  <c r="AH1121" i="11"/>
  <c r="AH1120" i="11"/>
  <c r="AY1120" i="11" s="1"/>
  <c r="BA1119" i="11"/>
  <c r="AV1119" i="11"/>
  <c r="AH1119" i="11"/>
  <c r="AH1118" i="11"/>
  <c r="AY1118" i="11" s="1"/>
  <c r="BA1117" i="11"/>
  <c r="AV1117" i="11"/>
  <c r="AL1118" i="11" s="1"/>
  <c r="AH1117" i="11"/>
  <c r="AH1116" i="11"/>
  <c r="AY1116" i="11" s="1"/>
  <c r="BA1115" i="11"/>
  <c r="AV1115" i="11"/>
  <c r="AH1115" i="11"/>
  <c r="AH1114" i="11"/>
  <c r="AY1114" i="11" s="1"/>
  <c r="BA1113" i="11"/>
  <c r="AV1113" i="11"/>
  <c r="AL1114" i="11" s="1"/>
  <c r="AH1113" i="11"/>
  <c r="AH1112" i="11"/>
  <c r="AY1112" i="11" s="1"/>
  <c r="BA1111" i="11"/>
  <c r="AV1111" i="11"/>
  <c r="AL1112" i="11" s="1"/>
  <c r="AH1111" i="11"/>
  <c r="W1105" i="11"/>
  <c r="V1105" i="11"/>
  <c r="U1105" i="11"/>
  <c r="T1105" i="11"/>
  <c r="S1105" i="11"/>
  <c r="R1105" i="11"/>
  <c r="Q1105" i="11"/>
  <c r="P1105" i="11"/>
  <c r="O1105" i="11"/>
  <c r="N1105" i="11"/>
  <c r="M1105" i="11"/>
  <c r="L1105" i="11"/>
  <c r="K1105" i="11"/>
  <c r="J1105" i="11"/>
  <c r="AD1089" i="11"/>
  <c r="Z1089" i="11"/>
  <c r="AN1088" i="11"/>
  <c r="AN1091" i="11" s="1"/>
  <c r="AH1087" i="11"/>
  <c r="AY1087" i="11" s="1"/>
  <c r="BA1086" i="11"/>
  <c r="AV1086" i="11"/>
  <c r="AL1087" i="11" s="1"/>
  <c r="AH1086" i="11"/>
  <c r="AH1085" i="11"/>
  <c r="AY1085" i="11" s="1"/>
  <c r="BA1084" i="11"/>
  <c r="AV1084" i="11"/>
  <c r="AL1085" i="11" s="1"/>
  <c r="AH1084" i="11"/>
  <c r="AH1083" i="11"/>
  <c r="AY1083" i="11" s="1"/>
  <c r="BA1082" i="11"/>
  <c r="AV1082" i="11"/>
  <c r="AL1083" i="11" s="1"/>
  <c r="AH1082" i="11"/>
  <c r="AH1081" i="11"/>
  <c r="AY1081" i="11" s="1"/>
  <c r="BA1080" i="11"/>
  <c r="AV1080" i="11"/>
  <c r="AL1081" i="11" s="1"/>
  <c r="AH1080" i="11"/>
  <c r="AH1079" i="11"/>
  <c r="BA1078" i="11"/>
  <c r="AV1078" i="11"/>
  <c r="AH1078" i="11"/>
  <c r="AH1077" i="11"/>
  <c r="AY1077" i="11" s="1"/>
  <c r="BA1076" i="11"/>
  <c r="AV1076" i="11"/>
  <c r="AH1076" i="11"/>
  <c r="AH1075" i="11"/>
  <c r="AY1075" i="11" s="1"/>
  <c r="BA1074" i="11"/>
  <c r="AV1074" i="11"/>
  <c r="AH1074" i="11"/>
  <c r="AH1073" i="11"/>
  <c r="BA1072" i="11"/>
  <c r="AV1072" i="11"/>
  <c r="AL1073" i="11" s="1"/>
  <c r="AH1072" i="11"/>
  <c r="AH1071" i="11"/>
  <c r="AY1071" i="11" s="1"/>
  <c r="BA1070" i="11"/>
  <c r="AV1070" i="11"/>
  <c r="AH1070" i="11"/>
  <c r="W1064" i="11"/>
  <c r="V1064" i="11"/>
  <c r="U1064" i="11"/>
  <c r="T1064" i="11"/>
  <c r="S1064" i="11"/>
  <c r="R1064" i="11"/>
  <c r="Q1064" i="11"/>
  <c r="P1064" i="11"/>
  <c r="O1064" i="11"/>
  <c r="N1064" i="11"/>
  <c r="M1064" i="11"/>
  <c r="L1064" i="11"/>
  <c r="K1064" i="11"/>
  <c r="J1064" i="11"/>
  <c r="AD1048" i="11"/>
  <c r="Z1048" i="11"/>
  <c r="AN1047" i="11"/>
  <c r="AN1050" i="11" s="1"/>
  <c r="AH1046" i="11"/>
  <c r="AY1046" i="11" s="1"/>
  <c r="BA1045" i="11"/>
  <c r="AV1045" i="11"/>
  <c r="AL1046" i="11" s="1"/>
  <c r="AH1045" i="11"/>
  <c r="AH1044" i="11"/>
  <c r="AY1044" i="11" s="1"/>
  <c r="BA1043" i="11"/>
  <c r="AV1043" i="11"/>
  <c r="AH1043" i="11"/>
  <c r="AH1042" i="11"/>
  <c r="AY1042" i="11" s="1"/>
  <c r="BA1041" i="11"/>
  <c r="AV1041" i="11"/>
  <c r="AH1041" i="11"/>
  <c r="AH1040" i="11"/>
  <c r="AY1040" i="11" s="1"/>
  <c r="BA1039" i="11"/>
  <c r="AV1039" i="11"/>
  <c r="AH1039" i="11"/>
  <c r="AH1038" i="11"/>
  <c r="AY1038" i="11" s="1"/>
  <c r="BA1037" i="11"/>
  <c r="AV1037" i="11"/>
  <c r="AL1038" i="11" s="1"/>
  <c r="AH1037" i="11"/>
  <c r="AH1036" i="11"/>
  <c r="AY1036" i="11" s="1"/>
  <c r="BA1035" i="11"/>
  <c r="AV1035" i="11"/>
  <c r="AH1035" i="11"/>
  <c r="AH1034" i="11"/>
  <c r="AY1034" i="11" s="1"/>
  <c r="BA1033" i="11"/>
  <c r="AV1033" i="11"/>
  <c r="AL1034" i="11" s="1"/>
  <c r="AH1033" i="11"/>
  <c r="AH1032" i="11"/>
  <c r="AY1032" i="11" s="1"/>
  <c r="BA1031" i="11"/>
  <c r="AV1031" i="11"/>
  <c r="AH1031" i="11"/>
  <c r="AH1030" i="11"/>
  <c r="AY1030" i="11" s="1"/>
  <c r="BA1029" i="11"/>
  <c r="AV1029" i="11"/>
  <c r="AL1030" i="11" s="1"/>
  <c r="AH1029" i="11"/>
  <c r="W1023" i="11"/>
  <c r="V1023" i="11"/>
  <c r="U1023" i="11"/>
  <c r="T1023" i="11"/>
  <c r="S1023" i="11"/>
  <c r="R1023" i="11"/>
  <c r="Q1023" i="11"/>
  <c r="P1023" i="11"/>
  <c r="O1023" i="11"/>
  <c r="N1023" i="11"/>
  <c r="M1023" i="11"/>
  <c r="L1023" i="11"/>
  <c r="K1023" i="11"/>
  <c r="J1023" i="11"/>
  <c r="AD1007" i="11"/>
  <c r="Z1007" i="11"/>
  <c r="AN1006" i="11"/>
  <c r="AN1009" i="11" s="1"/>
  <c r="AH1005" i="11"/>
  <c r="AY1005" i="11" s="1"/>
  <c r="BA1004" i="11"/>
  <c r="AV1004" i="11"/>
  <c r="AH1004" i="11"/>
  <c r="AH1003" i="11"/>
  <c r="AY1003" i="11" s="1"/>
  <c r="BA1002" i="11"/>
  <c r="AV1002" i="11"/>
  <c r="AL1003" i="11" s="1"/>
  <c r="AH1002" i="11"/>
  <c r="AH1001" i="11"/>
  <c r="AY1001" i="11" s="1"/>
  <c r="BA1000" i="11"/>
  <c r="AV1000" i="11"/>
  <c r="AH1000" i="11"/>
  <c r="AH999" i="11"/>
  <c r="AY999" i="11" s="1"/>
  <c r="BA998" i="11"/>
  <c r="AV998" i="11"/>
  <c r="AL999" i="11" s="1"/>
  <c r="AH998" i="11"/>
  <c r="AH997" i="11"/>
  <c r="AY997" i="11" s="1"/>
  <c r="BA996" i="11"/>
  <c r="AV996" i="11"/>
  <c r="AH996" i="11"/>
  <c r="AH995" i="11"/>
  <c r="AY995" i="11" s="1"/>
  <c r="BA994" i="11"/>
  <c r="AV994" i="11"/>
  <c r="AL995" i="11" s="1"/>
  <c r="AH994" i="11"/>
  <c r="AH993" i="11"/>
  <c r="AY993" i="11" s="1"/>
  <c r="BA992" i="11"/>
  <c r="AV992" i="11"/>
  <c r="AH992" i="11"/>
  <c r="AH991" i="11"/>
  <c r="AY991" i="11" s="1"/>
  <c r="BA990" i="11"/>
  <c r="AV990" i="11"/>
  <c r="AH990" i="11"/>
  <c r="AH989" i="11"/>
  <c r="AY989" i="11" s="1"/>
  <c r="BA988" i="11"/>
  <c r="AV988" i="11"/>
  <c r="AH988" i="11"/>
  <c r="W982" i="11"/>
  <c r="V982" i="11"/>
  <c r="U982" i="11"/>
  <c r="T982" i="11"/>
  <c r="S982" i="11"/>
  <c r="R982" i="11"/>
  <c r="Q982" i="11"/>
  <c r="P982" i="11"/>
  <c r="O982" i="11"/>
  <c r="N982" i="11"/>
  <c r="M982" i="11"/>
  <c r="L982" i="11"/>
  <c r="K982" i="11"/>
  <c r="J982" i="11"/>
  <c r="AD966" i="11"/>
  <c r="Z966" i="11"/>
  <c r="AN965" i="11"/>
  <c r="AN968" i="11" s="1"/>
  <c r="AH964" i="11"/>
  <c r="AY964" i="11" s="1"/>
  <c r="BA963" i="11"/>
  <c r="AV963" i="11"/>
  <c r="AL964" i="11" s="1"/>
  <c r="AH963" i="11"/>
  <c r="AH962" i="11"/>
  <c r="BA961" i="11"/>
  <c r="AV961" i="11"/>
  <c r="AH961" i="11"/>
  <c r="AH960" i="11"/>
  <c r="AY960" i="11" s="1"/>
  <c r="BA959" i="11"/>
  <c r="AV959" i="11"/>
  <c r="AL960" i="11" s="1"/>
  <c r="AH959" i="11"/>
  <c r="AH958" i="11"/>
  <c r="BA957" i="11"/>
  <c r="AV957" i="11"/>
  <c r="AH957" i="11"/>
  <c r="AH956" i="11"/>
  <c r="AY956" i="11" s="1"/>
  <c r="BA955" i="11"/>
  <c r="AV955" i="11"/>
  <c r="AL956" i="11" s="1"/>
  <c r="AH955" i="11"/>
  <c r="AH954" i="11"/>
  <c r="AY954" i="11" s="1"/>
  <c r="BA953" i="11"/>
  <c r="AV953" i="11"/>
  <c r="AH953" i="11"/>
  <c r="AH952" i="11"/>
  <c r="AY952" i="11" s="1"/>
  <c r="BA951" i="11"/>
  <c r="AV951" i="11"/>
  <c r="AH951" i="11"/>
  <c r="AH950" i="11"/>
  <c r="AY950" i="11" s="1"/>
  <c r="BA949" i="11"/>
  <c r="AV949" i="11"/>
  <c r="AL950" i="11" s="1"/>
  <c r="AH949" i="11"/>
  <c r="AH948" i="11"/>
  <c r="BA947" i="11"/>
  <c r="AV947" i="11"/>
  <c r="AL948" i="11" s="1"/>
  <c r="AH947" i="11"/>
  <c r="W941" i="11"/>
  <c r="V941" i="11"/>
  <c r="U941" i="11"/>
  <c r="T941" i="11"/>
  <c r="S941" i="11"/>
  <c r="R941" i="11"/>
  <c r="Q941" i="11"/>
  <c r="P941" i="11"/>
  <c r="O941" i="11"/>
  <c r="N941" i="11"/>
  <c r="M941" i="11"/>
  <c r="L941" i="11"/>
  <c r="K941" i="11"/>
  <c r="J941" i="11"/>
  <c r="AD925" i="11"/>
  <c r="Z925" i="11"/>
  <c r="AN924" i="11"/>
  <c r="AN927" i="11" s="1"/>
  <c r="AH923" i="11"/>
  <c r="AY923" i="11" s="1"/>
  <c r="BA922" i="11"/>
  <c r="AV922" i="11"/>
  <c r="AL923" i="11" s="1"/>
  <c r="AH922" i="11"/>
  <c r="AH921" i="11"/>
  <c r="AY921" i="11" s="1"/>
  <c r="BA920" i="11"/>
  <c r="AV920" i="11"/>
  <c r="AL921" i="11" s="1"/>
  <c r="AH920" i="11"/>
  <c r="AH919" i="11"/>
  <c r="AY919" i="11" s="1"/>
  <c r="BA918" i="11"/>
  <c r="AV918" i="11"/>
  <c r="AL919" i="11" s="1"/>
  <c r="AH918" i="11"/>
  <c r="AH917" i="11"/>
  <c r="AY917" i="11" s="1"/>
  <c r="BA916" i="11"/>
  <c r="AV916" i="11"/>
  <c r="AL917" i="11" s="1"/>
  <c r="AH916" i="11"/>
  <c r="AH915" i="11"/>
  <c r="AY915" i="11" s="1"/>
  <c r="BA914" i="11"/>
  <c r="AV914" i="11"/>
  <c r="AL915" i="11" s="1"/>
  <c r="AH914" i="11"/>
  <c r="AH913" i="11"/>
  <c r="AY913" i="11" s="1"/>
  <c r="BA912" i="11"/>
  <c r="AV912" i="11"/>
  <c r="AL913" i="11" s="1"/>
  <c r="AH912" i="11"/>
  <c r="AH911" i="11"/>
  <c r="AY911" i="11" s="1"/>
  <c r="BA910" i="11"/>
  <c r="AV910" i="11"/>
  <c r="AL911" i="11" s="1"/>
  <c r="AH910" i="11"/>
  <c r="AH909" i="11"/>
  <c r="AY909" i="11" s="1"/>
  <c r="BA908" i="11"/>
  <c r="AV908" i="11"/>
  <c r="AL909" i="11" s="1"/>
  <c r="AH908" i="11"/>
  <c r="AH907" i="11"/>
  <c r="AY907" i="11" s="1"/>
  <c r="BA906" i="11"/>
  <c r="AV906" i="11"/>
  <c r="AH906" i="11"/>
  <c r="W900" i="11"/>
  <c r="V900" i="11"/>
  <c r="U900" i="11"/>
  <c r="T900" i="11"/>
  <c r="S900" i="11"/>
  <c r="R900" i="11"/>
  <c r="Q900" i="11"/>
  <c r="P900" i="11"/>
  <c r="O900" i="11"/>
  <c r="N900" i="11"/>
  <c r="M900" i="11"/>
  <c r="L900" i="11"/>
  <c r="K900" i="11"/>
  <c r="J900" i="11"/>
  <c r="AD884" i="11"/>
  <c r="Z884" i="11"/>
  <c r="AN883" i="11"/>
  <c r="AN886" i="11" s="1"/>
  <c r="AH882" i="11"/>
  <c r="AY882" i="11" s="1"/>
  <c r="BA881" i="11"/>
  <c r="AV881" i="11"/>
  <c r="AL882" i="11" s="1"/>
  <c r="AH881" i="11"/>
  <c r="AH880" i="11"/>
  <c r="BA879" i="11"/>
  <c r="AV879" i="11"/>
  <c r="AH879" i="11"/>
  <c r="AH878" i="11"/>
  <c r="AY878" i="11" s="1"/>
  <c r="BA877" i="11"/>
  <c r="AV877" i="11"/>
  <c r="AL878" i="11" s="1"/>
  <c r="AH877" i="11"/>
  <c r="AH876" i="11"/>
  <c r="BA875" i="11"/>
  <c r="AV875" i="11"/>
  <c r="AH875" i="11"/>
  <c r="AH874" i="11"/>
  <c r="AY874" i="11" s="1"/>
  <c r="BA873" i="11"/>
  <c r="AV873" i="11"/>
  <c r="AL874" i="11" s="1"/>
  <c r="AH873" i="11"/>
  <c r="AH872" i="11"/>
  <c r="BA871" i="11"/>
  <c r="AV871" i="11"/>
  <c r="AH871" i="11"/>
  <c r="AH870" i="11"/>
  <c r="AY870" i="11" s="1"/>
  <c r="BA869" i="11"/>
  <c r="AV869" i="11"/>
  <c r="AL870" i="11" s="1"/>
  <c r="AH869" i="11"/>
  <c r="AH868" i="11"/>
  <c r="BA867" i="11"/>
  <c r="AV867" i="11"/>
  <c r="AH867" i="11"/>
  <c r="AH866" i="11"/>
  <c r="AY866" i="11" s="1"/>
  <c r="BA865" i="11"/>
  <c r="AV865" i="11"/>
  <c r="AL866" i="11" s="1"/>
  <c r="AH865" i="11"/>
  <c r="W859" i="11"/>
  <c r="V859" i="11"/>
  <c r="U859" i="11"/>
  <c r="T859" i="11"/>
  <c r="S859" i="11"/>
  <c r="R859" i="11"/>
  <c r="Q859" i="11"/>
  <c r="P859" i="11"/>
  <c r="O859" i="11"/>
  <c r="N859" i="11"/>
  <c r="M859" i="11"/>
  <c r="L859" i="11"/>
  <c r="K859" i="11"/>
  <c r="J859" i="11"/>
  <c r="AD843" i="11"/>
  <c r="Z843" i="11"/>
  <c r="AN842" i="11"/>
  <c r="AN845" i="11" s="1"/>
  <c r="AH841" i="11"/>
  <c r="BA840" i="11"/>
  <c r="AV840" i="11"/>
  <c r="AH840" i="11"/>
  <c r="AH839" i="11"/>
  <c r="AY839" i="11" s="1"/>
  <c r="BA838" i="11"/>
  <c r="AV838" i="11"/>
  <c r="AH838" i="11"/>
  <c r="AH837" i="11"/>
  <c r="AY837" i="11" s="1"/>
  <c r="BA836" i="11"/>
  <c r="AV836" i="11"/>
  <c r="AL837" i="11" s="1"/>
  <c r="AH836" i="11"/>
  <c r="AH835" i="11"/>
  <c r="AY835" i="11" s="1"/>
  <c r="BA834" i="11"/>
  <c r="AV834" i="11"/>
  <c r="AH834" i="11"/>
  <c r="AH833" i="11"/>
  <c r="AY833" i="11" s="1"/>
  <c r="BA832" i="11"/>
  <c r="AV832" i="11"/>
  <c r="AL833" i="11" s="1"/>
  <c r="AH832" i="11"/>
  <c r="AH831" i="11"/>
  <c r="AY831" i="11" s="1"/>
  <c r="BA830" i="11"/>
  <c r="AV830" i="11"/>
  <c r="AH830" i="11"/>
  <c r="AH829" i="11"/>
  <c r="AY829" i="11" s="1"/>
  <c r="BA828" i="11"/>
  <c r="AV828" i="11"/>
  <c r="AH828" i="11"/>
  <c r="AH827" i="11"/>
  <c r="AY827" i="11" s="1"/>
  <c r="BA826" i="11"/>
  <c r="AV826" i="11"/>
  <c r="AH826" i="11"/>
  <c r="AH825" i="11"/>
  <c r="AY825" i="11" s="1"/>
  <c r="BA824" i="11"/>
  <c r="AV824" i="11"/>
  <c r="AL825" i="11" s="1"/>
  <c r="AH824" i="11"/>
  <c r="W818" i="11"/>
  <c r="V818" i="11"/>
  <c r="U818" i="11"/>
  <c r="T818" i="11"/>
  <c r="S818" i="11"/>
  <c r="R818" i="11"/>
  <c r="Q818" i="11"/>
  <c r="P818" i="11"/>
  <c r="O818" i="11"/>
  <c r="N818" i="11"/>
  <c r="M818" i="11"/>
  <c r="L818" i="11"/>
  <c r="K818" i="11"/>
  <c r="J818" i="11"/>
  <c r="AD802" i="11"/>
  <c r="Z802" i="11"/>
  <c r="AN801" i="11"/>
  <c r="AN804" i="11" s="1"/>
  <c r="AH800" i="11"/>
  <c r="AY800" i="11" s="1"/>
  <c r="BA799" i="11"/>
  <c r="AV799" i="11"/>
  <c r="AH799" i="11"/>
  <c r="AH798" i="11"/>
  <c r="AY798" i="11" s="1"/>
  <c r="BA797" i="11"/>
  <c r="AV797" i="11"/>
  <c r="AL798" i="11" s="1"/>
  <c r="AH797" i="11"/>
  <c r="AH796" i="11"/>
  <c r="AY796" i="11" s="1"/>
  <c r="BA795" i="11"/>
  <c r="AV795" i="11"/>
  <c r="AH795" i="11"/>
  <c r="AH794" i="11"/>
  <c r="AY794" i="11" s="1"/>
  <c r="BA793" i="11"/>
  <c r="AV793" i="11"/>
  <c r="AL794" i="11" s="1"/>
  <c r="AH793" i="11"/>
  <c r="AH792" i="11"/>
  <c r="AY792" i="11" s="1"/>
  <c r="BA791" i="11"/>
  <c r="AV791" i="11"/>
  <c r="AH791" i="11"/>
  <c r="AH790" i="11"/>
  <c r="AY790" i="11" s="1"/>
  <c r="BA789" i="11"/>
  <c r="AV789" i="11"/>
  <c r="AL790" i="11" s="1"/>
  <c r="AH789" i="11"/>
  <c r="AH788" i="11"/>
  <c r="AY788" i="11" s="1"/>
  <c r="BA787" i="11"/>
  <c r="AV787" i="11"/>
  <c r="AH787" i="11"/>
  <c r="AH786" i="11"/>
  <c r="AY786" i="11" s="1"/>
  <c r="BA785" i="11"/>
  <c r="AV785" i="11"/>
  <c r="AL786" i="11" s="1"/>
  <c r="AH785" i="11"/>
  <c r="AH784" i="11"/>
  <c r="AY784" i="11" s="1"/>
  <c r="BA783" i="11"/>
  <c r="AV783" i="11"/>
  <c r="AH783" i="11"/>
  <c r="W777" i="11"/>
  <c r="V777" i="11"/>
  <c r="U777" i="11"/>
  <c r="T777" i="11"/>
  <c r="S777" i="11"/>
  <c r="R777" i="11"/>
  <c r="Q777" i="11"/>
  <c r="P777" i="11"/>
  <c r="O777" i="11"/>
  <c r="N777" i="11"/>
  <c r="M777" i="11"/>
  <c r="L777" i="11"/>
  <c r="K777" i="11"/>
  <c r="J777" i="11"/>
  <c r="AD761" i="11"/>
  <c r="Z761" i="11"/>
  <c r="AN760" i="11"/>
  <c r="AN763" i="11" s="1"/>
  <c r="AH759" i="11"/>
  <c r="AY759" i="11" s="1"/>
  <c r="BA758" i="11"/>
  <c r="AV758" i="11"/>
  <c r="AL759" i="11" s="1"/>
  <c r="AH758" i="11"/>
  <c r="AH757" i="11"/>
  <c r="AY757" i="11" s="1"/>
  <c r="BA756" i="11"/>
  <c r="AV756" i="11"/>
  <c r="AH756" i="11"/>
  <c r="AH755" i="11"/>
  <c r="AY755" i="11" s="1"/>
  <c r="BA754" i="11"/>
  <c r="AV754" i="11"/>
  <c r="AH754" i="11"/>
  <c r="AH753" i="11"/>
  <c r="AY753" i="11" s="1"/>
  <c r="BA752" i="11"/>
  <c r="AV752" i="11"/>
  <c r="AH752" i="11"/>
  <c r="AH751" i="11"/>
  <c r="AY751" i="11" s="1"/>
  <c r="BA750" i="11"/>
  <c r="AV750" i="11"/>
  <c r="AL751" i="11" s="1"/>
  <c r="AH750" i="11"/>
  <c r="AH749" i="11"/>
  <c r="AY749" i="11" s="1"/>
  <c r="BA748" i="11"/>
  <c r="AV748" i="11"/>
  <c r="AH748" i="11"/>
  <c r="AH747" i="11"/>
  <c r="AY747" i="11" s="1"/>
  <c r="BA746" i="11"/>
  <c r="AV746" i="11"/>
  <c r="AH746" i="11"/>
  <c r="AH745" i="11"/>
  <c r="AY745" i="11" s="1"/>
  <c r="BA744" i="11"/>
  <c r="AV744" i="11"/>
  <c r="AH744" i="11"/>
  <c r="AH743" i="11"/>
  <c r="AY743" i="11" s="1"/>
  <c r="BA742" i="11"/>
  <c r="AV742" i="11"/>
  <c r="AL743" i="11" s="1"/>
  <c r="AH742" i="11"/>
  <c r="W736" i="11"/>
  <c r="V736" i="11"/>
  <c r="U736" i="11"/>
  <c r="T736" i="11"/>
  <c r="S736" i="11"/>
  <c r="R736" i="11"/>
  <c r="Q736" i="11"/>
  <c r="P736" i="11"/>
  <c r="O736" i="11"/>
  <c r="N736" i="11"/>
  <c r="M736" i="11"/>
  <c r="L736" i="11"/>
  <c r="K736" i="11"/>
  <c r="J736" i="11"/>
  <c r="AD720" i="11"/>
  <c r="Z720" i="11"/>
  <c r="AN719" i="11"/>
  <c r="AN722" i="11" s="1"/>
  <c r="AH718" i="11"/>
  <c r="AY718" i="11" s="1"/>
  <c r="BA717" i="11"/>
  <c r="AV717" i="11"/>
  <c r="AH717" i="11"/>
  <c r="AH716" i="11"/>
  <c r="AY716" i="11" s="1"/>
  <c r="BA715" i="11"/>
  <c r="AV715" i="11"/>
  <c r="AL716" i="11" s="1"/>
  <c r="AH715" i="11"/>
  <c r="AH714" i="11"/>
  <c r="AY714" i="11" s="1"/>
  <c r="BA713" i="11"/>
  <c r="AV713" i="11"/>
  <c r="AH713" i="11"/>
  <c r="AH712" i="11"/>
  <c r="AY712" i="11" s="1"/>
  <c r="BA711" i="11"/>
  <c r="AV711" i="11"/>
  <c r="AL712" i="11" s="1"/>
  <c r="AH711" i="11"/>
  <c r="AH710" i="11"/>
  <c r="AY710" i="11" s="1"/>
  <c r="BA709" i="11"/>
  <c r="AV709" i="11"/>
  <c r="AH709" i="11"/>
  <c r="AH708" i="11"/>
  <c r="AY708" i="11" s="1"/>
  <c r="BA707" i="11"/>
  <c r="AV707" i="11"/>
  <c r="AL708" i="11" s="1"/>
  <c r="AH707" i="11"/>
  <c r="AH706" i="11"/>
  <c r="AY706" i="11" s="1"/>
  <c r="BA705" i="11"/>
  <c r="AV705" i="11"/>
  <c r="AH705" i="11"/>
  <c r="AH704" i="11"/>
  <c r="AY704" i="11" s="1"/>
  <c r="BA703" i="11"/>
  <c r="AV703" i="11"/>
  <c r="AL704" i="11" s="1"/>
  <c r="AH703" i="11"/>
  <c r="AH702" i="11"/>
  <c r="AY702" i="11" s="1"/>
  <c r="BA701" i="11"/>
  <c r="AV701" i="11"/>
  <c r="AH701" i="11"/>
  <c r="W695" i="11"/>
  <c r="V695" i="11"/>
  <c r="U695" i="11"/>
  <c r="T695" i="11"/>
  <c r="S695" i="11"/>
  <c r="R695" i="11"/>
  <c r="Q695" i="11"/>
  <c r="P695" i="11"/>
  <c r="O695" i="11"/>
  <c r="N695" i="11"/>
  <c r="M695" i="11"/>
  <c r="L695" i="11"/>
  <c r="K695" i="11"/>
  <c r="J695" i="11"/>
  <c r="AD679" i="11"/>
  <c r="Z679" i="11"/>
  <c r="AN678" i="11"/>
  <c r="AN681" i="11" s="1"/>
  <c r="AH677" i="11"/>
  <c r="BA676" i="11"/>
  <c r="AV676" i="11"/>
  <c r="AL677" i="11" s="1"/>
  <c r="AH676" i="11"/>
  <c r="AH675" i="11"/>
  <c r="AY675" i="11" s="1"/>
  <c r="BA674" i="11"/>
  <c r="AV674" i="11"/>
  <c r="AH674" i="11"/>
  <c r="AH673" i="11"/>
  <c r="AY673" i="11" s="1"/>
  <c r="BA672" i="11"/>
  <c r="AV672" i="11"/>
  <c r="AH672" i="11"/>
  <c r="AH671" i="11"/>
  <c r="AY671" i="11" s="1"/>
  <c r="BA670" i="11"/>
  <c r="AV670" i="11"/>
  <c r="AH670" i="11"/>
  <c r="AH669" i="11"/>
  <c r="AY669" i="11" s="1"/>
  <c r="BA668" i="11"/>
  <c r="AV668" i="11"/>
  <c r="AL669" i="11" s="1"/>
  <c r="AH668" i="11"/>
  <c r="AH667" i="11"/>
  <c r="AY667" i="11" s="1"/>
  <c r="BA666" i="11"/>
  <c r="AV666" i="11"/>
  <c r="AH666" i="11"/>
  <c r="AH665" i="11"/>
  <c r="AY665" i="11" s="1"/>
  <c r="BA664" i="11"/>
  <c r="AV664" i="11"/>
  <c r="AL665" i="11" s="1"/>
  <c r="AH664" i="11"/>
  <c r="AH663" i="11"/>
  <c r="AY663" i="11" s="1"/>
  <c r="BA662" i="11"/>
  <c r="AV662" i="11"/>
  <c r="AH662" i="11"/>
  <c r="AH661" i="11"/>
  <c r="AY661" i="11" s="1"/>
  <c r="BA660" i="11"/>
  <c r="AV660" i="11"/>
  <c r="AL661" i="11" s="1"/>
  <c r="AH660" i="11"/>
  <c r="W654" i="11"/>
  <c r="V654" i="11"/>
  <c r="U654" i="11"/>
  <c r="T654" i="11"/>
  <c r="S654" i="11"/>
  <c r="R654" i="11"/>
  <c r="Q654" i="11"/>
  <c r="P654" i="11"/>
  <c r="O654" i="11"/>
  <c r="N654" i="11"/>
  <c r="M654" i="11"/>
  <c r="L654" i="11"/>
  <c r="K654" i="11"/>
  <c r="J654" i="11"/>
  <c r="AD638" i="11"/>
  <c r="Z638" i="11"/>
  <c r="AN637" i="11"/>
  <c r="AN640" i="11" s="1"/>
  <c r="AH636" i="11"/>
  <c r="AY636" i="11" s="1"/>
  <c r="BA635" i="11"/>
  <c r="AV635" i="11"/>
  <c r="AH635" i="11"/>
  <c r="AH634" i="11"/>
  <c r="AY634" i="11" s="1"/>
  <c r="BA633" i="11"/>
  <c r="AV633" i="11"/>
  <c r="AL634" i="11" s="1"/>
  <c r="AH633" i="11"/>
  <c r="AH632" i="11"/>
  <c r="BA631" i="11"/>
  <c r="AV631" i="11"/>
  <c r="AH631" i="11"/>
  <c r="AH630" i="11"/>
  <c r="AY630" i="11" s="1"/>
  <c r="BA629" i="11"/>
  <c r="AV629" i="11"/>
  <c r="AL630" i="11" s="1"/>
  <c r="AH629" i="11"/>
  <c r="AH628" i="11"/>
  <c r="AY628" i="11" s="1"/>
  <c r="BA627" i="11"/>
  <c r="AV627" i="11"/>
  <c r="AH627" i="11"/>
  <c r="AH626" i="11"/>
  <c r="AY626" i="11" s="1"/>
  <c r="BA625" i="11"/>
  <c r="AV625" i="11"/>
  <c r="AH625" i="11"/>
  <c r="AH624" i="11"/>
  <c r="BA623" i="11"/>
  <c r="AV623" i="11"/>
  <c r="AH623" i="11"/>
  <c r="AH622" i="11"/>
  <c r="AY622" i="11" s="1"/>
  <c r="BA621" i="11"/>
  <c r="AV621" i="11"/>
  <c r="AH621" i="11"/>
  <c r="AH620" i="11"/>
  <c r="BA619" i="11"/>
  <c r="AV619" i="11"/>
  <c r="AH619" i="11"/>
  <c r="W613" i="11"/>
  <c r="V613" i="11"/>
  <c r="U613" i="11"/>
  <c r="T613" i="11"/>
  <c r="S613" i="11"/>
  <c r="R613" i="11"/>
  <c r="Q613" i="11"/>
  <c r="P613" i="11"/>
  <c r="O613" i="11"/>
  <c r="N613" i="11"/>
  <c r="M613" i="11"/>
  <c r="L613" i="11"/>
  <c r="K613" i="11"/>
  <c r="J613" i="11"/>
  <c r="AD597" i="11"/>
  <c r="Z597" i="11"/>
  <c r="AN596" i="11"/>
  <c r="AN599" i="11" s="1"/>
  <c r="AH595" i="11"/>
  <c r="AY595" i="11" s="1"/>
  <c r="BA594" i="11"/>
  <c r="AV594" i="11"/>
  <c r="AL595" i="11" s="1"/>
  <c r="AH594" i="11"/>
  <c r="AH593" i="11"/>
  <c r="BA592" i="11"/>
  <c r="AV592" i="11"/>
  <c r="AH592" i="11"/>
  <c r="AH591" i="11"/>
  <c r="AY591" i="11" s="1"/>
  <c r="BA590" i="11"/>
  <c r="AV590" i="11"/>
  <c r="AL591" i="11" s="1"/>
  <c r="AH590" i="11"/>
  <c r="AH589" i="11"/>
  <c r="BA588" i="11"/>
  <c r="AV588" i="11"/>
  <c r="AH588" i="11"/>
  <c r="AH587" i="11"/>
  <c r="BA586" i="11"/>
  <c r="AV586" i="11"/>
  <c r="AL587" i="11" s="1"/>
  <c r="AH586" i="11"/>
  <c r="AH585" i="11"/>
  <c r="BA584" i="11"/>
  <c r="AV584" i="11"/>
  <c r="AH584" i="11"/>
  <c r="AH583" i="11"/>
  <c r="AY583" i="11" s="1"/>
  <c r="BA582" i="11"/>
  <c r="AV582" i="11"/>
  <c r="AL583" i="11" s="1"/>
  <c r="AH582" i="11"/>
  <c r="AH581" i="11"/>
  <c r="BA580" i="11"/>
  <c r="AV580" i="11"/>
  <c r="AH580" i="11"/>
  <c r="AH579" i="11"/>
  <c r="AY579" i="11" s="1"/>
  <c r="BA578" i="11"/>
  <c r="AV578" i="11"/>
  <c r="AL579" i="11" s="1"/>
  <c r="AH578" i="11"/>
  <c r="W572" i="11"/>
  <c r="V572" i="11"/>
  <c r="U572" i="11"/>
  <c r="T572" i="11"/>
  <c r="S572" i="11"/>
  <c r="R572" i="11"/>
  <c r="Q572" i="11"/>
  <c r="P572" i="11"/>
  <c r="O572" i="11"/>
  <c r="N572" i="11"/>
  <c r="M572" i="11"/>
  <c r="L572" i="11"/>
  <c r="K572" i="11"/>
  <c r="J572" i="11"/>
  <c r="AD556" i="11"/>
  <c r="Z556" i="11"/>
  <c r="AN555" i="11"/>
  <c r="AN558" i="11" s="1"/>
  <c r="AH554" i="11"/>
  <c r="BA553" i="11"/>
  <c r="AV553" i="11"/>
  <c r="AH553" i="11"/>
  <c r="AH552" i="11"/>
  <c r="AY552" i="11" s="1"/>
  <c r="BA551" i="11"/>
  <c r="AV551" i="11"/>
  <c r="AL552" i="11" s="1"/>
  <c r="AH551" i="11"/>
  <c r="AH550" i="11"/>
  <c r="BA549" i="11"/>
  <c r="AV549" i="11"/>
  <c r="AH549" i="11"/>
  <c r="AH548" i="11"/>
  <c r="BA547" i="11"/>
  <c r="AV547" i="11"/>
  <c r="AL548" i="11" s="1"/>
  <c r="AH547" i="11"/>
  <c r="AH546" i="11"/>
  <c r="BA545" i="11"/>
  <c r="AV545" i="11"/>
  <c r="AH545" i="11"/>
  <c r="AH544" i="11"/>
  <c r="AY544" i="11" s="1"/>
  <c r="BA543" i="11"/>
  <c r="AV543" i="11"/>
  <c r="AL544" i="11" s="1"/>
  <c r="AH543" i="11"/>
  <c r="AH542" i="11"/>
  <c r="BA541" i="11"/>
  <c r="AV541" i="11"/>
  <c r="AH541" i="11"/>
  <c r="AH540" i="11"/>
  <c r="AY540" i="11" s="1"/>
  <c r="BA539" i="11"/>
  <c r="AV539" i="11"/>
  <c r="AH539" i="11"/>
  <c r="AH538" i="11"/>
  <c r="BA537" i="11"/>
  <c r="AV537" i="11"/>
  <c r="AH537" i="11"/>
  <c r="W531" i="11"/>
  <c r="V531" i="11"/>
  <c r="U531" i="11"/>
  <c r="T531" i="11"/>
  <c r="S531" i="11"/>
  <c r="R531" i="11"/>
  <c r="Q531" i="11"/>
  <c r="P531" i="11"/>
  <c r="O531" i="11"/>
  <c r="N531" i="11"/>
  <c r="M531" i="11"/>
  <c r="L531" i="11"/>
  <c r="K531" i="11"/>
  <c r="J531" i="11"/>
  <c r="AD515" i="11"/>
  <c r="Z515" i="11"/>
  <c r="AN514" i="11"/>
  <c r="AN517" i="11" s="1"/>
  <c r="AH513" i="11"/>
  <c r="AY513" i="11" s="1"/>
  <c r="BA512" i="11"/>
  <c r="AV512" i="11"/>
  <c r="AL513" i="11" s="1"/>
  <c r="AH512" i="11"/>
  <c r="AH511" i="11"/>
  <c r="BA510" i="11"/>
  <c r="AV510" i="11"/>
  <c r="AH510" i="11"/>
  <c r="AH509" i="11"/>
  <c r="BA508" i="11"/>
  <c r="AV508" i="11"/>
  <c r="AL509" i="11" s="1"/>
  <c r="AH508" i="11"/>
  <c r="AH507" i="11"/>
  <c r="BA506" i="11"/>
  <c r="AV506" i="11"/>
  <c r="AH506" i="11"/>
  <c r="AH505" i="11"/>
  <c r="BA504" i="11"/>
  <c r="AV504" i="11"/>
  <c r="AL505" i="11" s="1"/>
  <c r="AH504" i="11"/>
  <c r="AH503" i="11"/>
  <c r="BA502" i="11"/>
  <c r="AV502" i="11"/>
  <c r="AH502" i="11"/>
  <c r="AH501" i="11"/>
  <c r="AY501" i="11" s="1"/>
  <c r="BA500" i="11"/>
  <c r="AV500" i="11"/>
  <c r="AL501" i="11" s="1"/>
  <c r="AH500" i="11"/>
  <c r="AH499" i="11"/>
  <c r="BA498" i="11"/>
  <c r="AV498" i="11"/>
  <c r="AH498" i="11"/>
  <c r="AH497" i="11"/>
  <c r="BA496" i="11"/>
  <c r="AV496" i="11"/>
  <c r="AL497" i="11" s="1"/>
  <c r="AH496" i="11"/>
  <c r="W490" i="11"/>
  <c r="V490" i="11"/>
  <c r="U490" i="11"/>
  <c r="T490" i="11"/>
  <c r="S490" i="11"/>
  <c r="R490" i="11"/>
  <c r="Q490" i="11"/>
  <c r="P490" i="11"/>
  <c r="O490" i="11"/>
  <c r="N490" i="11"/>
  <c r="M490" i="11"/>
  <c r="L490" i="11"/>
  <c r="K490" i="11"/>
  <c r="J490" i="11"/>
  <c r="AD474" i="11"/>
  <c r="Z474" i="11"/>
  <c r="AN473" i="11"/>
  <c r="AN476" i="11" s="1"/>
  <c r="AH472" i="11"/>
  <c r="BA471" i="11"/>
  <c r="AV471" i="11"/>
  <c r="AH471" i="11"/>
  <c r="AH470" i="11"/>
  <c r="AY470" i="11" s="1"/>
  <c r="BA469" i="11"/>
  <c r="AV469" i="11"/>
  <c r="AH469" i="11"/>
  <c r="AH468" i="11"/>
  <c r="BA467" i="11"/>
  <c r="AV467" i="11"/>
  <c r="AH467" i="11"/>
  <c r="AH466" i="11"/>
  <c r="AY466" i="11" s="1"/>
  <c r="BA465" i="11"/>
  <c r="AV465" i="11"/>
  <c r="AL466" i="11" s="1"/>
  <c r="AH465" i="11"/>
  <c r="AH464" i="11"/>
  <c r="BA463" i="11"/>
  <c r="AV463" i="11"/>
  <c r="AH463" i="11"/>
  <c r="AH462" i="11"/>
  <c r="AY462" i="11" s="1"/>
  <c r="BA461" i="11"/>
  <c r="AV461" i="11"/>
  <c r="AL462" i="11" s="1"/>
  <c r="AH461" i="11"/>
  <c r="AH460" i="11"/>
  <c r="BA459" i="11"/>
  <c r="AV459" i="11"/>
  <c r="AH459" i="11"/>
  <c r="AH458" i="11"/>
  <c r="AY458" i="11" s="1"/>
  <c r="BA457" i="11"/>
  <c r="AV457" i="11"/>
  <c r="AH457" i="11"/>
  <c r="AH456" i="11"/>
  <c r="BA455" i="11"/>
  <c r="AV455" i="11"/>
  <c r="AH455" i="11"/>
  <c r="W449" i="11"/>
  <c r="V449" i="11"/>
  <c r="U449" i="11"/>
  <c r="T449" i="11"/>
  <c r="S449" i="11"/>
  <c r="R449" i="11"/>
  <c r="Q449" i="11"/>
  <c r="P449" i="11"/>
  <c r="O449" i="11"/>
  <c r="N449" i="11"/>
  <c r="M449" i="11"/>
  <c r="L449" i="11"/>
  <c r="K449" i="11"/>
  <c r="J449" i="11"/>
  <c r="AD433" i="11"/>
  <c r="Z433" i="11"/>
  <c r="AN432" i="11"/>
  <c r="AN435" i="11" s="1"/>
  <c r="AH431" i="11"/>
  <c r="AY431" i="11" s="1"/>
  <c r="BA430" i="11"/>
  <c r="AV430" i="11"/>
  <c r="AL431" i="11" s="1"/>
  <c r="AH430" i="11"/>
  <c r="AH429" i="11"/>
  <c r="BA428" i="11"/>
  <c r="AV428" i="11"/>
  <c r="AH428" i="11"/>
  <c r="AH427" i="11"/>
  <c r="AY427" i="11" s="1"/>
  <c r="BA426" i="11"/>
  <c r="AV426" i="11"/>
  <c r="AH426" i="11"/>
  <c r="AH425" i="11"/>
  <c r="AY425" i="11" s="1"/>
  <c r="BA424" i="11"/>
  <c r="AV424" i="11"/>
  <c r="AH424" i="11"/>
  <c r="AH423" i="11"/>
  <c r="BA422" i="11"/>
  <c r="AV422" i="11"/>
  <c r="AH422" i="11"/>
  <c r="AH421" i="11"/>
  <c r="AY421" i="11" s="1"/>
  <c r="BA420" i="11"/>
  <c r="AV420" i="11"/>
  <c r="AL421" i="11" s="1"/>
  <c r="AH420" i="11"/>
  <c r="AH419" i="11"/>
  <c r="AY419" i="11" s="1"/>
  <c r="BA418" i="11"/>
  <c r="AV418" i="11"/>
  <c r="AH418" i="11"/>
  <c r="AH417" i="11"/>
  <c r="AY417" i="11" s="1"/>
  <c r="BA416" i="11"/>
  <c r="AV416" i="11"/>
  <c r="AH416" i="11"/>
  <c r="AH415" i="11"/>
  <c r="AY415" i="11" s="1"/>
  <c r="BA414" i="11"/>
  <c r="AV414" i="11"/>
  <c r="AH414" i="11"/>
  <c r="W408" i="11"/>
  <c r="V408" i="11"/>
  <c r="U408" i="11"/>
  <c r="T408" i="11"/>
  <c r="S408" i="11"/>
  <c r="R408" i="11"/>
  <c r="Q408" i="11"/>
  <c r="P408" i="11"/>
  <c r="O408" i="11"/>
  <c r="N408" i="11"/>
  <c r="M408" i="11"/>
  <c r="L408" i="11"/>
  <c r="K408" i="11"/>
  <c r="J408" i="11"/>
  <c r="AD392" i="11"/>
  <c r="Z392" i="11"/>
  <c r="AN391" i="11"/>
  <c r="AN394" i="11" s="1"/>
  <c r="AH390" i="11"/>
  <c r="AY390" i="11" s="1"/>
  <c r="BA389" i="11"/>
  <c r="AV389" i="11"/>
  <c r="AH389" i="11"/>
  <c r="AH388" i="11"/>
  <c r="AY388" i="11" s="1"/>
  <c r="BA387" i="11"/>
  <c r="AV387" i="11"/>
  <c r="AH387" i="11"/>
  <c r="AH386" i="11"/>
  <c r="AY386" i="11" s="1"/>
  <c r="BA385" i="11"/>
  <c r="AV385" i="11"/>
  <c r="AL386" i="11" s="1"/>
  <c r="AH385" i="11"/>
  <c r="AH384" i="11"/>
  <c r="AY384" i="11" s="1"/>
  <c r="BA383" i="11"/>
  <c r="AV383" i="11"/>
  <c r="AH383" i="11"/>
  <c r="AH382" i="11"/>
  <c r="AY382" i="11" s="1"/>
  <c r="BA381" i="11"/>
  <c r="AV381" i="11"/>
  <c r="AL382" i="11" s="1"/>
  <c r="AH381" i="11"/>
  <c r="AH380" i="11"/>
  <c r="AY380" i="11" s="1"/>
  <c r="BA379" i="11"/>
  <c r="AV379" i="11"/>
  <c r="AL380" i="11" s="1"/>
  <c r="AH379" i="11"/>
  <c r="AH378" i="11"/>
  <c r="AY378" i="11" s="1"/>
  <c r="BA377" i="11"/>
  <c r="AV377" i="11"/>
  <c r="AL378" i="11" s="1"/>
  <c r="AH377" i="11"/>
  <c r="AH376" i="11"/>
  <c r="AY376" i="11" s="1"/>
  <c r="BA375" i="11"/>
  <c r="AV375" i="11"/>
  <c r="AH375" i="11"/>
  <c r="AH374" i="11"/>
  <c r="AY374" i="11" s="1"/>
  <c r="BA373" i="11"/>
  <c r="AV373" i="11"/>
  <c r="AL374" i="11" s="1"/>
  <c r="AH373" i="11"/>
  <c r="W367" i="11"/>
  <c r="V367" i="11"/>
  <c r="U367" i="11"/>
  <c r="T367" i="11"/>
  <c r="S367" i="11"/>
  <c r="R367" i="11"/>
  <c r="Q367" i="11"/>
  <c r="P367" i="11"/>
  <c r="O367" i="11"/>
  <c r="N367" i="11"/>
  <c r="M367" i="11"/>
  <c r="L367" i="11"/>
  <c r="K367" i="11"/>
  <c r="J367" i="11"/>
  <c r="AD351" i="11"/>
  <c r="Z351" i="11"/>
  <c r="AN350" i="11"/>
  <c r="AN353" i="11" s="1"/>
  <c r="AH349" i="11"/>
  <c r="AY349" i="11" s="1"/>
  <c r="BA348" i="11"/>
  <c r="AV348" i="11"/>
  <c r="AH348" i="11"/>
  <c r="AH347" i="11"/>
  <c r="AY347" i="11" s="1"/>
  <c r="BA346" i="11"/>
  <c r="AV346" i="11"/>
  <c r="AL347" i="11" s="1"/>
  <c r="AH346" i="11"/>
  <c r="AH345" i="11"/>
  <c r="AY345" i="11" s="1"/>
  <c r="BA344" i="11"/>
  <c r="AV344" i="11"/>
  <c r="AL345" i="11" s="1"/>
  <c r="AH344" i="11"/>
  <c r="AH343" i="11"/>
  <c r="AY343" i="11" s="1"/>
  <c r="BA342" i="11"/>
  <c r="AV342" i="11"/>
  <c r="AL343" i="11" s="1"/>
  <c r="AH342" i="11"/>
  <c r="AH341" i="11"/>
  <c r="BA340" i="11"/>
  <c r="AV340" i="11"/>
  <c r="AL341" i="11" s="1"/>
  <c r="AH340" i="11"/>
  <c r="AH339" i="11"/>
  <c r="AY339" i="11" s="1"/>
  <c r="BA338" i="11"/>
  <c r="AV338" i="11"/>
  <c r="AL339" i="11" s="1"/>
  <c r="AH338" i="11"/>
  <c r="AH337" i="11"/>
  <c r="AY337" i="11" s="1"/>
  <c r="BA336" i="11"/>
  <c r="AV336" i="11"/>
  <c r="AL337" i="11" s="1"/>
  <c r="AH336" i="11"/>
  <c r="AH335" i="11"/>
  <c r="AY335" i="11" s="1"/>
  <c r="BA334" i="11"/>
  <c r="AV334" i="11"/>
  <c r="AL335" i="11" s="1"/>
  <c r="AH334" i="11"/>
  <c r="AH333" i="11"/>
  <c r="AY333" i="11" s="1"/>
  <c r="BA332" i="11"/>
  <c r="AV332" i="11"/>
  <c r="AH332" i="11"/>
  <c r="W326" i="11"/>
  <c r="V326" i="11"/>
  <c r="U326" i="11"/>
  <c r="T326" i="11"/>
  <c r="S326" i="11"/>
  <c r="R326" i="11"/>
  <c r="Q326" i="11"/>
  <c r="P326" i="11"/>
  <c r="O326" i="11"/>
  <c r="N326" i="11"/>
  <c r="M326" i="11"/>
  <c r="L326" i="11"/>
  <c r="K326" i="11"/>
  <c r="J326" i="11"/>
  <c r="AD310" i="11"/>
  <c r="Z310" i="11"/>
  <c r="AN309" i="11"/>
  <c r="AN312" i="11" s="1"/>
  <c r="AH308" i="11"/>
  <c r="AY308" i="11" s="1"/>
  <c r="BA307" i="11"/>
  <c r="AV307" i="11"/>
  <c r="AL308" i="11" s="1"/>
  <c r="AH307" i="11"/>
  <c r="AH306" i="11"/>
  <c r="BA305" i="11"/>
  <c r="AV305" i="11"/>
  <c r="AL306" i="11" s="1"/>
  <c r="AH305" i="11"/>
  <c r="AH304" i="11"/>
  <c r="BA303" i="11"/>
  <c r="AV303" i="11"/>
  <c r="AH303" i="11"/>
  <c r="AH302" i="11"/>
  <c r="AY302" i="11" s="1"/>
  <c r="BA301" i="11"/>
  <c r="AV301" i="11"/>
  <c r="AH301" i="11"/>
  <c r="AH300" i="11"/>
  <c r="BA299" i="11"/>
  <c r="AV299" i="11"/>
  <c r="AH299" i="11"/>
  <c r="AH298" i="11"/>
  <c r="AY298" i="11" s="1"/>
  <c r="BA297" i="11"/>
  <c r="AV297" i="11"/>
  <c r="AL298" i="11" s="1"/>
  <c r="AH297" i="11"/>
  <c r="AH296" i="11"/>
  <c r="BA295" i="11"/>
  <c r="AV295" i="11"/>
  <c r="AH295" i="11"/>
  <c r="AH294" i="11"/>
  <c r="AY294" i="11" s="1"/>
  <c r="BA293" i="11"/>
  <c r="AV293" i="11"/>
  <c r="AL294" i="11" s="1"/>
  <c r="AH293" i="11"/>
  <c r="AH292" i="11"/>
  <c r="BA291" i="11"/>
  <c r="AV291" i="11"/>
  <c r="AH291" i="11"/>
  <c r="W285" i="11"/>
  <c r="V285" i="11"/>
  <c r="U285" i="11"/>
  <c r="T285" i="11"/>
  <c r="S285" i="11"/>
  <c r="R285" i="11"/>
  <c r="Q285" i="11"/>
  <c r="P285" i="11"/>
  <c r="O285" i="11"/>
  <c r="N285" i="11"/>
  <c r="M285" i="11"/>
  <c r="L285" i="11"/>
  <c r="K285" i="11"/>
  <c r="J285" i="11"/>
  <c r="AD269" i="11"/>
  <c r="Z269" i="11"/>
  <c r="AN268" i="11"/>
  <c r="AN271" i="11" s="1"/>
  <c r="AH267" i="11"/>
  <c r="AY267" i="11" s="1"/>
  <c r="BA266" i="11"/>
  <c r="AV266" i="11"/>
  <c r="AL267" i="11" s="1"/>
  <c r="AH266" i="11"/>
  <c r="AH265" i="11"/>
  <c r="BA264" i="11"/>
  <c r="AV264" i="11"/>
  <c r="AH264" i="11"/>
  <c r="AH263" i="11"/>
  <c r="AY263" i="11" s="1"/>
  <c r="BA262" i="11"/>
  <c r="AV262" i="11"/>
  <c r="AL263" i="11" s="1"/>
  <c r="AH262" i="11"/>
  <c r="AH261" i="11"/>
  <c r="BA260" i="11"/>
  <c r="AV260" i="11"/>
  <c r="AH260" i="11"/>
  <c r="AH259" i="11"/>
  <c r="AY259" i="11" s="1"/>
  <c r="BA258" i="11"/>
  <c r="AV258" i="11"/>
  <c r="AH258" i="11"/>
  <c r="AH257" i="11"/>
  <c r="BA256" i="11"/>
  <c r="AV256" i="11"/>
  <c r="AH256" i="11"/>
  <c r="AH255" i="11"/>
  <c r="AY255" i="11" s="1"/>
  <c r="BA254" i="11"/>
  <c r="AV254" i="11"/>
  <c r="AL255" i="11" s="1"/>
  <c r="AH254" i="11"/>
  <c r="AH253" i="11"/>
  <c r="BA252" i="11"/>
  <c r="AV252" i="11"/>
  <c r="AH252" i="11"/>
  <c r="AH251" i="11"/>
  <c r="BA250" i="11"/>
  <c r="AV250" i="11"/>
  <c r="AL251" i="11" s="1"/>
  <c r="AH250" i="11"/>
  <c r="W244" i="11"/>
  <c r="V244" i="11"/>
  <c r="U244" i="11"/>
  <c r="T244" i="11"/>
  <c r="S244" i="11"/>
  <c r="R244" i="11"/>
  <c r="Q244" i="11"/>
  <c r="P244" i="11"/>
  <c r="O244" i="11"/>
  <c r="N244" i="11"/>
  <c r="M244" i="11"/>
  <c r="L244" i="11"/>
  <c r="K244" i="11"/>
  <c r="J244" i="11"/>
  <c r="AD227" i="11"/>
  <c r="Z227" i="11"/>
  <c r="AN221" i="11"/>
  <c r="AN230" i="11" s="1"/>
  <c r="BA219" i="11"/>
  <c r="AV219" i="11"/>
  <c r="AH219" i="11"/>
  <c r="AH218" i="11"/>
  <c r="AY218" i="11" s="1"/>
  <c r="BA217" i="11"/>
  <c r="AV217" i="11"/>
  <c r="AH217" i="11"/>
  <c r="AH216" i="11"/>
  <c r="BA215" i="11"/>
  <c r="AV215" i="11"/>
  <c r="AH215" i="11"/>
  <c r="AH214" i="11"/>
  <c r="BA213" i="11"/>
  <c r="AV213" i="11"/>
  <c r="AH213" i="11"/>
  <c r="AH212" i="11"/>
  <c r="BA211" i="11"/>
  <c r="AV211" i="11"/>
  <c r="AH211" i="11"/>
  <c r="AH210" i="11"/>
  <c r="AY210" i="11" s="1"/>
  <c r="BA209" i="11"/>
  <c r="AV209" i="11"/>
  <c r="AH209" i="11"/>
  <c r="AH208" i="11"/>
  <c r="BA207" i="11"/>
  <c r="AV207" i="11"/>
  <c r="AH207" i="11"/>
  <c r="AH206" i="11"/>
  <c r="AY206" i="11" s="1"/>
  <c r="BA205" i="11"/>
  <c r="AV205" i="11"/>
  <c r="AH205" i="11"/>
  <c r="BA203" i="11"/>
  <c r="AV203" i="11"/>
  <c r="AH203" i="11"/>
  <c r="W197" i="11"/>
  <c r="V197" i="11"/>
  <c r="U197" i="11"/>
  <c r="T197" i="11"/>
  <c r="S197" i="11"/>
  <c r="R197" i="11"/>
  <c r="Q197" i="11"/>
  <c r="P197" i="11"/>
  <c r="O197" i="11"/>
  <c r="N197" i="11"/>
  <c r="M197" i="11"/>
  <c r="L197" i="11"/>
  <c r="K197" i="11"/>
  <c r="J197" i="11"/>
  <c r="AD181" i="11"/>
  <c r="Z181" i="11"/>
  <c r="AN174" i="11"/>
  <c r="AN183" i="11" s="1"/>
  <c r="AY173" i="11"/>
  <c r="BA172" i="11"/>
  <c r="AV172" i="11"/>
  <c r="AL173" i="11" s="1"/>
  <c r="AH172" i="11"/>
  <c r="BA170" i="11"/>
  <c r="AV170" i="11"/>
  <c r="AL171" i="11" s="1"/>
  <c r="AH170" i="11"/>
  <c r="AY169" i="11"/>
  <c r="BA168" i="11"/>
  <c r="AV168" i="11"/>
  <c r="AL169" i="11" s="1"/>
  <c r="AH168" i="11"/>
  <c r="AH167" i="11"/>
  <c r="BA166" i="11"/>
  <c r="AV166" i="11"/>
  <c r="AL167" i="11" s="1"/>
  <c r="AH166" i="11"/>
  <c r="AH165" i="11"/>
  <c r="AY165" i="11" s="1"/>
  <c r="BA164" i="11"/>
  <c r="AV164" i="11"/>
  <c r="AL165" i="11" s="1"/>
  <c r="AH164" i="11"/>
  <c r="AH163" i="11"/>
  <c r="AY163" i="11" s="1"/>
  <c r="BA162" i="11"/>
  <c r="AV162" i="11"/>
  <c r="AL163" i="11" s="1"/>
  <c r="AH162" i="11"/>
  <c r="AH161" i="11"/>
  <c r="AY161" i="11" s="1"/>
  <c r="BA160" i="11"/>
  <c r="AV160" i="11"/>
  <c r="AL161" i="11" s="1"/>
  <c r="AH160" i="11"/>
  <c r="AH159" i="11"/>
  <c r="BA158" i="11"/>
  <c r="AV158" i="11"/>
  <c r="AL159" i="11" s="1"/>
  <c r="AH158" i="11"/>
  <c r="AH157" i="11"/>
  <c r="BA156" i="11"/>
  <c r="AV156" i="11"/>
  <c r="AL157" i="11" s="1"/>
  <c r="AH156" i="11"/>
  <c r="W150" i="11"/>
  <c r="V150" i="11"/>
  <c r="U150" i="11"/>
  <c r="T150" i="11"/>
  <c r="S150" i="11"/>
  <c r="R150" i="11"/>
  <c r="Q150" i="11"/>
  <c r="P150" i="11"/>
  <c r="O150" i="11"/>
  <c r="N150" i="11"/>
  <c r="M150" i="11"/>
  <c r="L150" i="11"/>
  <c r="K150" i="11"/>
  <c r="J150" i="11"/>
  <c r="AD134" i="11"/>
  <c r="Z134" i="11"/>
  <c r="AN127" i="11"/>
  <c r="AN136" i="11" s="1"/>
  <c r="AY126" i="11"/>
  <c r="BA125" i="11"/>
  <c r="AV125" i="11"/>
  <c r="AL126" i="11" s="1"/>
  <c r="AH125" i="11"/>
  <c r="AY124" i="11"/>
  <c r="BA123" i="11"/>
  <c r="AV123" i="11"/>
  <c r="AL124" i="11" s="1"/>
  <c r="AH123" i="11"/>
  <c r="AH122" i="11"/>
  <c r="AY122" i="11" s="1"/>
  <c r="BA121" i="11"/>
  <c r="AV121" i="11"/>
  <c r="AL122" i="11" s="1"/>
  <c r="AH121" i="11"/>
  <c r="AH120" i="11"/>
  <c r="AY120" i="11" s="1"/>
  <c r="BA119" i="11"/>
  <c r="AV119" i="11"/>
  <c r="AL120" i="11" s="1"/>
  <c r="AH119" i="11"/>
  <c r="AH118" i="11"/>
  <c r="BA117" i="11"/>
  <c r="AV117" i="11"/>
  <c r="AL118" i="11" s="1"/>
  <c r="AH117" i="11"/>
  <c r="AH116" i="11"/>
  <c r="AY116" i="11" s="1"/>
  <c r="BA115" i="11"/>
  <c r="AV115" i="11"/>
  <c r="AL116" i="11" s="1"/>
  <c r="AH115" i="11"/>
  <c r="AH114" i="11"/>
  <c r="AY114" i="11" s="1"/>
  <c r="BA113" i="11"/>
  <c r="AV113" i="11"/>
  <c r="AL114" i="11" s="1"/>
  <c r="AH113" i="11"/>
  <c r="AH112" i="11"/>
  <c r="AY112" i="11" s="1"/>
  <c r="BA111" i="11"/>
  <c r="AV111" i="11"/>
  <c r="AL112" i="11" s="1"/>
  <c r="AH111" i="11"/>
  <c r="AH110" i="11"/>
  <c r="AY110" i="11" s="1"/>
  <c r="BA109" i="11"/>
  <c r="AV109" i="11"/>
  <c r="AL110" i="11" s="1"/>
  <c r="AH109" i="11"/>
  <c r="W103" i="11"/>
  <c r="V103" i="11"/>
  <c r="U103" i="11"/>
  <c r="T103" i="11"/>
  <c r="S103" i="11"/>
  <c r="R103" i="11"/>
  <c r="Q103" i="11"/>
  <c r="P103" i="11"/>
  <c r="O103" i="11"/>
  <c r="N103" i="11"/>
  <c r="M103" i="11"/>
  <c r="L103" i="11"/>
  <c r="K103" i="11"/>
  <c r="J103" i="11"/>
  <c r="AD87" i="11"/>
  <c r="Z87" i="11"/>
  <c r="AN80" i="11"/>
  <c r="AN89" i="11" s="1"/>
  <c r="AY79" i="11"/>
  <c r="BA78" i="11"/>
  <c r="AV78" i="11"/>
  <c r="AL79" i="11" s="1"/>
  <c r="AH78" i="11"/>
  <c r="AY77" i="11"/>
  <c r="BA76" i="11"/>
  <c r="AV76" i="11"/>
  <c r="AL77" i="11" s="1"/>
  <c r="AH76" i="11"/>
  <c r="AH75" i="11"/>
  <c r="AY75" i="11" s="1"/>
  <c r="BA74" i="11"/>
  <c r="AV74" i="11"/>
  <c r="AL75" i="11" s="1"/>
  <c r="AH74" i="11"/>
  <c r="AH73" i="11"/>
  <c r="AY73" i="11" s="1"/>
  <c r="BA72" i="11"/>
  <c r="AV72" i="11"/>
  <c r="AL73" i="11" s="1"/>
  <c r="AH72" i="11"/>
  <c r="AH71" i="11"/>
  <c r="AY71" i="11" s="1"/>
  <c r="BA70" i="11"/>
  <c r="AV70" i="11"/>
  <c r="AL71" i="11" s="1"/>
  <c r="AH70" i="11"/>
  <c r="AH69" i="11"/>
  <c r="AY69" i="11" s="1"/>
  <c r="BA68" i="11"/>
  <c r="AV68" i="11"/>
  <c r="AL69" i="11" s="1"/>
  <c r="AH68" i="11"/>
  <c r="AH67" i="11"/>
  <c r="AY67" i="11" s="1"/>
  <c r="BA66" i="11"/>
  <c r="AV66" i="11"/>
  <c r="AL67" i="11" s="1"/>
  <c r="AH66" i="11"/>
  <c r="AY65" i="11"/>
  <c r="BA64" i="11"/>
  <c r="AV64" i="11"/>
  <c r="AL65" i="11" s="1"/>
  <c r="AH64" i="11"/>
  <c r="AY63" i="11"/>
  <c r="BA62" i="11"/>
  <c r="AV62" i="11"/>
  <c r="AL63" i="11" s="1"/>
  <c r="AN63" i="11" s="1"/>
  <c r="T56" i="11"/>
  <c r="S56" i="11"/>
  <c r="R56" i="11"/>
  <c r="Q56" i="11"/>
  <c r="P56" i="11"/>
  <c r="O56" i="11"/>
  <c r="N56" i="11"/>
  <c r="M56" i="11"/>
  <c r="L56" i="11"/>
  <c r="K56" i="11"/>
  <c r="J56" i="11"/>
  <c r="AD28" i="11"/>
  <c r="Z28" i="11"/>
  <c r="AN26" i="11"/>
  <c r="AN31" i="11" s="1"/>
  <c r="AH25" i="11"/>
  <c r="BA24" i="11"/>
  <c r="AV24" i="11"/>
  <c r="AL25" i="11" s="1"/>
  <c r="AH24" i="11"/>
  <c r="AH23" i="11"/>
  <c r="BA22" i="11"/>
  <c r="AV22" i="11"/>
  <c r="AL23" i="11" s="1"/>
  <c r="AH22" i="11"/>
  <c r="BA20" i="11"/>
  <c r="AV20" i="11"/>
  <c r="AH20" i="11"/>
  <c r="AH19" i="11"/>
  <c r="AY19" i="11" s="1"/>
  <c r="BG18" i="11"/>
  <c r="BG19" i="11" s="1"/>
  <c r="BG20" i="11" s="1"/>
  <c r="BA18" i="11"/>
  <c r="AV18" i="11"/>
  <c r="AH18" i="11"/>
  <c r="BH17" i="11"/>
  <c r="BH18" i="11" s="1"/>
  <c r="AH17" i="11"/>
  <c r="BA16" i="11"/>
  <c r="AV16" i="11"/>
  <c r="AH16" i="11"/>
  <c r="BI16" i="11"/>
  <c r="AH26" i="11" l="1"/>
  <c r="V26" i="11" s="1"/>
  <c r="V28" i="11" s="1"/>
  <c r="AN67" i="11"/>
  <c r="AY17" i="11"/>
  <c r="AN337" i="11"/>
  <c r="AN161" i="11"/>
  <c r="BB165" i="11"/>
  <c r="AN169" i="11"/>
  <c r="BB339" i="11"/>
  <c r="AN210" i="11"/>
  <c r="BB1196" i="11"/>
  <c r="BB669" i="11"/>
  <c r="BB923" i="11"/>
  <c r="AN583" i="11"/>
  <c r="AN595" i="11"/>
  <c r="AN786" i="11"/>
  <c r="AN794" i="11"/>
  <c r="BB63" i="11"/>
  <c r="AN759" i="11"/>
  <c r="AN548" i="11"/>
  <c r="BB421" i="11"/>
  <c r="AN263" i="11"/>
  <c r="AN267" i="11"/>
  <c r="AN712" i="11"/>
  <c r="AN1165" i="11"/>
  <c r="BB75" i="11"/>
  <c r="AN157" i="11"/>
  <c r="BB335" i="11"/>
  <c r="AN345" i="11"/>
  <c r="AN552" i="11"/>
  <c r="BA637" i="11"/>
  <c r="BB661" i="11"/>
  <c r="AN948" i="11"/>
  <c r="BB382" i="11"/>
  <c r="BB386" i="11"/>
  <c r="AN544" i="11"/>
  <c r="AY157" i="11"/>
  <c r="BB157" i="11" s="1"/>
  <c r="AH1129" i="11"/>
  <c r="V1129" i="11" s="1"/>
  <c r="V1130" i="11" s="1"/>
  <c r="AD1132" i="11" s="1"/>
  <c r="BB501" i="11"/>
  <c r="BB513" i="11"/>
  <c r="AN743" i="11"/>
  <c r="AH1088" i="11"/>
  <c r="V1088" i="11" s="1"/>
  <c r="V1089" i="11" s="1"/>
  <c r="AD1091" i="11" s="1"/>
  <c r="BA1129" i="11"/>
  <c r="AN214" i="11"/>
  <c r="AN218" i="11"/>
  <c r="AN497" i="11"/>
  <c r="BA719" i="11"/>
  <c r="AN1208" i="11"/>
  <c r="BB634" i="11"/>
  <c r="AN634" i="11"/>
  <c r="BA26" i="11"/>
  <c r="AN255" i="11"/>
  <c r="AY497" i="11"/>
  <c r="BB497" i="11" s="1"/>
  <c r="AN501" i="11"/>
  <c r="AY548" i="11"/>
  <c r="BB548" i="11" s="1"/>
  <c r="AN661" i="11"/>
  <c r="AN505" i="11"/>
  <c r="BB964" i="11"/>
  <c r="BA1088" i="11"/>
  <c r="BB1083" i="11"/>
  <c r="AY505" i="11"/>
  <c r="BB505" i="11" s="1"/>
  <c r="AN509" i="11"/>
  <c r="BB1114" i="11"/>
  <c r="BB1118" i="11"/>
  <c r="BB1122" i="11"/>
  <c r="AN75" i="11"/>
  <c r="AN380" i="11"/>
  <c r="AY509" i="11"/>
  <c r="BB509" i="11" s="1"/>
  <c r="AN513" i="11"/>
  <c r="AH1252" i="11"/>
  <c r="V1252" i="11" s="1"/>
  <c r="V1253" i="11" s="1"/>
  <c r="AD1255" i="11" s="1"/>
  <c r="BB73" i="11"/>
  <c r="AH883" i="11"/>
  <c r="V883" i="11" s="1"/>
  <c r="V884" i="11" s="1"/>
  <c r="AD886" i="11" s="1"/>
  <c r="BB950" i="11"/>
  <c r="AN1200" i="11"/>
  <c r="BB112" i="11"/>
  <c r="BB345" i="11"/>
  <c r="BA514" i="11"/>
  <c r="BB882" i="11"/>
  <c r="AN112" i="11"/>
  <c r="BB120" i="11"/>
  <c r="AN251" i="11"/>
  <c r="BB71" i="11"/>
  <c r="AL540" i="11"/>
  <c r="AN540" i="11" s="1"/>
  <c r="AL747" i="11"/>
  <c r="AN747" i="11" s="1"/>
  <c r="AL991" i="11"/>
  <c r="BB991" i="11" s="1"/>
  <c r="BB124" i="11"/>
  <c r="BB161" i="11"/>
  <c r="BA221" i="11"/>
  <c r="BA309" i="11"/>
  <c r="AN298" i="11"/>
  <c r="BB308" i="11"/>
  <c r="AL390" i="11"/>
  <c r="AL458" i="11"/>
  <c r="BB458" i="11" s="1"/>
  <c r="AL622" i="11"/>
  <c r="AY677" i="11"/>
  <c r="BB677" i="11" s="1"/>
  <c r="AN677" i="11"/>
  <c r="AN751" i="11"/>
  <c r="BB173" i="11"/>
  <c r="AY341" i="11"/>
  <c r="BB341" i="11" s="1"/>
  <c r="AN341" i="11"/>
  <c r="AL755" i="11"/>
  <c r="AN755" i="11" s="1"/>
  <c r="AL1042" i="11"/>
  <c r="BB1042" i="11" s="1"/>
  <c r="AH80" i="11"/>
  <c r="BA127" i="11"/>
  <c r="AN173" i="11"/>
  <c r="AY214" i="11"/>
  <c r="BB214" i="11" s="1"/>
  <c r="AH268" i="11"/>
  <c r="V268" i="11" s="1"/>
  <c r="V269" i="11" s="1"/>
  <c r="AD271" i="11" s="1"/>
  <c r="AY251" i="11"/>
  <c r="BB251" i="11" s="1"/>
  <c r="AL417" i="11"/>
  <c r="AL470" i="11"/>
  <c r="BB470" i="11" s="1"/>
  <c r="AN71" i="11"/>
  <c r="BB77" i="11"/>
  <c r="AN120" i="11"/>
  <c r="AN206" i="11"/>
  <c r="AN294" i="11"/>
  <c r="AL333" i="11"/>
  <c r="BB333" i="11" s="1"/>
  <c r="AL1157" i="11"/>
  <c r="AN1157" i="11" s="1"/>
  <c r="AH174" i="11"/>
  <c r="BB169" i="11"/>
  <c r="AN1153" i="11"/>
  <c r="BB1153" i="11"/>
  <c r="AN1161" i="11"/>
  <c r="BB1161" i="11"/>
  <c r="BA1211" i="11"/>
  <c r="AY1204" i="11"/>
  <c r="BB1204" i="11" s="1"/>
  <c r="AN1204" i="11"/>
  <c r="BB67" i="11"/>
  <c r="AY587" i="11"/>
  <c r="BB587" i="11" s="1"/>
  <c r="AN587" i="11"/>
  <c r="AL673" i="11"/>
  <c r="AN673" i="11" s="1"/>
  <c r="AY1073" i="11"/>
  <c r="BB1073" i="11" s="1"/>
  <c r="AN1073" i="11"/>
  <c r="AL1239" i="11"/>
  <c r="BB1239" i="11" s="1"/>
  <c r="BA174" i="11"/>
  <c r="AN306" i="11"/>
  <c r="BA473" i="11"/>
  <c r="BA80" i="11"/>
  <c r="BA268" i="11"/>
  <c r="AL259" i="11"/>
  <c r="AN259" i="11" s="1"/>
  <c r="AY306" i="11"/>
  <c r="BB306" i="11" s="1"/>
  <c r="AL829" i="11"/>
  <c r="AN829" i="11" s="1"/>
  <c r="AH924" i="11"/>
  <c r="V924" i="11" s="1"/>
  <c r="V925" i="11" s="1"/>
  <c r="AD927" i="11" s="1"/>
  <c r="BA350" i="11"/>
  <c r="BA596" i="11"/>
  <c r="AN591" i="11"/>
  <c r="AN669" i="11"/>
  <c r="AN825" i="11"/>
  <c r="AN833" i="11"/>
  <c r="BA965" i="11"/>
  <c r="AN1196" i="11"/>
  <c r="BA1252" i="11"/>
  <c r="AH678" i="11"/>
  <c r="V678" i="11" s="1"/>
  <c r="V679" i="11" s="1"/>
  <c r="AD681" i="11" s="1"/>
  <c r="AH760" i="11"/>
  <c r="V760" i="11" s="1"/>
  <c r="V761" i="11" s="1"/>
  <c r="AH1170" i="11"/>
  <c r="V1170" i="11" s="1"/>
  <c r="V1171" i="11" s="1"/>
  <c r="AD1173" i="11" s="1"/>
  <c r="BB1169" i="11"/>
  <c r="BB1243" i="11"/>
  <c r="AH391" i="11"/>
  <c r="V391" i="11" s="1"/>
  <c r="BB431" i="11"/>
  <c r="BA555" i="11"/>
  <c r="BB874" i="11"/>
  <c r="AY948" i="11"/>
  <c r="BB948" i="11" s="1"/>
  <c r="AH1006" i="11"/>
  <c r="V1006" i="11" s="1"/>
  <c r="V1007" i="11" s="1"/>
  <c r="AD1009" i="11" s="1"/>
  <c r="AL302" i="11"/>
  <c r="AN579" i="11"/>
  <c r="AN790" i="11"/>
  <c r="AN798" i="11"/>
  <c r="BA842" i="11"/>
  <c r="AH1047" i="11"/>
  <c r="V1047" i="11" s="1"/>
  <c r="V1048" i="11" s="1"/>
  <c r="AD1050" i="11" s="1"/>
  <c r="BB1247" i="11"/>
  <c r="AH350" i="11"/>
  <c r="V350" i="11" s="1"/>
  <c r="V351" i="11" s="1"/>
  <c r="AD353" i="11" s="1"/>
  <c r="BA391" i="11"/>
  <c r="AN421" i="11"/>
  <c r="AH596" i="11"/>
  <c r="V596" i="11" s="1"/>
  <c r="V597" i="11" s="1"/>
  <c r="AD599" i="11" s="1"/>
  <c r="BA678" i="11"/>
  <c r="AH801" i="11"/>
  <c r="V801" i="11" s="1"/>
  <c r="V802" i="11" s="1"/>
  <c r="AD804" i="11" s="1"/>
  <c r="BB866" i="11"/>
  <c r="BB878" i="11"/>
  <c r="BB915" i="11"/>
  <c r="BA1006" i="11"/>
  <c r="BB380" i="11"/>
  <c r="AH514" i="11"/>
  <c r="V514" i="11" s="1"/>
  <c r="AH965" i="11"/>
  <c r="V965" i="11" s="1"/>
  <c r="V966" i="11" s="1"/>
  <c r="AD968" i="11" s="1"/>
  <c r="BA1170" i="11"/>
  <c r="AH1211" i="11"/>
  <c r="V1211" i="11" s="1"/>
  <c r="V1212" i="11" s="1"/>
  <c r="BB1251" i="11"/>
  <c r="AL349" i="11"/>
  <c r="AL376" i="11"/>
  <c r="AH432" i="11"/>
  <c r="V432" i="11" s="1"/>
  <c r="V433" i="11" s="1"/>
  <c r="AD435" i="11" s="1"/>
  <c r="BB595" i="11"/>
  <c r="BB712" i="11"/>
  <c r="BA760" i="11"/>
  <c r="BA801" i="11"/>
  <c r="BB870" i="11"/>
  <c r="BA924" i="11"/>
  <c r="BA1047" i="11"/>
  <c r="AY1171" i="11"/>
  <c r="AH1171" i="11" s="1"/>
  <c r="AY25" i="11"/>
  <c r="BB25" i="11" s="1"/>
  <c r="AY23" i="11"/>
  <c r="BB65" i="11"/>
  <c r="BH19" i="11"/>
  <c r="BH20" i="11" s="1"/>
  <c r="BH21" i="11" s="1"/>
  <c r="BH22" i="11" s="1"/>
  <c r="BH23" i="11" s="1"/>
  <c r="BH24" i="11" s="1"/>
  <c r="BH25" i="11" s="1"/>
  <c r="BH26" i="11" s="1"/>
  <c r="BH28" i="11" s="1"/>
  <c r="BH30" i="11" s="1"/>
  <c r="BH31" i="11" s="1"/>
  <c r="BH32" i="11" s="1"/>
  <c r="BH33" i="11" s="1"/>
  <c r="BH34" i="11" s="1"/>
  <c r="BH35" i="11" s="1"/>
  <c r="BH36" i="11" s="1"/>
  <c r="BH37" i="11" s="1"/>
  <c r="BH38" i="11" s="1"/>
  <c r="BH39" i="11" s="1"/>
  <c r="BH40" i="11" s="1"/>
  <c r="BH41" i="11" s="1"/>
  <c r="BH42" i="11" s="1"/>
  <c r="BH43" i="11" s="1"/>
  <c r="BH44" i="11" s="1"/>
  <c r="BH45" i="11" s="1"/>
  <c r="BH46" i="11" s="1"/>
  <c r="BH47" i="11" s="1"/>
  <c r="BG21" i="11"/>
  <c r="BB69" i="11"/>
  <c r="AN65" i="11"/>
  <c r="AN69" i="11"/>
  <c r="AN73" i="11"/>
  <c r="AN77" i="11"/>
  <c r="AN118" i="11"/>
  <c r="AN124" i="11"/>
  <c r="AN159" i="11"/>
  <c r="AN165" i="11"/>
  <c r="AY167" i="11"/>
  <c r="AY171" i="11"/>
  <c r="BB206" i="11"/>
  <c r="BB210" i="11"/>
  <c r="BB218" i="11"/>
  <c r="BB255" i="11"/>
  <c r="BB263" i="11"/>
  <c r="BB267" i="11"/>
  <c r="AY392" i="11"/>
  <c r="AH392" i="11" s="1"/>
  <c r="BB378" i="11"/>
  <c r="AN23" i="11"/>
  <c r="AN25" i="11"/>
  <c r="BB114" i="11"/>
  <c r="AY118" i="11"/>
  <c r="AY134" i="11" s="1"/>
  <c r="AH134" i="11" s="1"/>
  <c r="AY159" i="11"/>
  <c r="AY204" i="11"/>
  <c r="AY208" i="11"/>
  <c r="AY212" i="11"/>
  <c r="AY216" i="11"/>
  <c r="AY220" i="11"/>
  <c r="AY253" i="11"/>
  <c r="AY257" i="11"/>
  <c r="AY261" i="11"/>
  <c r="AY265" i="11"/>
  <c r="BB294" i="11"/>
  <c r="BB298" i="11"/>
  <c r="BB347" i="11"/>
  <c r="BB374" i="11"/>
  <c r="AY87" i="11"/>
  <c r="AH87" i="11" s="1"/>
  <c r="BB110" i="11"/>
  <c r="AN204" i="11"/>
  <c r="AL253" i="11"/>
  <c r="AL257" i="11"/>
  <c r="AL261" i="11"/>
  <c r="AL265" i="11"/>
  <c r="AN265" i="11" s="1"/>
  <c r="AH309" i="11"/>
  <c r="V309" i="11" s="1"/>
  <c r="AY292" i="11"/>
  <c r="AY296" i="11"/>
  <c r="AY300" i="11"/>
  <c r="AY304" i="11"/>
  <c r="BB337" i="11"/>
  <c r="BB343" i="11"/>
  <c r="BB122" i="11"/>
  <c r="BB163" i="11"/>
  <c r="AL292" i="11"/>
  <c r="AN292" i="11" s="1"/>
  <c r="AL296" i="11"/>
  <c r="AL300" i="11"/>
  <c r="AN300" i="11" s="1"/>
  <c r="AL304" i="11"/>
  <c r="AL384" i="11"/>
  <c r="AL427" i="11"/>
  <c r="AN431" i="11"/>
  <c r="AL460" i="11"/>
  <c r="AN460" i="11" s="1"/>
  <c r="AL468" i="11"/>
  <c r="AN468" i="11" s="1"/>
  <c r="AL620" i="11"/>
  <c r="AN620" i="11" s="1"/>
  <c r="AL624" i="11"/>
  <c r="AN308" i="11"/>
  <c r="AN335" i="11"/>
  <c r="AN339" i="11"/>
  <c r="AN343" i="11"/>
  <c r="AN347" i="11"/>
  <c r="AN374" i="11"/>
  <c r="AN378" i="11"/>
  <c r="AN382" i="11"/>
  <c r="AN386" i="11"/>
  <c r="BA432" i="11"/>
  <c r="AL423" i="11"/>
  <c r="AN423" i="11" s="1"/>
  <c r="AL425" i="11"/>
  <c r="BB425" i="11" s="1"/>
  <c r="AH473" i="11"/>
  <c r="V473" i="11" s="1"/>
  <c r="AY456" i="11"/>
  <c r="BB462" i="11"/>
  <c r="AN462" i="11"/>
  <c r="AY464" i="11"/>
  <c r="AY472" i="11"/>
  <c r="AY499" i="11"/>
  <c r="AY503" i="11"/>
  <c r="AY507" i="11"/>
  <c r="AY511" i="11"/>
  <c r="BB544" i="11"/>
  <c r="BB552" i="11"/>
  <c r="BB579" i="11"/>
  <c r="BB583" i="11"/>
  <c r="BB591" i="11"/>
  <c r="BB630" i="11"/>
  <c r="AY720" i="11"/>
  <c r="AH720" i="11" s="1"/>
  <c r="AN704" i="11"/>
  <c r="BB704" i="11"/>
  <c r="AN708" i="11"/>
  <c r="BB708" i="11"/>
  <c r="AN716" i="11"/>
  <c r="BB716" i="11"/>
  <c r="AL419" i="11"/>
  <c r="AY423" i="11"/>
  <c r="AY429" i="11"/>
  <c r="AL456" i="11"/>
  <c r="AL464" i="11"/>
  <c r="AN464" i="11" s="1"/>
  <c r="AL472" i="11"/>
  <c r="AL499" i="11"/>
  <c r="AL503" i="11"/>
  <c r="AN503" i="11" s="1"/>
  <c r="AL507" i="11"/>
  <c r="AL511" i="11"/>
  <c r="AH555" i="11"/>
  <c r="V555" i="11" s="1"/>
  <c r="AY538" i="11"/>
  <c r="AY542" i="11"/>
  <c r="AY546" i="11"/>
  <c r="AY550" i="11"/>
  <c r="AY554" i="11"/>
  <c r="AY581" i="11"/>
  <c r="AY585" i="11"/>
  <c r="AY589" i="11"/>
  <c r="AY593" i="11"/>
  <c r="AY620" i="11"/>
  <c r="AY624" i="11"/>
  <c r="AL628" i="11"/>
  <c r="AY632" i="11"/>
  <c r="AL636" i="11"/>
  <c r="BB636" i="11" s="1"/>
  <c r="AN665" i="11"/>
  <c r="BB665" i="11"/>
  <c r="AL388" i="11"/>
  <c r="AL415" i="11"/>
  <c r="AL429" i="11"/>
  <c r="AY460" i="11"/>
  <c r="BB466" i="11"/>
  <c r="AN466" i="11"/>
  <c r="AY468" i="11"/>
  <c r="AL538" i="11"/>
  <c r="AN538" i="11" s="1"/>
  <c r="AL542" i="11"/>
  <c r="AN542" i="11" s="1"/>
  <c r="AL546" i="11"/>
  <c r="AL550" i="11"/>
  <c r="AL554" i="11"/>
  <c r="AL581" i="11"/>
  <c r="AN581" i="11" s="1"/>
  <c r="AL585" i="11"/>
  <c r="AL589" i="11"/>
  <c r="AL593" i="11"/>
  <c r="AL626" i="11"/>
  <c r="BB626" i="11" s="1"/>
  <c r="AN630" i="11"/>
  <c r="AL632" i="11"/>
  <c r="AH719" i="11"/>
  <c r="V719" i="11" s="1"/>
  <c r="AH637" i="11"/>
  <c r="V637" i="11" s="1"/>
  <c r="AL663" i="11"/>
  <c r="BB663" i="11" s="1"/>
  <c r="AL671" i="11"/>
  <c r="BB671" i="11" s="1"/>
  <c r="AL702" i="11"/>
  <c r="AY761" i="11"/>
  <c r="AH761" i="11" s="1"/>
  <c r="AL667" i="11"/>
  <c r="BB667" i="11" s="1"/>
  <c r="AL675" i="11"/>
  <c r="AL706" i="11"/>
  <c r="AN837" i="11"/>
  <c r="BB837" i="11"/>
  <c r="AL710" i="11"/>
  <c r="BB710" i="11" s="1"/>
  <c r="AL714" i="11"/>
  <c r="BB714" i="11" s="1"/>
  <c r="AL718" i="11"/>
  <c r="BB718" i="11" s="1"/>
  <c r="AL745" i="11"/>
  <c r="BB745" i="11" s="1"/>
  <c r="AL749" i="11"/>
  <c r="BB749" i="11" s="1"/>
  <c r="AL753" i="11"/>
  <c r="BB753" i="11" s="1"/>
  <c r="AL757" i="11"/>
  <c r="BB757" i="11" s="1"/>
  <c r="AL784" i="11"/>
  <c r="BB784" i="11" s="1"/>
  <c r="AL788" i="11"/>
  <c r="BB788" i="11" s="1"/>
  <c r="AL792" i="11"/>
  <c r="BB792" i="11" s="1"/>
  <c r="AL796" i="11"/>
  <c r="BB796" i="11" s="1"/>
  <c r="AL800" i="11"/>
  <c r="BB800" i="11" s="1"/>
  <c r="AH842" i="11"/>
  <c r="V842" i="11" s="1"/>
  <c r="AL827" i="11"/>
  <c r="BB827" i="11" s="1"/>
  <c r="AL831" i="11"/>
  <c r="BB831" i="11" s="1"/>
  <c r="AL839" i="11"/>
  <c r="AY841" i="11"/>
  <c r="BA883" i="11"/>
  <c r="AN870" i="11"/>
  <c r="AY872" i="11"/>
  <c r="AN878" i="11"/>
  <c r="AY880" i="11"/>
  <c r="AY925" i="11"/>
  <c r="AH925" i="11" s="1"/>
  <c r="BB911" i="11"/>
  <c r="AN913" i="11"/>
  <c r="BB913" i="11"/>
  <c r="BB919" i="11"/>
  <c r="AN921" i="11"/>
  <c r="BB921" i="11"/>
  <c r="AY802" i="11"/>
  <c r="AH802" i="11" s="1"/>
  <c r="BB833" i="11"/>
  <c r="AL835" i="11"/>
  <c r="BB835" i="11" s="1"/>
  <c r="AL841" i="11"/>
  <c r="BB841" i="11" s="1"/>
  <c r="AL872" i="11"/>
  <c r="AL880" i="11"/>
  <c r="BB743" i="11"/>
  <c r="BB751" i="11"/>
  <c r="BB759" i="11"/>
  <c r="BB786" i="11"/>
  <c r="BB790" i="11"/>
  <c r="BB794" i="11"/>
  <c r="BB798" i="11"/>
  <c r="BB825" i="11"/>
  <c r="AN866" i="11"/>
  <c r="AY868" i="11"/>
  <c r="AN874" i="11"/>
  <c r="AY876" i="11"/>
  <c r="AN882" i="11"/>
  <c r="AL907" i="11"/>
  <c r="BB907" i="11" s="1"/>
  <c r="AN909" i="11"/>
  <c r="BB909" i="11"/>
  <c r="AN917" i="11"/>
  <c r="BB917" i="11"/>
  <c r="AL868" i="11"/>
  <c r="AL876" i="11"/>
  <c r="AN911" i="11"/>
  <c r="AN915" i="11"/>
  <c r="AN919" i="11"/>
  <c r="AN923" i="11"/>
  <c r="BB956" i="11"/>
  <c r="AN956" i="11"/>
  <c r="AL962" i="11"/>
  <c r="AN962" i="11" s="1"/>
  <c r="AN1003" i="11"/>
  <c r="BB1003" i="11"/>
  <c r="AN1038" i="11"/>
  <c r="BB1038" i="11"/>
  <c r="AN950" i="11"/>
  <c r="AY958" i="11"/>
  <c r="BB960" i="11"/>
  <c r="AN960" i="11"/>
  <c r="AY1048" i="11"/>
  <c r="AH1048" i="11" s="1"/>
  <c r="AL952" i="11"/>
  <c r="AY962" i="11"/>
  <c r="AN964" i="11"/>
  <c r="AN995" i="11"/>
  <c r="BB995" i="11"/>
  <c r="AN1030" i="11"/>
  <c r="BB1030" i="11"/>
  <c r="AN1046" i="11"/>
  <c r="BB1046" i="11"/>
  <c r="AL954" i="11"/>
  <c r="AL958" i="11"/>
  <c r="AN958" i="11" s="1"/>
  <c r="AY1007" i="11"/>
  <c r="AH1007" i="11" s="1"/>
  <c r="AN999" i="11"/>
  <c r="BB999" i="11"/>
  <c r="AN1034" i="11"/>
  <c r="BB1034" i="11"/>
  <c r="AL989" i="11"/>
  <c r="BB989" i="11" s="1"/>
  <c r="AL993" i="11"/>
  <c r="BB993" i="11" s="1"/>
  <c r="AL997" i="11"/>
  <c r="BB997" i="11" s="1"/>
  <c r="AL1001" i="11"/>
  <c r="BB1001" i="11" s="1"/>
  <c r="AL1005" i="11"/>
  <c r="BB1005" i="11" s="1"/>
  <c r="AL1032" i="11"/>
  <c r="BB1032" i="11" s="1"/>
  <c r="AL1036" i="11"/>
  <c r="BB1036" i="11" s="1"/>
  <c r="AL1040" i="11"/>
  <c r="BB1040" i="11" s="1"/>
  <c r="AL1044" i="11"/>
  <c r="BB1044" i="11" s="1"/>
  <c r="AL1075" i="11"/>
  <c r="BB1075" i="11" s="1"/>
  <c r="AN1085" i="11"/>
  <c r="BB1085" i="11"/>
  <c r="AL1077" i="11"/>
  <c r="AL1079" i="11"/>
  <c r="AN1079" i="11" s="1"/>
  <c r="BB1087" i="11"/>
  <c r="AY1130" i="11"/>
  <c r="AH1130" i="11" s="1"/>
  <c r="AN1112" i="11"/>
  <c r="BB1112" i="11"/>
  <c r="AL1071" i="11"/>
  <c r="AY1079" i="11"/>
  <c r="AN1081" i="11"/>
  <c r="BB1081" i="11"/>
  <c r="BB1126" i="11"/>
  <c r="AN1126" i="11"/>
  <c r="AN1083" i="11"/>
  <c r="AN1087" i="11"/>
  <c r="AN1114" i="11"/>
  <c r="AN1118" i="11"/>
  <c r="AN1122" i="11"/>
  <c r="BB1157" i="11"/>
  <c r="BB1165" i="11"/>
  <c r="AL1198" i="11"/>
  <c r="AL1206" i="11"/>
  <c r="AN1206" i="11" s="1"/>
  <c r="AY1237" i="11"/>
  <c r="AL1241" i="11"/>
  <c r="AN1241" i="11" s="1"/>
  <c r="AY1245" i="11"/>
  <c r="AN1247" i="11"/>
  <c r="AL1249" i="11"/>
  <c r="AN1249" i="11" s="1"/>
  <c r="AL1116" i="11"/>
  <c r="AL1120" i="11"/>
  <c r="AL1124" i="11"/>
  <c r="AL1128" i="11"/>
  <c r="BB1128" i="11" s="1"/>
  <c r="AL1155" i="11"/>
  <c r="BB1155" i="11" s="1"/>
  <c r="AL1163" i="11"/>
  <c r="BB1163" i="11" s="1"/>
  <c r="AN1169" i="11"/>
  <c r="AY1194" i="11"/>
  <c r="BB1200" i="11"/>
  <c r="AL1202" i="11"/>
  <c r="AN1202" i="11" s="1"/>
  <c r="AY1210" i="11"/>
  <c r="AL1194" i="11"/>
  <c r="AY1206" i="11"/>
  <c r="AL1237" i="11"/>
  <c r="AN1237" i="11" s="1"/>
  <c r="AY1241" i="11"/>
  <c r="AN1243" i="11"/>
  <c r="AL1245" i="11"/>
  <c r="AY1249" i="11"/>
  <c r="AN1251" i="11"/>
  <c r="AL1159" i="11"/>
  <c r="BB1159" i="11" s="1"/>
  <c r="AL1167" i="11"/>
  <c r="BB1167" i="11" s="1"/>
  <c r="AY1198" i="11"/>
  <c r="AY1202" i="11"/>
  <c r="BB1208" i="11"/>
  <c r="AL1210" i="11"/>
  <c r="BB1235" i="11"/>
  <c r="AN1235" i="11"/>
  <c r="AV1250" i="1"/>
  <c r="AV1248" i="1"/>
  <c r="AV1246" i="1"/>
  <c r="AV1244" i="1"/>
  <c r="AV1242" i="1"/>
  <c r="AV1240" i="1"/>
  <c r="AV1238" i="1"/>
  <c r="AV1236" i="1"/>
  <c r="AV1234" i="1"/>
  <c r="AV1209" i="1"/>
  <c r="AV1207" i="1"/>
  <c r="AV1205" i="1"/>
  <c r="AV1203" i="1"/>
  <c r="AV1201" i="1"/>
  <c r="AV1199" i="1"/>
  <c r="AV1197" i="1"/>
  <c r="AV1195" i="1"/>
  <c r="AV1193" i="1"/>
  <c r="AV1168" i="1"/>
  <c r="AV1166" i="1"/>
  <c r="AV1164" i="1"/>
  <c r="AV1162" i="1"/>
  <c r="AV1160" i="1"/>
  <c r="AV1158" i="1"/>
  <c r="AV1156" i="1"/>
  <c r="AV1154" i="1"/>
  <c r="AV1152" i="1"/>
  <c r="AV1127" i="1"/>
  <c r="AV1125" i="1"/>
  <c r="AV1123" i="1"/>
  <c r="AV1121" i="1"/>
  <c r="AV1119" i="1"/>
  <c r="AV1117" i="1"/>
  <c r="AV1115" i="1"/>
  <c r="AV1113" i="1"/>
  <c r="AV1111" i="1"/>
  <c r="AV1086" i="1"/>
  <c r="AV1084" i="1"/>
  <c r="AV1082" i="1"/>
  <c r="AV1080" i="1"/>
  <c r="AV1078" i="1"/>
  <c r="AV1076" i="1"/>
  <c r="AV1074" i="1"/>
  <c r="AV1072" i="1"/>
  <c r="AV1070" i="1"/>
  <c r="AV1045" i="1"/>
  <c r="AV1043" i="1"/>
  <c r="AV1041" i="1"/>
  <c r="AV1039" i="1"/>
  <c r="AV1037" i="1"/>
  <c r="AV1035" i="1"/>
  <c r="AV1033" i="1"/>
  <c r="AV1031" i="1"/>
  <c r="AV1029" i="1"/>
  <c r="AV1004" i="1"/>
  <c r="AV1002" i="1"/>
  <c r="AV1000" i="1"/>
  <c r="AV998" i="1"/>
  <c r="AV996" i="1"/>
  <c r="AV994" i="1"/>
  <c r="AV992" i="1"/>
  <c r="AV990" i="1"/>
  <c r="AV988" i="1"/>
  <c r="AV963" i="1"/>
  <c r="AV961" i="1"/>
  <c r="AV959" i="1"/>
  <c r="AV957" i="1"/>
  <c r="AV955" i="1"/>
  <c r="AV953" i="1"/>
  <c r="AV951" i="1"/>
  <c r="AV949" i="1"/>
  <c r="AV947" i="1"/>
  <c r="AV922" i="1"/>
  <c r="AV920" i="1"/>
  <c r="AV918" i="1"/>
  <c r="AV916" i="1"/>
  <c r="AV914" i="1"/>
  <c r="AV912" i="1"/>
  <c r="AV910" i="1"/>
  <c r="AV908" i="1"/>
  <c r="AV906" i="1"/>
  <c r="AV881" i="1"/>
  <c r="AV879" i="1"/>
  <c r="AV877" i="1"/>
  <c r="AV875" i="1"/>
  <c r="AV873" i="1"/>
  <c r="AV871" i="1"/>
  <c r="AV869" i="1"/>
  <c r="AV867" i="1"/>
  <c r="AV865" i="1"/>
  <c r="AV840" i="1"/>
  <c r="AV838" i="1"/>
  <c r="AV836" i="1"/>
  <c r="AV834" i="1"/>
  <c r="AV832" i="1"/>
  <c r="AV830" i="1"/>
  <c r="AV828" i="1"/>
  <c r="AV826" i="1"/>
  <c r="AV824" i="1"/>
  <c r="AV799" i="1"/>
  <c r="AV797" i="1"/>
  <c r="AV795" i="1"/>
  <c r="AV793" i="1"/>
  <c r="AV791" i="1"/>
  <c r="AV789" i="1"/>
  <c r="AV787" i="1"/>
  <c r="AV785" i="1"/>
  <c r="AV783" i="1"/>
  <c r="AV758" i="1"/>
  <c r="AV756" i="1"/>
  <c r="AV754" i="1"/>
  <c r="AV752" i="1"/>
  <c r="AV750" i="1"/>
  <c r="AV748" i="1"/>
  <c r="AV746" i="1"/>
  <c r="AV744" i="1"/>
  <c r="AV742" i="1"/>
  <c r="AV717" i="1"/>
  <c r="AV715" i="1"/>
  <c r="AV713" i="1"/>
  <c r="AV711" i="1"/>
  <c r="AV709" i="1"/>
  <c r="AV707" i="1"/>
  <c r="AV705" i="1"/>
  <c r="AV703" i="1"/>
  <c r="AV701" i="1"/>
  <c r="AV676" i="1"/>
  <c r="AV674" i="1"/>
  <c r="AV672" i="1"/>
  <c r="AV670" i="1"/>
  <c r="AV668" i="1"/>
  <c r="AV666" i="1"/>
  <c r="AV664" i="1"/>
  <c r="AV662" i="1"/>
  <c r="AV660" i="1"/>
  <c r="AV635" i="1"/>
  <c r="AV633" i="1"/>
  <c r="AV631" i="1"/>
  <c r="AV629" i="1"/>
  <c r="AV627" i="1"/>
  <c r="AV625" i="1"/>
  <c r="AV623" i="1"/>
  <c r="AV621" i="1"/>
  <c r="AV619" i="1"/>
  <c r="AV594" i="1"/>
  <c r="AV592" i="1"/>
  <c r="AV590" i="1"/>
  <c r="AV588" i="1"/>
  <c r="AV586" i="1"/>
  <c r="AV584" i="1"/>
  <c r="AV582" i="1"/>
  <c r="AV580" i="1"/>
  <c r="AV578" i="1"/>
  <c r="AV553" i="1"/>
  <c r="AV551" i="1"/>
  <c r="AV549" i="1"/>
  <c r="AV547" i="1"/>
  <c r="AV545" i="1"/>
  <c r="AV543" i="1"/>
  <c r="AV541" i="1"/>
  <c r="AV539" i="1"/>
  <c r="AV537" i="1"/>
  <c r="AV512" i="1"/>
  <c r="AV510" i="1"/>
  <c r="AV508" i="1"/>
  <c r="AV506" i="1"/>
  <c r="AV504" i="1"/>
  <c r="AV502" i="1"/>
  <c r="AV500" i="1"/>
  <c r="AV498" i="1"/>
  <c r="AV496" i="1"/>
  <c r="AV471" i="1"/>
  <c r="AV469" i="1"/>
  <c r="AV467" i="1"/>
  <c r="AV465" i="1"/>
  <c r="AV463" i="1"/>
  <c r="AV461" i="1"/>
  <c r="AV459" i="1"/>
  <c r="AV457" i="1"/>
  <c r="AV455" i="1"/>
  <c r="AV430" i="1"/>
  <c r="AV428" i="1"/>
  <c r="AV426" i="1"/>
  <c r="AV424" i="1"/>
  <c r="AV422" i="1"/>
  <c r="AV420" i="1"/>
  <c r="AV418" i="1"/>
  <c r="AV416" i="1"/>
  <c r="AV414" i="1"/>
  <c r="AV389" i="1"/>
  <c r="AV387" i="1"/>
  <c r="AV385" i="1"/>
  <c r="AV383" i="1"/>
  <c r="AV381" i="1"/>
  <c r="AV379" i="1"/>
  <c r="AV377" i="1"/>
  <c r="AV375" i="1"/>
  <c r="AV373" i="1"/>
  <c r="AV348" i="1"/>
  <c r="AV346" i="1"/>
  <c r="AV344" i="1"/>
  <c r="AV342" i="1"/>
  <c r="AV340" i="1"/>
  <c r="AV338" i="1"/>
  <c r="AV336" i="1"/>
  <c r="AV334" i="1"/>
  <c r="AV332" i="1"/>
  <c r="AV307" i="1"/>
  <c r="AV305" i="1"/>
  <c r="AV303" i="1"/>
  <c r="AV301" i="1"/>
  <c r="AV299" i="1"/>
  <c r="AV297" i="1"/>
  <c r="AV295" i="1"/>
  <c r="AV293" i="1"/>
  <c r="AV291" i="1"/>
  <c r="AV266" i="1"/>
  <c r="AV264" i="1"/>
  <c r="AV262" i="1"/>
  <c r="AV260" i="1"/>
  <c r="AV258" i="1"/>
  <c r="AV256" i="1"/>
  <c r="AV254" i="1"/>
  <c r="AV252" i="1"/>
  <c r="AV250" i="1"/>
  <c r="AV219" i="1"/>
  <c r="AV217" i="1"/>
  <c r="AV215" i="1"/>
  <c r="AV213" i="1"/>
  <c r="AV211" i="1"/>
  <c r="AV209" i="1"/>
  <c r="AV207" i="1"/>
  <c r="AV205" i="1"/>
  <c r="AV203" i="1"/>
  <c r="AV172" i="1"/>
  <c r="AL173" i="1" s="1"/>
  <c r="AV170" i="1"/>
  <c r="AL171" i="1" s="1"/>
  <c r="AV168" i="1"/>
  <c r="AL169" i="1" s="1"/>
  <c r="AV166" i="1"/>
  <c r="AL167" i="1" s="1"/>
  <c r="AV164" i="1"/>
  <c r="AL165" i="1" s="1"/>
  <c r="AV162" i="1"/>
  <c r="AL163" i="1" s="1"/>
  <c r="AV160" i="1"/>
  <c r="AL161" i="1" s="1"/>
  <c r="AV158" i="1"/>
  <c r="AL159" i="1" s="1"/>
  <c r="AV156" i="1"/>
  <c r="AL157" i="1" s="1"/>
  <c r="AV125" i="1"/>
  <c r="AL126" i="1" s="1"/>
  <c r="AV123" i="1"/>
  <c r="AL124" i="1" s="1"/>
  <c r="AV121" i="1"/>
  <c r="AL122" i="1" s="1"/>
  <c r="AV119" i="1"/>
  <c r="AL120" i="1" s="1"/>
  <c r="AV117" i="1"/>
  <c r="AL118" i="1" s="1"/>
  <c r="AV115" i="1"/>
  <c r="AL116" i="1" s="1"/>
  <c r="AV113" i="1"/>
  <c r="AL114" i="1" s="1"/>
  <c r="AV111" i="1"/>
  <c r="AL112" i="1" s="1"/>
  <c r="AV109" i="1"/>
  <c r="AL110" i="1" s="1"/>
  <c r="AV78" i="1"/>
  <c r="AL79" i="1" s="1"/>
  <c r="AV24" i="1"/>
  <c r="AL25" i="1" s="1"/>
  <c r="AV22" i="1"/>
  <c r="AL23" i="1" s="1"/>
  <c r="AV20" i="1"/>
  <c r="AL21" i="1" s="1"/>
  <c r="AV18" i="1"/>
  <c r="AL19" i="1" s="1"/>
  <c r="AV16" i="1"/>
  <c r="AV62" i="1"/>
  <c r="AL63" i="1" s="1"/>
  <c r="AV64" i="1"/>
  <c r="AL65" i="1" s="1"/>
  <c r="AV66" i="1"/>
  <c r="AL67" i="1" s="1"/>
  <c r="AV68" i="1"/>
  <c r="AL69" i="1" s="1"/>
  <c r="AV70" i="1"/>
  <c r="AL71" i="1" s="1"/>
  <c r="AV72" i="1"/>
  <c r="AL73" i="1" s="1"/>
  <c r="AV74" i="1"/>
  <c r="AL75" i="1" s="1"/>
  <c r="AV76" i="1"/>
  <c r="AL77" i="1" s="1"/>
  <c r="BI20" i="11"/>
  <c r="BI18" i="11"/>
  <c r="BI19" i="11"/>
  <c r="BI17" i="11"/>
  <c r="V80" i="11" l="1"/>
  <c r="V87" i="11" s="1"/>
  <c r="AD89" i="11" s="1"/>
  <c r="V174" i="11"/>
  <c r="BB261" i="11"/>
  <c r="AN1042" i="11"/>
  <c r="BB747" i="11"/>
  <c r="AN470" i="11"/>
  <c r="AN1239" i="11"/>
  <c r="AN991" i="11"/>
  <c r="BB540" i="11"/>
  <c r="BB167" i="11"/>
  <c r="AN458" i="11"/>
  <c r="BB755" i="11"/>
  <c r="AD1214" i="11"/>
  <c r="AD763" i="11"/>
  <c r="AN626" i="11"/>
  <c r="AN1036" i="11"/>
  <c r="BB546" i="11"/>
  <c r="AN1005" i="11"/>
  <c r="BB829" i="11"/>
  <c r="BB1210" i="11"/>
  <c r="AN1128" i="11"/>
  <c r="BB456" i="11"/>
  <c r="BB1202" i="11"/>
  <c r="AN1044" i="11"/>
  <c r="BB876" i="11"/>
  <c r="AN710" i="11"/>
  <c r="AY679" i="11"/>
  <c r="AH679" i="11" s="1"/>
  <c r="BB507" i="11"/>
  <c r="BB624" i="11"/>
  <c r="BB304" i="11"/>
  <c r="AN989" i="11"/>
  <c r="BB872" i="11"/>
  <c r="AN671" i="11"/>
  <c r="BB472" i="11"/>
  <c r="BB1245" i="11"/>
  <c r="BB673" i="11"/>
  <c r="AY181" i="11"/>
  <c r="AH181" i="11" s="1"/>
  <c r="AN333" i="11"/>
  <c r="AN663" i="11"/>
  <c r="BB632" i="11"/>
  <c r="AN831" i="11"/>
  <c r="AY351" i="11"/>
  <c r="AH351" i="11" s="1"/>
  <c r="AY1253" i="11"/>
  <c r="AH1253" i="11" s="1"/>
  <c r="BB257" i="11"/>
  <c r="AN1159" i="11"/>
  <c r="AN1032" i="11"/>
  <c r="AN997" i="11"/>
  <c r="AN749" i="11"/>
  <c r="AN425" i="11"/>
  <c r="AD31" i="11"/>
  <c r="AN1163" i="11"/>
  <c r="AN1210" i="11"/>
  <c r="AN1167" i="11"/>
  <c r="BB628" i="11"/>
  <c r="AN628" i="11"/>
  <c r="BB126" i="11"/>
  <c r="AN126" i="11"/>
  <c r="AN796" i="11"/>
  <c r="AN907" i="11"/>
  <c r="BB1198" i="11"/>
  <c r="AN993" i="11"/>
  <c r="BB675" i="11"/>
  <c r="AN675" i="11"/>
  <c r="BB220" i="11"/>
  <c r="AN220" i="11"/>
  <c r="BB706" i="11"/>
  <c r="AN706" i="11"/>
  <c r="BB1194" i="11"/>
  <c r="BB1170" i="11"/>
  <c r="BB1171" i="11" s="1"/>
  <c r="AN1171" i="11" s="1"/>
  <c r="AN841" i="11"/>
  <c r="BB554" i="11"/>
  <c r="AN554" i="11"/>
  <c r="V515" i="11"/>
  <c r="AD517" i="11" s="1"/>
  <c r="BB868" i="11"/>
  <c r="BB702" i="11"/>
  <c r="AN702" i="11"/>
  <c r="BB302" i="11"/>
  <c r="AN302" i="11"/>
  <c r="AY597" i="11"/>
  <c r="AH597" i="11" s="1"/>
  <c r="BB216" i="11"/>
  <c r="V392" i="11"/>
  <c r="AD394" i="11" s="1"/>
  <c r="BB259" i="11"/>
  <c r="BB417" i="11"/>
  <c r="AN417" i="11"/>
  <c r="BB390" i="11"/>
  <c r="AN390" i="11"/>
  <c r="BB593" i="11"/>
  <c r="BB538" i="11"/>
  <c r="BB429" i="11"/>
  <c r="BB511" i="11"/>
  <c r="BB212" i="11"/>
  <c r="BB376" i="11"/>
  <c r="AN376" i="11"/>
  <c r="BB116" i="11"/>
  <c r="AN116" i="11"/>
  <c r="BB349" i="11"/>
  <c r="BB350" i="11" s="1"/>
  <c r="BB351" i="11" s="1"/>
  <c r="AN351" i="11" s="1"/>
  <c r="AN349" i="11"/>
  <c r="BB585" i="11"/>
  <c r="BB265" i="11"/>
  <c r="BB204" i="11"/>
  <c r="BB79" i="11"/>
  <c r="BB80" i="11" s="1"/>
  <c r="BB87" i="11" s="1"/>
  <c r="AN87" i="11" s="1"/>
  <c r="AN79" i="11"/>
  <c r="AN593" i="11"/>
  <c r="BB499" i="11"/>
  <c r="AY433" i="11"/>
  <c r="AH433" i="11" s="1"/>
  <c r="BB300" i="11"/>
  <c r="BB171" i="11"/>
  <c r="BB622" i="11"/>
  <c r="AN622" i="11"/>
  <c r="AY28" i="11"/>
  <c r="AH28" i="11" s="1"/>
  <c r="BB23" i="11"/>
  <c r="AN1116" i="11"/>
  <c r="BB1116" i="11"/>
  <c r="AN1245" i="11"/>
  <c r="AN1194" i="11"/>
  <c r="AN1075" i="11"/>
  <c r="BB958" i="11"/>
  <c r="BB954" i="11"/>
  <c r="AN954" i="11"/>
  <c r="BB1047" i="11"/>
  <c r="BB1048" i="11" s="1"/>
  <c r="AN1048" i="11" s="1"/>
  <c r="AN868" i="11"/>
  <c r="AN835" i="11"/>
  <c r="AN718" i="11"/>
  <c r="AN788" i="11"/>
  <c r="V720" i="11"/>
  <c r="AD722" i="11" s="1"/>
  <c r="BB415" i="11"/>
  <c r="AN415" i="11"/>
  <c r="AN757" i="11"/>
  <c r="AY556" i="11"/>
  <c r="BB503" i="11"/>
  <c r="AN507" i="11"/>
  <c r="AN499" i="11"/>
  <c r="AN456" i="11"/>
  <c r="BB460" i="11"/>
  <c r="BB296" i="11"/>
  <c r="AN304" i="11"/>
  <c r="AN296" i="11"/>
  <c r="V310" i="11"/>
  <c r="AD312" i="11" s="1"/>
  <c r="BB253" i="11"/>
  <c r="BB208" i="11"/>
  <c r="AY227" i="11"/>
  <c r="AN110" i="11"/>
  <c r="BB159" i="11"/>
  <c r="AN1198" i="11"/>
  <c r="AN1124" i="11"/>
  <c r="BB1124" i="11"/>
  <c r="BB1241" i="11"/>
  <c r="AN1155" i="11"/>
  <c r="BB1237" i="11"/>
  <c r="AY1212" i="11"/>
  <c r="AH1212" i="11" s="1"/>
  <c r="AN1120" i="11"/>
  <c r="BB1120" i="11"/>
  <c r="BB1249" i="11"/>
  <c r="BB1206" i="11"/>
  <c r="BB1079" i="11"/>
  <c r="AN1040" i="11"/>
  <c r="AN1001" i="11"/>
  <c r="BB1006" i="11"/>
  <c r="BB1007" i="11" s="1"/>
  <c r="AN1007" i="11" s="1"/>
  <c r="BB952" i="11"/>
  <c r="AN952" i="11"/>
  <c r="BB924" i="11"/>
  <c r="BB925" i="11" s="1"/>
  <c r="AN925" i="11" s="1"/>
  <c r="AN876" i="11"/>
  <c r="BB880" i="11"/>
  <c r="AN880" i="11"/>
  <c r="V843" i="11"/>
  <c r="AD845" i="11" s="1"/>
  <c r="AN800" i="11"/>
  <c r="AN784" i="11"/>
  <c r="AN667" i="11"/>
  <c r="AN636" i="11"/>
  <c r="BB589" i="11"/>
  <c r="BB550" i="11"/>
  <c r="AN753" i="11"/>
  <c r="AN632" i="11"/>
  <c r="AN589" i="11"/>
  <c r="AN550" i="11"/>
  <c r="V556" i="11"/>
  <c r="AD558" i="11" s="1"/>
  <c r="BB419" i="11"/>
  <c r="AN419" i="11"/>
  <c r="AY515" i="11"/>
  <c r="AY474" i="11"/>
  <c r="AH474" i="11" s="1"/>
  <c r="BB423" i="11"/>
  <c r="BB620" i="11"/>
  <c r="BB292" i="11"/>
  <c r="AN261" i="11"/>
  <c r="AN253" i="11"/>
  <c r="AN216" i="11"/>
  <c r="AN208" i="11"/>
  <c r="V227" i="11"/>
  <c r="AD230" i="11" s="1"/>
  <c r="V134" i="11"/>
  <c r="AD136" i="11" s="1"/>
  <c r="AN171" i="11"/>
  <c r="BB118" i="11"/>
  <c r="BB1071" i="11"/>
  <c r="AN1071" i="11"/>
  <c r="AY966" i="11"/>
  <c r="AH966" i="11" s="1"/>
  <c r="BB962" i="11"/>
  <c r="BB839" i="11"/>
  <c r="AN839" i="11"/>
  <c r="BB801" i="11"/>
  <c r="BB802" i="11" s="1"/>
  <c r="AN802" i="11" s="1"/>
  <c r="BB388" i="11"/>
  <c r="AN388" i="11"/>
  <c r="AY638" i="11"/>
  <c r="AH638" i="11" s="1"/>
  <c r="AN429" i="11"/>
  <c r="AN511" i="11"/>
  <c r="AN472" i="11"/>
  <c r="V474" i="11"/>
  <c r="AD476" i="11" s="1"/>
  <c r="BB384" i="11"/>
  <c r="AN384" i="11"/>
  <c r="AN122" i="11"/>
  <c r="AN114" i="11"/>
  <c r="BG22" i="11"/>
  <c r="BB1077" i="11"/>
  <c r="AN1077" i="11"/>
  <c r="AY1089" i="11"/>
  <c r="AH1089" i="11" s="1"/>
  <c r="AY884" i="11"/>
  <c r="AH884" i="11" s="1"/>
  <c r="AN872" i="11"/>
  <c r="AY843" i="11"/>
  <c r="AH843" i="11" s="1"/>
  <c r="AN792" i="11"/>
  <c r="AN714" i="11"/>
  <c r="V638" i="11"/>
  <c r="AD640" i="11" s="1"/>
  <c r="BB581" i="11"/>
  <c r="BB542" i="11"/>
  <c r="AN827" i="11"/>
  <c r="AN745" i="11"/>
  <c r="AN624" i="11"/>
  <c r="AN585" i="11"/>
  <c r="AN546" i="11"/>
  <c r="BB464" i="11"/>
  <c r="BB468" i="11"/>
  <c r="BB427" i="11"/>
  <c r="AN427" i="11"/>
  <c r="AY310" i="11"/>
  <c r="AH310" i="11" s="1"/>
  <c r="AN163" i="11"/>
  <c r="AN257" i="11"/>
  <c r="AN212" i="11"/>
  <c r="AN167" i="11"/>
  <c r="AY269" i="11"/>
  <c r="AH1237" i="1"/>
  <c r="BI21" i="11"/>
  <c r="AD183" i="11" l="1"/>
  <c r="BB760" i="11"/>
  <c r="BB761" i="11" s="1"/>
  <c r="AN761" i="11" s="1"/>
  <c r="BB719" i="11"/>
  <c r="BB720" i="11" s="1"/>
  <c r="AN720" i="11" s="1"/>
  <c r="BB1129" i="11"/>
  <c r="BB1130" i="11" s="1"/>
  <c r="AN1130" i="11" s="1"/>
  <c r="BB883" i="11"/>
  <c r="BB884" i="11" s="1"/>
  <c r="AN884" i="11" s="1"/>
  <c r="BB678" i="11"/>
  <c r="BB679" i="11" s="1"/>
  <c r="AN679" i="11" s="1"/>
  <c r="BB1252" i="11"/>
  <c r="BB1253" i="11" s="1"/>
  <c r="AN1253" i="11" s="1"/>
  <c r="BB514" i="11"/>
  <c r="BB515" i="11" s="1"/>
  <c r="AN515" i="11" s="1"/>
  <c r="BB391" i="11"/>
  <c r="BB392" i="11" s="1"/>
  <c r="AN392" i="11" s="1"/>
  <c r="BB965" i="11"/>
  <c r="BB966" i="11" s="1"/>
  <c r="AN966" i="11" s="1"/>
  <c r="BB268" i="11"/>
  <c r="BB269" i="11" s="1"/>
  <c r="AN269" i="11" s="1"/>
  <c r="BB1211" i="11"/>
  <c r="BB1212" i="11" s="1"/>
  <c r="AN1212" i="11" s="1"/>
  <c r="BB174" i="11"/>
  <c r="BB181" i="11" s="1"/>
  <c r="AN181" i="11" s="1"/>
  <c r="BB127" i="11"/>
  <c r="BB134" i="11" s="1"/>
  <c r="AN134" i="11" s="1"/>
  <c r="BB221" i="11"/>
  <c r="BB227" i="11" s="1"/>
  <c r="AN227" i="11" s="1"/>
  <c r="BB309" i="11"/>
  <c r="BB310" i="11" s="1"/>
  <c r="AN310" i="11" s="1"/>
  <c r="BB555" i="11"/>
  <c r="BB556" i="11" s="1"/>
  <c r="AN556" i="11" s="1"/>
  <c r="BB637" i="11"/>
  <c r="BB638" i="11" s="1"/>
  <c r="AN638" i="11" s="1"/>
  <c r="BB473" i="11"/>
  <c r="BB474" i="11" s="1"/>
  <c r="AN474" i="11" s="1"/>
  <c r="BG23" i="11"/>
  <c r="AH227" i="11"/>
  <c r="BB596" i="11"/>
  <c r="BB597" i="11" s="1"/>
  <c r="AN597" i="11" s="1"/>
  <c r="AH269" i="11"/>
  <c r="BB1088" i="11"/>
  <c r="BB1089" i="11" s="1"/>
  <c r="AN1089" i="11" s="1"/>
  <c r="AH556" i="11"/>
  <c r="BB842" i="11"/>
  <c r="BB843" i="11" s="1"/>
  <c r="AN843" i="11" s="1"/>
  <c r="BB432" i="11"/>
  <c r="BB433" i="11" s="1"/>
  <c r="AN433" i="11" s="1"/>
  <c r="AH515" i="11"/>
  <c r="AL1251" i="1"/>
  <c r="AL1247" i="1"/>
  <c r="AL1239" i="1"/>
  <c r="AL1237" i="1"/>
  <c r="AL1235" i="1"/>
  <c r="AL1210" i="1"/>
  <c r="AL1208" i="1"/>
  <c r="AL1206" i="1"/>
  <c r="AL1204" i="1"/>
  <c r="AL1202" i="1"/>
  <c r="AL1200" i="1"/>
  <c r="AL1198" i="1"/>
  <c r="AL1196" i="1"/>
  <c r="AL1194" i="1"/>
  <c r="AL1169" i="1"/>
  <c r="AL1167" i="1"/>
  <c r="AL1165" i="1"/>
  <c r="AL1163" i="1"/>
  <c r="AL1161" i="1"/>
  <c r="AL1159" i="1"/>
  <c r="AL1157" i="1"/>
  <c r="AL1155" i="1"/>
  <c r="AL1153" i="1"/>
  <c r="AL1128" i="1"/>
  <c r="AL1126" i="1"/>
  <c r="AL1124" i="1"/>
  <c r="AL1122" i="1"/>
  <c r="AL1120" i="1"/>
  <c r="AL1118" i="1"/>
  <c r="AL1116" i="1"/>
  <c r="AL1114" i="1"/>
  <c r="AL1112" i="1"/>
  <c r="AL1087" i="1"/>
  <c r="AL1085" i="1"/>
  <c r="AL1083" i="1"/>
  <c r="AL1081" i="1"/>
  <c r="AL1079" i="1"/>
  <c r="AL1077" i="1"/>
  <c r="AL1075" i="1"/>
  <c r="AL1073" i="1"/>
  <c r="AL1071" i="1"/>
  <c r="AL1046" i="1"/>
  <c r="AL1044" i="1"/>
  <c r="AL1042" i="1"/>
  <c r="AL1040" i="1"/>
  <c r="AL1038" i="1"/>
  <c r="AL1036" i="1"/>
  <c r="AL1034" i="1"/>
  <c r="AL1032" i="1"/>
  <c r="AL1030" i="1"/>
  <c r="AL1005" i="1"/>
  <c r="AL1003" i="1"/>
  <c r="AL1001" i="1"/>
  <c r="AL999" i="1"/>
  <c r="AL997" i="1"/>
  <c r="AL995" i="1"/>
  <c r="AL993" i="1"/>
  <c r="AL991" i="1"/>
  <c r="AL989" i="1"/>
  <c r="AL964" i="1"/>
  <c r="AL962" i="1"/>
  <c r="AL960" i="1"/>
  <c r="AL958" i="1"/>
  <c r="AL956" i="1"/>
  <c r="AL954" i="1"/>
  <c r="AL952" i="1"/>
  <c r="AL950" i="1"/>
  <c r="AL948" i="1"/>
  <c r="AL923" i="1"/>
  <c r="AL921" i="1"/>
  <c r="AL919" i="1"/>
  <c r="AL917" i="1"/>
  <c r="AL915" i="1"/>
  <c r="AL913" i="1"/>
  <c r="AL911" i="1"/>
  <c r="AL909" i="1"/>
  <c r="AL907" i="1"/>
  <c r="AL882" i="1"/>
  <c r="AL880" i="1"/>
  <c r="AL878" i="1"/>
  <c r="AL876" i="1"/>
  <c r="AL874" i="1"/>
  <c r="AL872" i="1"/>
  <c r="AL870" i="1"/>
  <c r="AL868" i="1"/>
  <c r="AL866" i="1"/>
  <c r="AL841" i="1"/>
  <c r="AL839" i="1"/>
  <c r="AL837" i="1"/>
  <c r="AL835" i="1"/>
  <c r="AL833" i="1"/>
  <c r="AL831" i="1"/>
  <c r="AL829" i="1"/>
  <c r="AL827" i="1"/>
  <c r="AL825" i="1"/>
  <c r="AL800" i="1"/>
  <c r="AL798" i="1"/>
  <c r="AL796" i="1"/>
  <c r="AL794" i="1"/>
  <c r="AL792" i="1"/>
  <c r="AL790" i="1"/>
  <c r="AL788" i="1"/>
  <c r="AL786" i="1"/>
  <c r="AL784" i="1"/>
  <c r="AL759" i="1"/>
  <c r="AL757" i="1"/>
  <c r="AL755" i="1"/>
  <c r="AL753" i="1"/>
  <c r="AL751" i="1"/>
  <c r="AL749" i="1"/>
  <c r="AL747" i="1"/>
  <c r="AL745" i="1"/>
  <c r="AL743" i="1"/>
  <c r="AL718" i="1"/>
  <c r="AL716" i="1"/>
  <c r="AL714" i="1"/>
  <c r="AL712" i="1"/>
  <c r="AL710" i="1"/>
  <c r="AL708" i="1"/>
  <c r="AL706" i="1"/>
  <c r="AL704" i="1"/>
  <c r="AL702" i="1"/>
  <c r="AL677" i="1"/>
  <c r="AL675" i="1"/>
  <c r="AL673" i="1"/>
  <c r="AL671" i="1"/>
  <c r="AL669" i="1"/>
  <c r="AL667" i="1"/>
  <c r="AL665" i="1"/>
  <c r="AL663" i="1"/>
  <c r="AL661" i="1"/>
  <c r="AL636" i="1"/>
  <c r="AL634" i="1"/>
  <c r="AL632" i="1"/>
  <c r="AL630" i="1"/>
  <c r="AL628" i="1"/>
  <c r="AL626" i="1"/>
  <c r="AL624" i="1"/>
  <c r="AL622" i="1"/>
  <c r="AL620" i="1"/>
  <c r="AL595" i="1"/>
  <c r="AL593" i="1"/>
  <c r="AL591" i="1"/>
  <c r="AL589" i="1"/>
  <c r="AL587" i="1"/>
  <c r="AL585" i="1"/>
  <c r="AL583" i="1"/>
  <c r="AL581" i="1"/>
  <c r="AL579" i="1"/>
  <c r="AL554" i="1"/>
  <c r="AL552" i="1"/>
  <c r="AL550" i="1"/>
  <c r="AL548" i="1"/>
  <c r="AL546" i="1"/>
  <c r="AL544" i="1"/>
  <c r="AL542" i="1"/>
  <c r="AL540" i="1"/>
  <c r="AL538" i="1"/>
  <c r="AL513" i="1"/>
  <c r="AL511" i="1"/>
  <c r="AL509" i="1"/>
  <c r="AL507" i="1"/>
  <c r="AL505" i="1"/>
  <c r="AL503" i="1"/>
  <c r="AL503" i="2" s="1"/>
  <c r="AL501" i="1"/>
  <c r="AL499" i="1"/>
  <c r="AL497" i="1"/>
  <c r="AL472" i="1"/>
  <c r="AL470" i="1"/>
  <c r="AL468" i="1"/>
  <c r="AL466" i="1"/>
  <c r="AL464" i="1"/>
  <c r="AL462" i="1"/>
  <c r="AL460" i="1"/>
  <c r="AL458" i="1"/>
  <c r="AL456" i="1"/>
  <c r="AL431" i="1"/>
  <c r="AL429" i="1"/>
  <c r="AL427" i="1"/>
  <c r="AL425" i="1"/>
  <c r="AL421" i="1"/>
  <c r="AL417" i="1"/>
  <c r="AL415" i="1"/>
  <c r="AL390" i="1"/>
  <c r="AL388" i="1"/>
  <c r="AL384" i="1"/>
  <c r="AL382" i="1"/>
  <c r="AL380" i="1"/>
  <c r="AL378" i="1"/>
  <c r="AL376" i="1"/>
  <c r="AL374" i="1"/>
  <c r="AL349" i="1"/>
  <c r="AL347" i="1"/>
  <c r="AL343" i="1"/>
  <c r="AL341" i="1"/>
  <c r="AL339" i="1"/>
  <c r="AL337" i="1"/>
  <c r="AL335" i="1"/>
  <c r="AL333" i="1"/>
  <c r="AL308" i="1"/>
  <c r="AL306" i="1"/>
  <c r="AL304" i="1"/>
  <c r="AL302" i="1"/>
  <c r="AL300" i="1"/>
  <c r="AL294" i="1"/>
  <c r="AL292" i="1"/>
  <c r="AL267" i="1"/>
  <c r="AL265" i="1"/>
  <c r="AL263" i="1"/>
  <c r="AL259" i="1"/>
  <c r="AL255" i="1"/>
  <c r="AL253" i="1"/>
  <c r="AL251" i="1"/>
  <c r="BI22" i="11"/>
  <c r="BG24" i="11" l="1"/>
  <c r="AL1241" i="1"/>
  <c r="AL1249" i="1"/>
  <c r="AL1243" i="1"/>
  <c r="AL1245" i="1"/>
  <c r="BI23" i="11"/>
  <c r="BG25" i="11" l="1"/>
  <c r="BA1250" i="1"/>
  <c r="BA1248" i="1"/>
  <c r="BA1246" i="1"/>
  <c r="BA1244" i="1"/>
  <c r="BA1242" i="1"/>
  <c r="BA1240" i="1"/>
  <c r="BA1238" i="1"/>
  <c r="BA1236" i="1"/>
  <c r="BA1234" i="1"/>
  <c r="BA1209" i="1"/>
  <c r="BA1207" i="1"/>
  <c r="BA1205" i="1"/>
  <c r="BA1203" i="1"/>
  <c r="BA1201" i="1"/>
  <c r="BA1199" i="1"/>
  <c r="BA1197" i="1"/>
  <c r="BA1195" i="1"/>
  <c r="BA1193" i="1"/>
  <c r="BA1168" i="1"/>
  <c r="BA1166" i="1"/>
  <c r="BA1164" i="1"/>
  <c r="BA1162" i="1"/>
  <c r="BA1160" i="1"/>
  <c r="BA1158" i="1"/>
  <c r="BA1156" i="1"/>
  <c r="BA1154" i="1"/>
  <c r="BA1152" i="1"/>
  <c r="BA1127" i="1"/>
  <c r="BA1125" i="1"/>
  <c r="BA1123" i="1"/>
  <c r="BA1121" i="1"/>
  <c r="BA1119" i="1"/>
  <c r="BA1117" i="1"/>
  <c r="BA1115" i="1"/>
  <c r="BA1113" i="1"/>
  <c r="BA1111" i="1"/>
  <c r="BA1086" i="1"/>
  <c r="BA1084" i="1"/>
  <c r="BA1082" i="1"/>
  <c r="BA1080" i="1"/>
  <c r="BA1078" i="1"/>
  <c r="BA1076" i="1"/>
  <c r="BA1074" i="1"/>
  <c r="BA1072" i="1"/>
  <c r="BA1070" i="1"/>
  <c r="BA1045" i="1"/>
  <c r="BA1043" i="1"/>
  <c r="BA1041" i="1"/>
  <c r="BA1039" i="1"/>
  <c r="BA1037" i="1"/>
  <c r="BA1035" i="1"/>
  <c r="BA1033" i="1"/>
  <c r="BA1031" i="1"/>
  <c r="BA1029" i="1"/>
  <c r="BA1004" i="1"/>
  <c r="BA1002" i="1"/>
  <c r="BA1000" i="1"/>
  <c r="BA998" i="1"/>
  <c r="BA996" i="1"/>
  <c r="BA994" i="1"/>
  <c r="BA992" i="1"/>
  <c r="BA990" i="1"/>
  <c r="BA988" i="1"/>
  <c r="BA963" i="1"/>
  <c r="BA961" i="1"/>
  <c r="BA959" i="1"/>
  <c r="BA957" i="1"/>
  <c r="BA955" i="1"/>
  <c r="BA953" i="1"/>
  <c r="BA951" i="1"/>
  <c r="BA949" i="1"/>
  <c r="BA947" i="1"/>
  <c r="BA922" i="1"/>
  <c r="BA920" i="1"/>
  <c r="BA918" i="1"/>
  <c r="BA916" i="1"/>
  <c r="BA914" i="1"/>
  <c r="BA912" i="1"/>
  <c r="BA910" i="1"/>
  <c r="BA908" i="1"/>
  <c r="BA906" i="1"/>
  <c r="BA881" i="1"/>
  <c r="BA879" i="1"/>
  <c r="BA877" i="1"/>
  <c r="BA875" i="1"/>
  <c r="BA873" i="1"/>
  <c r="BA871" i="1"/>
  <c r="BA869" i="1"/>
  <c r="BA867" i="1"/>
  <c r="BA865" i="1"/>
  <c r="BA840" i="1"/>
  <c r="BA838" i="1"/>
  <c r="BA836" i="1"/>
  <c r="BA834" i="1"/>
  <c r="BA832" i="1"/>
  <c r="BA830" i="1"/>
  <c r="BA828" i="1"/>
  <c r="BA826" i="1"/>
  <c r="BA824" i="1"/>
  <c r="BA799" i="1"/>
  <c r="BA797" i="1"/>
  <c r="BA795" i="1"/>
  <c r="BA793" i="1"/>
  <c r="BA791" i="1"/>
  <c r="BA789" i="1"/>
  <c r="BA787" i="1"/>
  <c r="BA785" i="1"/>
  <c r="BA783" i="1"/>
  <c r="BA758" i="1"/>
  <c r="BA756" i="1"/>
  <c r="BA754" i="1"/>
  <c r="BA752" i="1"/>
  <c r="BA750" i="1"/>
  <c r="BA748" i="1"/>
  <c r="BA746" i="1"/>
  <c r="BA744" i="1"/>
  <c r="BA742" i="1"/>
  <c r="BA717" i="1"/>
  <c r="BA715" i="1"/>
  <c r="BA713" i="1"/>
  <c r="BA711" i="1"/>
  <c r="BA709" i="1"/>
  <c r="BA707" i="1"/>
  <c r="BA705" i="1"/>
  <c r="BA703" i="1"/>
  <c r="BA701" i="1"/>
  <c r="BA676" i="1"/>
  <c r="BA674" i="1"/>
  <c r="BA672" i="1"/>
  <c r="BA670" i="1"/>
  <c r="BA668" i="1"/>
  <c r="BA666" i="1"/>
  <c r="BA664" i="1"/>
  <c r="BA662" i="1"/>
  <c r="BA660" i="1"/>
  <c r="BA635" i="1"/>
  <c r="BA633" i="1"/>
  <c r="BA631" i="1"/>
  <c r="BA629" i="1"/>
  <c r="BA627" i="1"/>
  <c r="BA625" i="1"/>
  <c r="BA623" i="1"/>
  <c r="BA621" i="1"/>
  <c r="BA619" i="1"/>
  <c r="BA594" i="1"/>
  <c r="BA592" i="1"/>
  <c r="BA590" i="1"/>
  <c r="BA588" i="1"/>
  <c r="BA586" i="1"/>
  <c r="BA584" i="1"/>
  <c r="BA582" i="1"/>
  <c r="BA580" i="1"/>
  <c r="BA578" i="1"/>
  <c r="BA553" i="1"/>
  <c r="BA551" i="1"/>
  <c r="BA549" i="1"/>
  <c r="BA547" i="1"/>
  <c r="BA545" i="1"/>
  <c r="BA543" i="1"/>
  <c r="BA541" i="1"/>
  <c r="BA539" i="1"/>
  <c r="BA537" i="1"/>
  <c r="BA512" i="1"/>
  <c r="BA510" i="1"/>
  <c r="BA508" i="1"/>
  <c r="BA506" i="1"/>
  <c r="BA504" i="1"/>
  <c r="BA502" i="1"/>
  <c r="BA500" i="1"/>
  <c r="BA498" i="1"/>
  <c r="BA496" i="1"/>
  <c r="BA471" i="1"/>
  <c r="BA469" i="1"/>
  <c r="BA467" i="1"/>
  <c r="BA465" i="1"/>
  <c r="BA463" i="1"/>
  <c r="BA461" i="1"/>
  <c r="BA459" i="1"/>
  <c r="BA457" i="1"/>
  <c r="BA455" i="1"/>
  <c r="BA430" i="1"/>
  <c r="BA428" i="1"/>
  <c r="BA426" i="1"/>
  <c r="BA424" i="1"/>
  <c r="BA422" i="1"/>
  <c r="BA420" i="1"/>
  <c r="BA418" i="1"/>
  <c r="BA416" i="1"/>
  <c r="BA414" i="1"/>
  <c r="BA389" i="1"/>
  <c r="BA387" i="1"/>
  <c r="BA385" i="1"/>
  <c r="BA383" i="1"/>
  <c r="BA381" i="1"/>
  <c r="BA379" i="1"/>
  <c r="BA377" i="1"/>
  <c r="BA375" i="1"/>
  <c r="BA373" i="1"/>
  <c r="BA348" i="1"/>
  <c r="BA346" i="1"/>
  <c r="BA344" i="1"/>
  <c r="BA342" i="1"/>
  <c r="BA340" i="1"/>
  <c r="BA338" i="1"/>
  <c r="BA336" i="1"/>
  <c r="BA334" i="1"/>
  <c r="BA332" i="1"/>
  <c r="BA307" i="1"/>
  <c r="BA305" i="1"/>
  <c r="BA303" i="1"/>
  <c r="BA301" i="1"/>
  <c r="BA299" i="1"/>
  <c r="BA297" i="1"/>
  <c r="BA295" i="1"/>
  <c r="BA293" i="1"/>
  <c r="BA291" i="1"/>
  <c r="BA266" i="1"/>
  <c r="BA264" i="1"/>
  <c r="BA262" i="1"/>
  <c r="BA260" i="1"/>
  <c r="BA258" i="1"/>
  <c r="BA256" i="1"/>
  <c r="BA254" i="1"/>
  <c r="BA252" i="1"/>
  <c r="BA250" i="1"/>
  <c r="BA219" i="1"/>
  <c r="BA217" i="1"/>
  <c r="BA215" i="1"/>
  <c r="BA213" i="1"/>
  <c r="BA211" i="1"/>
  <c r="BA209" i="1"/>
  <c r="BA207" i="1"/>
  <c r="BA205" i="1"/>
  <c r="BA203" i="1"/>
  <c r="BA172" i="1"/>
  <c r="BA170" i="1"/>
  <c r="BA168" i="1"/>
  <c r="BA166" i="1"/>
  <c r="BA164" i="1"/>
  <c r="BA162" i="1"/>
  <c r="BA160" i="1"/>
  <c r="BA158" i="1"/>
  <c r="BA156" i="1"/>
  <c r="BA125" i="1"/>
  <c r="BA123" i="1"/>
  <c r="BA121" i="1"/>
  <c r="BA119" i="1"/>
  <c r="BA117" i="1"/>
  <c r="BA115" i="1"/>
  <c r="BA113" i="1"/>
  <c r="BA111" i="1"/>
  <c r="BA109" i="1"/>
  <c r="BI24" i="11"/>
  <c r="BA965" i="1" l="1"/>
  <c r="BA637" i="1"/>
  <c r="BA801" i="1"/>
  <c r="BA1129" i="1"/>
  <c r="BG26" i="11"/>
  <c r="BA309" i="1"/>
  <c r="BA127" i="1"/>
  <c r="BA514" i="1"/>
  <c r="BA678" i="1"/>
  <c r="BA1006" i="1"/>
  <c r="BA221" i="1"/>
  <c r="BA391" i="1"/>
  <c r="BA555" i="1"/>
  <c r="BA719" i="1"/>
  <c r="BA883" i="1"/>
  <c r="BA1047" i="1"/>
  <c r="BA1211" i="1"/>
  <c r="BA174" i="1"/>
  <c r="BA350" i="1"/>
  <c r="BA842" i="1"/>
  <c r="BA1170" i="1"/>
  <c r="BA268" i="1"/>
  <c r="BA432" i="1"/>
  <c r="BA596" i="1"/>
  <c r="BA760" i="1"/>
  <c r="BA924" i="1"/>
  <c r="BA1088" i="1"/>
  <c r="BA1252" i="1"/>
  <c r="BA473" i="1"/>
  <c r="BA78" i="1"/>
  <c r="BA76" i="1"/>
  <c r="BA74" i="1"/>
  <c r="BA72" i="1"/>
  <c r="BA70" i="1"/>
  <c r="BA68" i="1"/>
  <c r="BA66" i="1"/>
  <c r="BA64" i="1"/>
  <c r="BA62" i="1"/>
  <c r="BA24" i="1"/>
  <c r="BA22" i="1"/>
  <c r="BA20" i="1"/>
  <c r="BA18" i="1"/>
  <c r="BA16" i="1"/>
  <c r="BI16" i="1"/>
  <c r="BI25" i="11"/>
  <c r="BG28" i="11" l="1"/>
  <c r="BA80" i="1"/>
  <c r="BA26" i="1"/>
  <c r="G84" i="10"/>
  <c r="G85" i="10" s="1"/>
  <c r="I84" i="10"/>
  <c r="I85" i="10" s="1"/>
  <c r="E84" i="10"/>
  <c r="E85" i="10" s="1"/>
  <c r="C84" i="10"/>
  <c r="C85" i="10" s="1"/>
  <c r="BI26" i="11"/>
  <c r="AZ880" i="11" l="1"/>
  <c r="AZ837" i="11"/>
  <c r="AZ538" i="11"/>
  <c r="AZ456" i="11"/>
  <c r="AZ421" i="11"/>
  <c r="AZ542" i="11"/>
  <c r="AZ511" i="11"/>
  <c r="AZ507" i="11"/>
  <c r="AZ1210" i="11"/>
  <c r="AZ948" i="11"/>
  <c r="AZ1202" i="11"/>
  <c r="AZ1073" i="11"/>
  <c r="AZ114" i="11"/>
  <c r="AZ220" i="11"/>
  <c r="AZ626" i="11"/>
  <c r="AZ257" i="11"/>
  <c r="AZ593" i="11"/>
  <c r="AZ208" i="11"/>
  <c r="AZ171" i="11"/>
  <c r="AZ167" i="11"/>
  <c r="AZ835" i="11"/>
  <c r="AZ216" i="11"/>
  <c r="AZ622" i="11"/>
  <c r="AZ157" i="11"/>
  <c r="AZ841" i="11"/>
  <c r="AZ169" i="11"/>
  <c r="AZ464" i="11"/>
  <c r="AZ302" i="11"/>
  <c r="AZ1165" i="11"/>
  <c r="AZ415" i="11"/>
  <c r="AZ786" i="11"/>
  <c r="AZ374" i="11"/>
  <c r="AZ1040" i="11"/>
  <c r="AZ337" i="11"/>
  <c r="AZ710" i="11"/>
  <c r="AZ544" i="11"/>
  <c r="AZ757" i="11"/>
  <c r="AZ19" i="11"/>
  <c r="BL19" i="11" s="1"/>
  <c r="BM19" i="11" s="1"/>
  <c r="AZ540" i="11"/>
  <c r="AZ263" i="11"/>
  <c r="AZ116" i="11"/>
  <c r="AZ954" i="11"/>
  <c r="AZ63" i="11"/>
  <c r="AZ173" i="11"/>
  <c r="AZ267" i="11"/>
  <c r="AZ159" i="11"/>
  <c r="AZ755" i="11"/>
  <c r="AZ1005" i="11"/>
  <c r="AZ23" i="11"/>
  <c r="AZ210" i="11"/>
  <c r="AZ581" i="11"/>
  <c r="AZ71" i="11"/>
  <c r="AZ165" i="11"/>
  <c r="AZ419" i="11"/>
  <c r="AZ829" i="11"/>
  <c r="AZ380" i="11"/>
  <c r="AZ298" i="11"/>
  <c r="AZ25" i="11"/>
  <c r="AZ1157" i="11"/>
  <c r="AZ120" i="11"/>
  <c r="AZ261" i="11"/>
  <c r="AZ669" i="11"/>
  <c r="AZ386" i="11"/>
  <c r="AZ751" i="11"/>
  <c r="AZ833" i="11"/>
  <c r="AZ1204" i="11"/>
  <c r="AZ1169" i="11"/>
  <c r="AZ501" i="11"/>
  <c r="AZ708" i="11"/>
  <c r="AZ798" i="11"/>
  <c r="AZ292" i="11"/>
  <c r="AZ69" i="11"/>
  <c r="AZ468" i="11"/>
  <c r="AZ212" i="11"/>
  <c r="AZ253" i="11"/>
  <c r="AZ161" i="11"/>
  <c r="AZ259" i="11"/>
  <c r="AZ218" i="11"/>
  <c r="AZ79" i="11"/>
  <c r="AZ214" i="11"/>
  <c r="AZ872" i="11"/>
  <c r="AZ472" i="11"/>
  <c r="AZ349" i="11"/>
  <c r="AZ704" i="11"/>
  <c r="AZ1153" i="11"/>
  <c r="AZ341" i="11"/>
  <c r="AZ759" i="11"/>
  <c r="AZ1237" i="11"/>
  <c r="AZ552" i="11"/>
  <c r="AZ548" i="11"/>
  <c r="AZ784" i="11"/>
  <c r="AZ505" i="11"/>
  <c r="AZ831" i="11"/>
  <c r="AZ1071" i="11"/>
  <c r="AZ21" i="11"/>
  <c r="AZ110" i="11"/>
  <c r="AZ73" i="11"/>
  <c r="AZ585" i="11"/>
  <c r="AZ554" i="11"/>
  <c r="AZ118" i="11"/>
  <c r="AZ265" i="11"/>
  <c r="AZ206" i="11"/>
  <c r="AZ376" i="11"/>
  <c r="AZ595" i="11"/>
  <c r="AZ788" i="11"/>
  <c r="AZ423" i="11"/>
  <c r="AZ712" i="11"/>
  <c r="AZ792" i="11"/>
  <c r="AZ509" i="11"/>
  <c r="AZ716" i="11"/>
  <c r="AZ589" i="11"/>
  <c r="AZ390" i="11"/>
  <c r="AZ75" i="11"/>
  <c r="AZ417" i="11"/>
  <c r="AZ333" i="11"/>
  <c r="AZ673" i="11"/>
  <c r="AZ294" i="11"/>
  <c r="AZ112" i="11"/>
  <c r="AZ382" i="11"/>
  <c r="AZ634" i="11"/>
  <c r="AZ796" i="11"/>
  <c r="AZ345" i="11"/>
  <c r="AZ745" i="11"/>
  <c r="AZ1196" i="11"/>
  <c r="AZ347" i="11"/>
  <c r="AZ989" i="11"/>
  <c r="AZ308" i="11"/>
  <c r="AZ583" i="11"/>
  <c r="AZ993" i="11"/>
  <c r="AZ339" i="11"/>
  <c r="AZ579" i="11"/>
  <c r="AZ800" i="11"/>
  <c r="AZ513" i="11"/>
  <c r="AZ1200" i="11"/>
  <c r="AZ460" i="11"/>
  <c r="AZ384" i="11"/>
  <c r="AZ427" i="11"/>
  <c r="AZ458" i="11"/>
  <c r="AZ204" i="11"/>
  <c r="AZ747" i="11"/>
  <c r="AZ67" i="11"/>
  <c r="AZ550" i="11"/>
  <c r="AZ255" i="11"/>
  <c r="AZ124" i="11"/>
  <c r="AZ251" i="11"/>
  <c r="AZ429" i="11"/>
  <c r="AZ1245" i="11"/>
  <c r="AZ546" i="11"/>
  <c r="AZ958" i="11"/>
  <c r="AZ388" i="11"/>
  <c r="AZ661" i="11"/>
  <c r="AZ753" i="11"/>
  <c r="AZ677" i="11"/>
  <c r="AZ425" i="11"/>
  <c r="AZ1044" i="11"/>
  <c r="AZ749" i="11"/>
  <c r="AZ300" i="11"/>
  <c r="AZ462" i="11"/>
  <c r="AZ591" i="11"/>
  <c r="AZ1161" i="11"/>
  <c r="AZ503" i="11"/>
  <c r="AZ790" i="11"/>
  <c r="AZ126" i="11"/>
  <c r="AZ17" i="11"/>
  <c r="AZ163" i="11"/>
  <c r="AZ65" i="11"/>
  <c r="AZ663" i="11"/>
  <c r="AZ706" i="11"/>
  <c r="AZ909" i="11"/>
  <c r="AZ1075" i="11"/>
  <c r="AZ1249" i="11"/>
  <c r="AZ794" i="11"/>
  <c r="AZ306" i="11"/>
  <c r="AZ743" i="11"/>
  <c r="AZ304" i="11"/>
  <c r="AZ77" i="11"/>
  <c r="AZ907" i="11"/>
  <c r="AZ921" i="11"/>
  <c r="AZ962" i="11"/>
  <c r="AZ991" i="11"/>
  <c r="AZ1003" i="11"/>
  <c r="AZ1085" i="11"/>
  <c r="AZ1083" i="11"/>
  <c r="AZ1167" i="11"/>
  <c r="AZ1235" i="11"/>
  <c r="AZ827" i="11"/>
  <c r="AZ718" i="11"/>
  <c r="AZ335" i="11"/>
  <c r="AZ431" i="11"/>
  <c r="AZ632" i="11"/>
  <c r="AZ702" i="11"/>
  <c r="AZ866" i="11"/>
  <c r="AZ1038" i="11"/>
  <c r="AZ1120" i="11"/>
  <c r="AZ1163" i="11"/>
  <c r="AZ1087" i="11"/>
  <c r="AZ1159" i="11"/>
  <c r="AZ1239" i="11"/>
  <c r="AZ1241" i="11"/>
  <c r="AZ630" i="11"/>
  <c r="AZ1001" i="11"/>
  <c r="AZ636" i="11"/>
  <c r="AZ466" i="11"/>
  <c r="AZ868" i="11"/>
  <c r="AZ870" i="11"/>
  <c r="AZ913" i="11"/>
  <c r="AZ911" i="11"/>
  <c r="AZ952" i="11"/>
  <c r="AZ1155" i="11"/>
  <c r="AZ1114" i="11"/>
  <c r="AZ1194" i="11"/>
  <c r="AZ1243" i="11"/>
  <c r="AZ624" i="11"/>
  <c r="AZ667" i="11"/>
  <c r="AZ999" i="11"/>
  <c r="AZ1128" i="11"/>
  <c r="AZ714" i="11"/>
  <c r="AZ825" i="11"/>
  <c r="AZ343" i="11"/>
  <c r="AZ665" i="11"/>
  <c r="AZ470" i="11"/>
  <c r="AZ874" i="11"/>
  <c r="AZ915" i="11"/>
  <c r="AZ956" i="11"/>
  <c r="AZ995" i="11"/>
  <c r="AZ1030" i="11"/>
  <c r="AZ1042" i="11"/>
  <c r="AZ1112" i="11"/>
  <c r="AZ1118" i="11"/>
  <c r="AZ1247" i="11"/>
  <c r="AZ876" i="11"/>
  <c r="AZ1034" i="11"/>
  <c r="AZ378" i="11"/>
  <c r="AZ997" i="11"/>
  <c r="AZ671" i="11"/>
  <c r="AZ675" i="11"/>
  <c r="AZ878" i="11"/>
  <c r="AZ919" i="11"/>
  <c r="AZ960" i="11"/>
  <c r="AZ1124" i="11"/>
  <c r="AZ1198" i="11"/>
  <c r="AZ1122" i="11"/>
  <c r="AZ1251" i="11"/>
  <c r="AZ296" i="11"/>
  <c r="AZ950" i="11"/>
  <c r="AZ587" i="11"/>
  <c r="AZ1079" i="11"/>
  <c r="AZ122" i="11"/>
  <c r="AZ620" i="11"/>
  <c r="AZ882" i="11"/>
  <c r="AZ917" i="11"/>
  <c r="AZ923" i="11"/>
  <c r="AZ964" i="11"/>
  <c r="AZ1077" i="11"/>
  <c r="AZ1081" i="11"/>
  <c r="AZ1126" i="11"/>
  <c r="AZ1208" i="11"/>
  <c r="AZ1032" i="11"/>
  <c r="AZ1036" i="11"/>
  <c r="AZ499" i="11"/>
  <c r="AZ497" i="11"/>
  <c r="AZ628" i="11"/>
  <c r="AZ839" i="11"/>
  <c r="AZ1046" i="11"/>
  <c r="AZ1116" i="11"/>
  <c r="AZ1206" i="11"/>
  <c r="BG30" i="11"/>
  <c r="E78" i="10"/>
  <c r="I78" i="10"/>
  <c r="C78" i="10"/>
  <c r="AD1253" i="1"/>
  <c r="Z1253" i="1"/>
  <c r="AN1252" i="1"/>
  <c r="AD1212" i="1"/>
  <c r="Z1212" i="1"/>
  <c r="AN1211" i="1"/>
  <c r="AN1214" i="1" s="1"/>
  <c r="AN1214" i="2" s="1"/>
  <c r="AD1171" i="1"/>
  <c r="Z1171" i="1"/>
  <c r="AN1170" i="1"/>
  <c r="AN1173" i="1" s="1"/>
  <c r="AN1173" i="2" s="1"/>
  <c r="AD1130" i="1"/>
  <c r="Z1130" i="1"/>
  <c r="AN1129" i="1"/>
  <c r="AN1132" i="1" s="1"/>
  <c r="AN1132" i="2" s="1"/>
  <c r="AD1089" i="1"/>
  <c r="Z1089" i="1"/>
  <c r="AN1088" i="1"/>
  <c r="AN1091" i="1" s="1"/>
  <c r="AN1091" i="2" s="1"/>
  <c r="AD1048" i="1"/>
  <c r="Z1048" i="1"/>
  <c r="AN1047" i="1"/>
  <c r="AN1050" i="1" s="1"/>
  <c r="AN1050" i="2" s="1"/>
  <c r="AD1007" i="1"/>
  <c r="Z1007" i="1"/>
  <c r="AN1006" i="1"/>
  <c r="AN1009" i="1" s="1"/>
  <c r="AN1009" i="2" s="1"/>
  <c r="AD966" i="1"/>
  <c r="Z966" i="1"/>
  <c r="AN965" i="1"/>
  <c r="AD925" i="1"/>
  <c r="Z925" i="1"/>
  <c r="AN924" i="1"/>
  <c r="AN927" i="1" s="1"/>
  <c r="AN927" i="2" s="1"/>
  <c r="AD884" i="1"/>
  <c r="Z884" i="1"/>
  <c r="AN883" i="1"/>
  <c r="AN886" i="1" s="1"/>
  <c r="AN886" i="2" s="1"/>
  <c r="AD843" i="1"/>
  <c r="Z843" i="1"/>
  <c r="AN842" i="1"/>
  <c r="AN845" i="1" s="1"/>
  <c r="AN845" i="2" s="1"/>
  <c r="AD802" i="1"/>
  <c r="Z802" i="1"/>
  <c r="AN801" i="1"/>
  <c r="AN804" i="1" s="1"/>
  <c r="AN804" i="2" s="1"/>
  <c r="AD761" i="1"/>
  <c r="Z761" i="1"/>
  <c r="AN760" i="1"/>
  <c r="AD720" i="1"/>
  <c r="Z720" i="1"/>
  <c r="AN719" i="1"/>
  <c r="AN722" i="1" s="1"/>
  <c r="AN722" i="2" s="1"/>
  <c r="AD679" i="1"/>
  <c r="Z679" i="1"/>
  <c r="AN678" i="1"/>
  <c r="AD638" i="1"/>
  <c r="Z638" i="1"/>
  <c r="AN637" i="1"/>
  <c r="AN640" i="1" s="1"/>
  <c r="AN640" i="2" s="1"/>
  <c r="AD597" i="1"/>
  <c r="Z597" i="1"/>
  <c r="AN596" i="1"/>
  <c r="AD556" i="1"/>
  <c r="Z556" i="1"/>
  <c r="AN555" i="1"/>
  <c r="AN558" i="1" s="1"/>
  <c r="AN558" i="2" s="1"/>
  <c r="AD515" i="1"/>
  <c r="Z515" i="1"/>
  <c r="AN514" i="1"/>
  <c r="AD474" i="1"/>
  <c r="Z474" i="1"/>
  <c r="AN473" i="1"/>
  <c r="AD433" i="1"/>
  <c r="Z433" i="1"/>
  <c r="AN432" i="1"/>
  <c r="AD392" i="1"/>
  <c r="Z392" i="1"/>
  <c r="AN391" i="1"/>
  <c r="AD351" i="1"/>
  <c r="Z351" i="1"/>
  <c r="AN350" i="1"/>
  <c r="AD310" i="1"/>
  <c r="Z310" i="1"/>
  <c r="AN309" i="1"/>
  <c r="AN312" i="1" s="1"/>
  <c r="AD269" i="1"/>
  <c r="Z269" i="1"/>
  <c r="AN268" i="1"/>
  <c r="AD222" i="1"/>
  <c r="Z222" i="1"/>
  <c r="AN221" i="1"/>
  <c r="AN230" i="1" s="1"/>
  <c r="AD175" i="1"/>
  <c r="Z175" i="1"/>
  <c r="AN174" i="1"/>
  <c r="AD128" i="1"/>
  <c r="Z128" i="1"/>
  <c r="AN127" i="1"/>
  <c r="AD81" i="1"/>
  <c r="Z81" i="1"/>
  <c r="AN80" i="1"/>
  <c r="Z27" i="1"/>
  <c r="AD27" i="1"/>
  <c r="AN26" i="1"/>
  <c r="BI28" i="11"/>
  <c r="BL1126" i="11" l="1"/>
  <c r="BM1126" i="11" s="1"/>
  <c r="BC1126" i="11"/>
  <c r="BC1034" i="11"/>
  <c r="BL1034" i="11"/>
  <c r="BM1034" i="11" s="1"/>
  <c r="BC630" i="11"/>
  <c r="BL630" i="11"/>
  <c r="BM630" i="11" s="1"/>
  <c r="BL77" i="11"/>
  <c r="BM77" i="11" s="1"/>
  <c r="BC77" i="11"/>
  <c r="BL1161" i="11"/>
  <c r="BM1161" i="11" s="1"/>
  <c r="BC1161" i="11"/>
  <c r="BC124" i="11"/>
  <c r="BL124" i="11"/>
  <c r="BM124" i="11" s="1"/>
  <c r="BL583" i="11"/>
  <c r="BM583" i="11" s="1"/>
  <c r="BC583" i="11"/>
  <c r="BC390" i="11"/>
  <c r="BL390" i="11"/>
  <c r="BM390" i="11" s="1"/>
  <c r="BC595" i="11"/>
  <c r="BL595" i="11"/>
  <c r="BM595" i="11" s="1"/>
  <c r="BC110" i="11"/>
  <c r="AZ135" i="11"/>
  <c r="AH135" i="11" s="1"/>
  <c r="BL110" i="11"/>
  <c r="BC1237" i="11"/>
  <c r="BL1237" i="11"/>
  <c r="BM1237" i="11" s="1"/>
  <c r="BL214" i="11"/>
  <c r="BM214" i="11" s="1"/>
  <c r="BC214" i="11"/>
  <c r="BL69" i="11"/>
  <c r="BM69" i="11" s="1"/>
  <c r="BC69" i="11"/>
  <c r="BL751" i="11"/>
  <c r="BM751" i="11" s="1"/>
  <c r="BC751" i="11"/>
  <c r="BL380" i="11"/>
  <c r="BM380" i="11" s="1"/>
  <c r="BC380" i="11"/>
  <c r="BL1005" i="11"/>
  <c r="BM1005" i="11" s="1"/>
  <c r="BC1005" i="11"/>
  <c r="BL263" i="11"/>
  <c r="BM263" i="11" s="1"/>
  <c r="BC263" i="11"/>
  <c r="BL374" i="11"/>
  <c r="BC374" i="11"/>
  <c r="AZ393" i="11"/>
  <c r="AH393" i="11" s="1"/>
  <c r="BC157" i="11"/>
  <c r="BL157" i="11"/>
  <c r="AZ182" i="11"/>
  <c r="AH182" i="11" s="1"/>
  <c r="BC257" i="11"/>
  <c r="BL257" i="11"/>
  <c r="BM257" i="11" s="1"/>
  <c r="BL507" i="11"/>
  <c r="BM507" i="11" s="1"/>
  <c r="BC507" i="11"/>
  <c r="BL839" i="11"/>
  <c r="BM839" i="11" s="1"/>
  <c r="BC839" i="11"/>
  <c r="BC1081" i="11"/>
  <c r="BL1081" i="11"/>
  <c r="BM1081" i="11" s="1"/>
  <c r="BL1079" i="11"/>
  <c r="BM1079" i="11" s="1"/>
  <c r="BC1079" i="11"/>
  <c r="BC960" i="11"/>
  <c r="BL960" i="11"/>
  <c r="BM960" i="11" s="1"/>
  <c r="BC876" i="11"/>
  <c r="BL876" i="11"/>
  <c r="BM876" i="11" s="1"/>
  <c r="BC915" i="11"/>
  <c r="BL915" i="11"/>
  <c r="BM915" i="11" s="1"/>
  <c r="BC999" i="11"/>
  <c r="BL999" i="11"/>
  <c r="BM999" i="11" s="1"/>
  <c r="BL911" i="11"/>
  <c r="BM911" i="11" s="1"/>
  <c r="BC911" i="11"/>
  <c r="BL1241" i="11"/>
  <c r="BM1241" i="11" s="1"/>
  <c r="BC1241" i="11"/>
  <c r="BC702" i="11"/>
  <c r="AZ721" i="11"/>
  <c r="AH721" i="11" s="1"/>
  <c r="BL702" i="11"/>
  <c r="BC1083" i="11"/>
  <c r="BL1083" i="11"/>
  <c r="BM1083" i="11" s="1"/>
  <c r="BC304" i="11"/>
  <c r="BL304" i="11"/>
  <c r="BM304" i="11" s="1"/>
  <c r="BL663" i="11"/>
  <c r="BM663" i="11" s="1"/>
  <c r="BC663" i="11"/>
  <c r="BL591" i="11"/>
  <c r="BM591" i="11" s="1"/>
  <c r="BC591" i="11"/>
  <c r="BL661" i="11"/>
  <c r="BC661" i="11"/>
  <c r="BL255" i="11"/>
  <c r="BM255" i="11" s="1"/>
  <c r="BC255" i="11"/>
  <c r="BC460" i="11"/>
  <c r="BL460" i="11"/>
  <c r="BM460" i="11" s="1"/>
  <c r="BC308" i="11"/>
  <c r="BL308" i="11"/>
  <c r="BM308" i="11" s="1"/>
  <c r="BC382" i="11"/>
  <c r="BL382" i="11"/>
  <c r="BM382" i="11" s="1"/>
  <c r="BC589" i="11"/>
  <c r="BL589" i="11"/>
  <c r="BM589" i="11" s="1"/>
  <c r="BL376" i="11"/>
  <c r="BM376" i="11" s="1"/>
  <c r="BC376" i="11"/>
  <c r="BL21" i="11"/>
  <c r="BM21" i="11" s="1"/>
  <c r="BL759" i="11"/>
  <c r="BM759" i="11" s="1"/>
  <c r="BC759" i="11"/>
  <c r="BC79" i="11"/>
  <c r="BL79" i="11"/>
  <c r="BM79" i="11" s="1"/>
  <c r="BC292" i="11"/>
  <c r="BL292" i="11"/>
  <c r="AZ311" i="11"/>
  <c r="AH311" i="11" s="1"/>
  <c r="BC386" i="11"/>
  <c r="BL386" i="11"/>
  <c r="BM386" i="11" s="1"/>
  <c r="BL829" i="11"/>
  <c r="BM829" i="11" s="1"/>
  <c r="BC829" i="11"/>
  <c r="BL755" i="11"/>
  <c r="BM755" i="11" s="1"/>
  <c r="BC755" i="11"/>
  <c r="BL540" i="11"/>
  <c r="BM540" i="11" s="1"/>
  <c r="BC540" i="11"/>
  <c r="BL786" i="11"/>
  <c r="BM786" i="11" s="1"/>
  <c r="BC786" i="11"/>
  <c r="BC622" i="11"/>
  <c r="BL622" i="11"/>
  <c r="BM622" i="11" s="1"/>
  <c r="BL626" i="11"/>
  <c r="BM626" i="11" s="1"/>
  <c r="BC626" i="11"/>
  <c r="BL511" i="11"/>
  <c r="BM511" i="11" s="1"/>
  <c r="BC511" i="11"/>
  <c r="BC122" i="11"/>
  <c r="BL122" i="11"/>
  <c r="BM122" i="11" s="1"/>
  <c r="BL952" i="11"/>
  <c r="BM952" i="11" s="1"/>
  <c r="BC952" i="11"/>
  <c r="BL753" i="11"/>
  <c r="BM753" i="11" s="1"/>
  <c r="BC753" i="11"/>
  <c r="BC587" i="11"/>
  <c r="BL587" i="11"/>
  <c r="BM587" i="11" s="1"/>
  <c r="BC1247" i="11"/>
  <c r="BL1247" i="11"/>
  <c r="BM1247" i="11" s="1"/>
  <c r="AZ680" i="11"/>
  <c r="AH680" i="11" s="1"/>
  <c r="BC667" i="11"/>
  <c r="BL667" i="11"/>
  <c r="BM667" i="11" s="1"/>
  <c r="BC1239" i="11"/>
  <c r="BL1239" i="11"/>
  <c r="BM1239" i="11" s="1"/>
  <c r="BL1085" i="11"/>
  <c r="BM1085" i="11" s="1"/>
  <c r="BC1085" i="11"/>
  <c r="BL743" i="11"/>
  <c r="BC743" i="11"/>
  <c r="AZ762" i="11"/>
  <c r="AH762" i="11" s="1"/>
  <c r="BL65" i="11"/>
  <c r="BM65" i="11" s="1"/>
  <c r="BC65" i="11"/>
  <c r="BL462" i="11"/>
  <c r="BM462" i="11" s="1"/>
  <c r="BC462" i="11"/>
  <c r="BL550" i="11"/>
  <c r="BM550" i="11" s="1"/>
  <c r="BC550" i="11"/>
  <c r="BC1200" i="11"/>
  <c r="BL1200" i="11"/>
  <c r="BM1200" i="11" s="1"/>
  <c r="BL989" i="11"/>
  <c r="BC989" i="11"/>
  <c r="AZ1008" i="11"/>
  <c r="AH1008" i="11" s="1"/>
  <c r="BL112" i="11"/>
  <c r="BM112" i="11" s="1"/>
  <c r="BC112" i="11"/>
  <c r="BC716" i="11"/>
  <c r="BL716" i="11"/>
  <c r="BM716" i="11" s="1"/>
  <c r="BL206" i="11"/>
  <c r="BM206" i="11" s="1"/>
  <c r="BC206" i="11"/>
  <c r="BL1071" i="11"/>
  <c r="BC1071" i="11"/>
  <c r="AZ1090" i="11"/>
  <c r="AH1090" i="11" s="1"/>
  <c r="BL341" i="11"/>
  <c r="BM341" i="11" s="1"/>
  <c r="BC341" i="11"/>
  <c r="BL218" i="11"/>
  <c r="BM218" i="11" s="1"/>
  <c r="BC218" i="11"/>
  <c r="BL798" i="11"/>
  <c r="BM798" i="11" s="1"/>
  <c r="BC798" i="11"/>
  <c r="BC669" i="11"/>
  <c r="BL669" i="11"/>
  <c r="BM669" i="11" s="1"/>
  <c r="BL419" i="11"/>
  <c r="BM419" i="11" s="1"/>
  <c r="BC419" i="11"/>
  <c r="BC159" i="11"/>
  <c r="BL159" i="11"/>
  <c r="BM159" i="11" s="1"/>
  <c r="BL415" i="11"/>
  <c r="AZ434" i="11"/>
  <c r="AH434" i="11" s="1"/>
  <c r="BC415" i="11"/>
  <c r="BL216" i="11"/>
  <c r="BM216" i="11" s="1"/>
  <c r="BC216" i="11"/>
  <c r="BC220" i="11"/>
  <c r="BL220" i="11"/>
  <c r="BM220" i="11" s="1"/>
  <c r="BL542" i="11"/>
  <c r="BM542" i="11" s="1"/>
  <c r="BC542" i="11"/>
  <c r="BL1124" i="11"/>
  <c r="BM1124" i="11" s="1"/>
  <c r="BC1124" i="11"/>
  <c r="BC1128" i="11"/>
  <c r="BL1128" i="11"/>
  <c r="BM1128" i="11" s="1"/>
  <c r="BC866" i="11"/>
  <c r="BL866" i="11"/>
  <c r="AZ885" i="11"/>
  <c r="AH885" i="11" s="1"/>
  <c r="BC706" i="11"/>
  <c r="BL706" i="11"/>
  <c r="BM706" i="11" s="1"/>
  <c r="BL384" i="11"/>
  <c r="BM384" i="11" s="1"/>
  <c r="BC384" i="11"/>
  <c r="BL628" i="11"/>
  <c r="BM628" i="11" s="1"/>
  <c r="BC628" i="11"/>
  <c r="BL1077" i="11"/>
  <c r="BM1077" i="11" s="1"/>
  <c r="BC1077" i="11"/>
  <c r="BL919" i="11"/>
  <c r="BM919" i="11" s="1"/>
  <c r="BC919" i="11"/>
  <c r="BC874" i="11"/>
  <c r="BL874" i="11"/>
  <c r="BM874" i="11" s="1"/>
  <c r="BC913" i="11"/>
  <c r="BL913" i="11"/>
  <c r="BM913" i="11" s="1"/>
  <c r="BC632" i="11"/>
  <c r="BL632" i="11"/>
  <c r="BM632" i="11" s="1"/>
  <c r="BL388" i="11"/>
  <c r="BM388" i="11" s="1"/>
  <c r="BC388" i="11"/>
  <c r="BC497" i="11"/>
  <c r="BL497" i="11"/>
  <c r="AZ516" i="11"/>
  <c r="AH516" i="11" s="1"/>
  <c r="BL964" i="11"/>
  <c r="BM964" i="11" s="1"/>
  <c r="BC964" i="11"/>
  <c r="BC950" i="11"/>
  <c r="BL950" i="11"/>
  <c r="BM950" i="11" s="1"/>
  <c r="BC878" i="11"/>
  <c r="BL878" i="11"/>
  <c r="BM878" i="11" s="1"/>
  <c r="BC1118" i="11"/>
  <c r="BL1118" i="11"/>
  <c r="BM1118" i="11" s="1"/>
  <c r="BC470" i="11"/>
  <c r="BL470" i="11"/>
  <c r="BM470" i="11" s="1"/>
  <c r="BC624" i="11"/>
  <c r="BL624" i="11"/>
  <c r="BM624" i="11" s="1"/>
  <c r="BL870" i="11"/>
  <c r="BM870" i="11" s="1"/>
  <c r="BC870" i="11"/>
  <c r="BL1159" i="11"/>
  <c r="BM1159" i="11" s="1"/>
  <c r="BC1159" i="11"/>
  <c r="BL431" i="11"/>
  <c r="BM431" i="11" s="1"/>
  <c r="BC431" i="11"/>
  <c r="BC1003" i="11"/>
  <c r="BL1003" i="11"/>
  <c r="BM1003" i="11" s="1"/>
  <c r="BL306" i="11"/>
  <c r="BM306" i="11" s="1"/>
  <c r="BC306" i="11"/>
  <c r="BC163" i="11"/>
  <c r="BL163" i="11"/>
  <c r="BM163" i="11" s="1"/>
  <c r="BL300" i="11"/>
  <c r="BM300" i="11" s="1"/>
  <c r="BC300" i="11"/>
  <c r="BC958" i="11"/>
  <c r="BL958" i="11"/>
  <c r="BM958" i="11" s="1"/>
  <c r="BC67" i="11"/>
  <c r="BL67" i="11"/>
  <c r="BM67" i="11" s="1"/>
  <c r="BC513" i="11"/>
  <c r="BL513" i="11"/>
  <c r="BM513" i="11" s="1"/>
  <c r="BL347" i="11"/>
  <c r="BM347" i="11" s="1"/>
  <c r="BC347" i="11"/>
  <c r="BL294" i="11"/>
  <c r="BM294" i="11" s="1"/>
  <c r="BC294" i="11"/>
  <c r="BC509" i="11"/>
  <c r="BL509" i="11"/>
  <c r="BM509" i="11" s="1"/>
  <c r="BL265" i="11"/>
  <c r="BM265" i="11" s="1"/>
  <c r="BC265" i="11"/>
  <c r="BL831" i="11"/>
  <c r="BM831" i="11" s="1"/>
  <c r="BC831" i="11"/>
  <c r="BL1153" i="11"/>
  <c r="BC1153" i="11"/>
  <c r="AZ1172" i="11"/>
  <c r="AH1172" i="11" s="1"/>
  <c r="BL259" i="11"/>
  <c r="BM259" i="11" s="1"/>
  <c r="BC259" i="11"/>
  <c r="BL708" i="11"/>
  <c r="BM708" i="11" s="1"/>
  <c r="BC708" i="11"/>
  <c r="BL261" i="11"/>
  <c r="BM261" i="11" s="1"/>
  <c r="BC261" i="11"/>
  <c r="BL165" i="11"/>
  <c r="BM165" i="11" s="1"/>
  <c r="BC165" i="11"/>
  <c r="BL267" i="11"/>
  <c r="BM267" i="11" s="1"/>
  <c r="BC267" i="11"/>
  <c r="BL757" i="11"/>
  <c r="BM757" i="11" s="1"/>
  <c r="BC757" i="11"/>
  <c r="BL1165" i="11"/>
  <c r="BM1165" i="11" s="1"/>
  <c r="BC1165" i="11"/>
  <c r="BL835" i="11"/>
  <c r="BM835" i="11" s="1"/>
  <c r="BC835" i="11"/>
  <c r="BL114" i="11"/>
  <c r="BM114" i="11" s="1"/>
  <c r="BC114" i="11"/>
  <c r="BC421" i="11"/>
  <c r="BL421" i="11"/>
  <c r="BM421" i="11" s="1"/>
  <c r="BC1046" i="11"/>
  <c r="BL1046" i="11"/>
  <c r="BM1046" i="11" s="1"/>
  <c r="BL956" i="11"/>
  <c r="BM956" i="11" s="1"/>
  <c r="BC956" i="11"/>
  <c r="BL1167" i="11"/>
  <c r="BM1167" i="11" s="1"/>
  <c r="BC1167" i="11"/>
  <c r="BC634" i="11"/>
  <c r="BL634" i="11"/>
  <c r="BM634" i="11" s="1"/>
  <c r="BL499" i="11"/>
  <c r="BM499" i="11" s="1"/>
  <c r="BC499" i="11"/>
  <c r="BL923" i="11"/>
  <c r="BM923" i="11" s="1"/>
  <c r="BC923" i="11"/>
  <c r="BL296" i="11"/>
  <c r="BM296" i="11" s="1"/>
  <c r="BC296" i="11"/>
  <c r="BL675" i="11"/>
  <c r="BM675" i="11" s="1"/>
  <c r="BC675" i="11"/>
  <c r="BL1112" i="11"/>
  <c r="BC1112" i="11"/>
  <c r="AZ1131" i="11"/>
  <c r="AH1131" i="11" s="1"/>
  <c r="BL665" i="11"/>
  <c r="BM665" i="11" s="1"/>
  <c r="BC665" i="11"/>
  <c r="BC1243" i="11"/>
  <c r="BL1243" i="11"/>
  <c r="BM1243" i="11" s="1"/>
  <c r="BL868" i="11"/>
  <c r="BM868" i="11" s="1"/>
  <c r="BC868" i="11"/>
  <c r="BL1087" i="11"/>
  <c r="BM1087" i="11" s="1"/>
  <c r="BC1087" i="11"/>
  <c r="BL335" i="11"/>
  <c r="BM335" i="11" s="1"/>
  <c r="BC335" i="11"/>
  <c r="BL991" i="11"/>
  <c r="BM991" i="11" s="1"/>
  <c r="BC991" i="11"/>
  <c r="BL794" i="11"/>
  <c r="BM794" i="11" s="1"/>
  <c r="BC794" i="11"/>
  <c r="BL17" i="11"/>
  <c r="AZ30" i="11"/>
  <c r="AH30" i="11" s="1"/>
  <c r="BL749" i="11"/>
  <c r="BM749" i="11" s="1"/>
  <c r="BC749" i="11"/>
  <c r="BL546" i="11"/>
  <c r="BM546" i="11" s="1"/>
  <c r="BC546" i="11"/>
  <c r="BL747" i="11"/>
  <c r="BM747" i="11" s="1"/>
  <c r="BC747" i="11"/>
  <c r="BL800" i="11"/>
  <c r="BM800" i="11" s="1"/>
  <c r="BC800" i="11"/>
  <c r="BL1196" i="11"/>
  <c r="BM1196" i="11" s="1"/>
  <c r="BC1196" i="11"/>
  <c r="BL673" i="11"/>
  <c r="BM673" i="11" s="1"/>
  <c r="BC673" i="11"/>
  <c r="BL792" i="11"/>
  <c r="BM792" i="11" s="1"/>
  <c r="BC792" i="11"/>
  <c r="BC118" i="11"/>
  <c r="BL118" i="11"/>
  <c r="BM118" i="11" s="1"/>
  <c r="BC505" i="11"/>
  <c r="BL505" i="11"/>
  <c r="BM505" i="11" s="1"/>
  <c r="BL704" i="11"/>
  <c r="BM704" i="11" s="1"/>
  <c r="BC704" i="11"/>
  <c r="BL161" i="11"/>
  <c r="BM161" i="11" s="1"/>
  <c r="BC161" i="11"/>
  <c r="BC501" i="11"/>
  <c r="BL501" i="11"/>
  <c r="BM501" i="11" s="1"/>
  <c r="BL120" i="11"/>
  <c r="BM120" i="11" s="1"/>
  <c r="BC120" i="11"/>
  <c r="BL71" i="11"/>
  <c r="BM71" i="11" s="1"/>
  <c r="BC71" i="11"/>
  <c r="BC173" i="11"/>
  <c r="BL173" i="11"/>
  <c r="BM173" i="11" s="1"/>
  <c r="BL544" i="11"/>
  <c r="BM544" i="11" s="1"/>
  <c r="BC544" i="11"/>
  <c r="BL302" i="11"/>
  <c r="BM302" i="11" s="1"/>
  <c r="BC302" i="11"/>
  <c r="BL167" i="11"/>
  <c r="BM167" i="11" s="1"/>
  <c r="BC167" i="11"/>
  <c r="BL1073" i="11"/>
  <c r="BM1073" i="11" s="1"/>
  <c r="BC1073" i="11"/>
  <c r="BL456" i="11"/>
  <c r="AZ475" i="11"/>
  <c r="AH475" i="11" s="1"/>
  <c r="BC456" i="11"/>
  <c r="BL1036" i="11"/>
  <c r="BM1036" i="11" s="1"/>
  <c r="BC1036" i="11"/>
  <c r="BL917" i="11"/>
  <c r="BM917" i="11" s="1"/>
  <c r="BC917" i="11"/>
  <c r="BC1251" i="11"/>
  <c r="BL1251" i="11"/>
  <c r="BM1251" i="11" s="1"/>
  <c r="BL671" i="11"/>
  <c r="BM671" i="11" s="1"/>
  <c r="BC671" i="11"/>
  <c r="BL1042" i="11"/>
  <c r="BM1042" i="11" s="1"/>
  <c r="BC1042" i="11"/>
  <c r="BC343" i="11"/>
  <c r="BL343" i="11"/>
  <c r="BM343" i="11" s="1"/>
  <c r="AZ1213" i="11"/>
  <c r="AH1213" i="11" s="1"/>
  <c r="BL1194" i="11"/>
  <c r="BC1194" i="11"/>
  <c r="BL466" i="11"/>
  <c r="BM466" i="11" s="1"/>
  <c r="BC466" i="11"/>
  <c r="BL1163" i="11"/>
  <c r="BM1163" i="11" s="1"/>
  <c r="BC1163" i="11"/>
  <c r="BL718" i="11"/>
  <c r="BM718" i="11" s="1"/>
  <c r="BC718" i="11"/>
  <c r="BL962" i="11"/>
  <c r="BM962" i="11" s="1"/>
  <c r="BC962" i="11"/>
  <c r="BL1249" i="11"/>
  <c r="BM1249" i="11" s="1"/>
  <c r="BC1249" i="11"/>
  <c r="BL126" i="11"/>
  <c r="BM126" i="11" s="1"/>
  <c r="BC126" i="11"/>
  <c r="BL1044" i="11"/>
  <c r="BM1044" i="11" s="1"/>
  <c r="BC1044" i="11"/>
  <c r="BL1245" i="11"/>
  <c r="BM1245" i="11" s="1"/>
  <c r="BC1245" i="11"/>
  <c r="BL204" i="11"/>
  <c r="BC204" i="11"/>
  <c r="AZ229" i="11"/>
  <c r="AH229" i="11" s="1"/>
  <c r="BL579" i="11"/>
  <c r="BC579" i="11"/>
  <c r="AZ598" i="11"/>
  <c r="AH598" i="11" s="1"/>
  <c r="BL745" i="11"/>
  <c r="BM745" i="11" s="1"/>
  <c r="BC745" i="11"/>
  <c r="BC333" i="11"/>
  <c r="BL333" i="11"/>
  <c r="AZ352" i="11"/>
  <c r="AH352" i="11" s="1"/>
  <c r="BC712" i="11"/>
  <c r="BL712" i="11"/>
  <c r="BM712" i="11" s="1"/>
  <c r="BL554" i="11"/>
  <c r="BM554" i="11" s="1"/>
  <c r="BC554" i="11"/>
  <c r="BL784" i="11"/>
  <c r="AZ803" i="11"/>
  <c r="AH803" i="11" s="1"/>
  <c r="BC784" i="11"/>
  <c r="BC349" i="11"/>
  <c r="BL349" i="11"/>
  <c r="BM349" i="11" s="1"/>
  <c r="BL253" i="11"/>
  <c r="BM253" i="11" s="1"/>
  <c r="BC253" i="11"/>
  <c r="BL1169" i="11"/>
  <c r="BM1169" i="11" s="1"/>
  <c r="BC1169" i="11"/>
  <c r="BL1157" i="11"/>
  <c r="BM1157" i="11" s="1"/>
  <c r="BC1157" i="11"/>
  <c r="BL581" i="11"/>
  <c r="BM581" i="11" s="1"/>
  <c r="BC581" i="11"/>
  <c r="BL63" i="11"/>
  <c r="BC63" i="11"/>
  <c r="AZ88" i="11"/>
  <c r="AH88" i="11" s="1"/>
  <c r="BC710" i="11"/>
  <c r="BL710" i="11"/>
  <c r="BM710" i="11" s="1"/>
  <c r="BL464" i="11"/>
  <c r="BM464" i="11" s="1"/>
  <c r="BC464" i="11"/>
  <c r="BL171" i="11"/>
  <c r="BM171" i="11" s="1"/>
  <c r="BC171" i="11"/>
  <c r="BL1202" i="11"/>
  <c r="BM1202" i="11" s="1"/>
  <c r="BC1202" i="11"/>
  <c r="BC538" i="11"/>
  <c r="BL538" i="11"/>
  <c r="AZ557" i="11"/>
  <c r="AH557" i="11" s="1"/>
  <c r="BC1206" i="11"/>
  <c r="BL1206" i="11"/>
  <c r="BM1206" i="11" s="1"/>
  <c r="BL1032" i="11"/>
  <c r="BM1032" i="11" s="1"/>
  <c r="BC1032" i="11"/>
  <c r="BL882" i="11"/>
  <c r="BM882" i="11" s="1"/>
  <c r="BC882" i="11"/>
  <c r="BC1122" i="11"/>
  <c r="BL1122" i="11"/>
  <c r="BM1122" i="11" s="1"/>
  <c r="BL997" i="11"/>
  <c r="BM997" i="11" s="1"/>
  <c r="BC997" i="11"/>
  <c r="BC1030" i="11"/>
  <c r="BL1030" i="11"/>
  <c r="AZ1049" i="11"/>
  <c r="AH1049" i="11" s="1"/>
  <c r="BC825" i="11"/>
  <c r="BL825" i="11"/>
  <c r="AZ844" i="11"/>
  <c r="AH844" i="11" s="1"/>
  <c r="BL1114" i="11"/>
  <c r="BM1114" i="11" s="1"/>
  <c r="BC1114" i="11"/>
  <c r="BL636" i="11"/>
  <c r="BM636" i="11" s="1"/>
  <c r="BC636" i="11"/>
  <c r="BL1120" i="11"/>
  <c r="BM1120" i="11" s="1"/>
  <c r="BC1120" i="11"/>
  <c r="BL827" i="11"/>
  <c r="BM827" i="11" s="1"/>
  <c r="BC827" i="11"/>
  <c r="BL921" i="11"/>
  <c r="BM921" i="11" s="1"/>
  <c r="BC921" i="11"/>
  <c r="BL1075" i="11"/>
  <c r="BM1075" i="11" s="1"/>
  <c r="BC1075" i="11"/>
  <c r="BL790" i="11"/>
  <c r="BM790" i="11" s="1"/>
  <c r="BC790" i="11"/>
  <c r="BL425" i="11"/>
  <c r="BM425" i="11" s="1"/>
  <c r="BC425" i="11"/>
  <c r="BC429" i="11"/>
  <c r="BL429" i="11"/>
  <c r="BM429" i="11" s="1"/>
  <c r="BC458" i="11"/>
  <c r="BL458" i="11"/>
  <c r="BM458" i="11" s="1"/>
  <c r="BC339" i="11"/>
  <c r="BL339" i="11"/>
  <c r="BM339" i="11" s="1"/>
  <c r="BC345" i="11"/>
  <c r="BL345" i="11"/>
  <c r="BM345" i="11" s="1"/>
  <c r="BC417" i="11"/>
  <c r="BL417" i="11"/>
  <c r="BM417" i="11" s="1"/>
  <c r="BL423" i="11"/>
  <c r="BM423" i="11" s="1"/>
  <c r="BC423" i="11"/>
  <c r="BC585" i="11"/>
  <c r="BL585" i="11"/>
  <c r="BM585" i="11" s="1"/>
  <c r="BL548" i="11"/>
  <c r="BM548" i="11" s="1"/>
  <c r="BC548" i="11"/>
  <c r="BL472" i="11"/>
  <c r="BM472" i="11" s="1"/>
  <c r="BC472" i="11"/>
  <c r="BL212" i="11"/>
  <c r="BM212" i="11" s="1"/>
  <c r="BC212" i="11"/>
  <c r="BL1204" i="11"/>
  <c r="BM1204" i="11" s="1"/>
  <c r="BC1204" i="11"/>
  <c r="BC25" i="11"/>
  <c r="BL25" i="11"/>
  <c r="BM25" i="11" s="1"/>
  <c r="BL210" i="11"/>
  <c r="BM210" i="11" s="1"/>
  <c r="BC210" i="11"/>
  <c r="BL954" i="11"/>
  <c r="BM954" i="11" s="1"/>
  <c r="BC954" i="11"/>
  <c r="BL337" i="11"/>
  <c r="BM337" i="11" s="1"/>
  <c r="BC337" i="11"/>
  <c r="BC169" i="11"/>
  <c r="BL169" i="11"/>
  <c r="BM169" i="11" s="1"/>
  <c r="BL208" i="11"/>
  <c r="BM208" i="11" s="1"/>
  <c r="BC208" i="11"/>
  <c r="BL948" i="11"/>
  <c r="BC948" i="11"/>
  <c r="AZ967" i="11"/>
  <c r="AH967" i="11" s="1"/>
  <c r="BL837" i="11"/>
  <c r="BM837" i="11" s="1"/>
  <c r="BC837" i="11"/>
  <c r="BL1116" i="11"/>
  <c r="BM1116" i="11" s="1"/>
  <c r="BC1116" i="11"/>
  <c r="BL1208" i="11"/>
  <c r="BM1208" i="11" s="1"/>
  <c r="BC1208" i="11"/>
  <c r="BL620" i="11"/>
  <c r="BC620" i="11"/>
  <c r="AZ639" i="11"/>
  <c r="AH639" i="11" s="1"/>
  <c r="BL1198" i="11"/>
  <c r="BM1198" i="11" s="1"/>
  <c r="BC1198" i="11"/>
  <c r="BC378" i="11"/>
  <c r="BL378" i="11"/>
  <c r="BM378" i="11" s="1"/>
  <c r="BC995" i="11"/>
  <c r="BL995" i="11"/>
  <c r="BM995" i="11" s="1"/>
  <c r="BL714" i="11"/>
  <c r="BM714" i="11" s="1"/>
  <c r="BC714" i="11"/>
  <c r="BL1155" i="11"/>
  <c r="BM1155" i="11" s="1"/>
  <c r="BC1155" i="11"/>
  <c r="BC1001" i="11"/>
  <c r="BL1001" i="11"/>
  <c r="BM1001" i="11" s="1"/>
  <c r="BL1038" i="11"/>
  <c r="BM1038" i="11" s="1"/>
  <c r="BC1038" i="11"/>
  <c r="BL1235" i="11"/>
  <c r="AZ1254" i="11"/>
  <c r="AH1254" i="11" s="1"/>
  <c r="BC1235" i="11"/>
  <c r="BC907" i="11"/>
  <c r="BL907" i="11"/>
  <c r="AZ926" i="11"/>
  <c r="AH926" i="11" s="1"/>
  <c r="BC909" i="11"/>
  <c r="BL909" i="11"/>
  <c r="BM909" i="11" s="1"/>
  <c r="BC503" i="11"/>
  <c r="BL503" i="11"/>
  <c r="BM503" i="11" s="1"/>
  <c r="BC677" i="11"/>
  <c r="BL677" i="11"/>
  <c r="BM677" i="11" s="1"/>
  <c r="BL251" i="11"/>
  <c r="BC251" i="11"/>
  <c r="AZ270" i="11"/>
  <c r="AH270" i="11" s="1"/>
  <c r="BL427" i="11"/>
  <c r="BM427" i="11" s="1"/>
  <c r="BC427" i="11"/>
  <c r="BL993" i="11"/>
  <c r="BM993" i="11" s="1"/>
  <c r="BC993" i="11"/>
  <c r="BL796" i="11"/>
  <c r="BM796" i="11" s="1"/>
  <c r="BC796" i="11"/>
  <c r="BC75" i="11"/>
  <c r="BL75" i="11"/>
  <c r="BM75" i="11" s="1"/>
  <c r="BL788" i="11"/>
  <c r="BM788" i="11" s="1"/>
  <c r="BC788" i="11"/>
  <c r="BL73" i="11"/>
  <c r="BM73" i="11" s="1"/>
  <c r="BC73" i="11"/>
  <c r="BC552" i="11"/>
  <c r="BL552" i="11"/>
  <c r="BM552" i="11" s="1"/>
  <c r="BC872" i="11"/>
  <c r="BL872" i="11"/>
  <c r="BM872" i="11" s="1"/>
  <c r="BL468" i="11"/>
  <c r="BM468" i="11" s="1"/>
  <c r="BC468" i="11"/>
  <c r="BC833" i="11"/>
  <c r="BL833" i="11"/>
  <c r="BM833" i="11" s="1"/>
  <c r="BL298" i="11"/>
  <c r="BM298" i="11" s="1"/>
  <c r="BC298" i="11"/>
  <c r="BL23" i="11"/>
  <c r="BM23" i="11" s="1"/>
  <c r="BC23" i="11"/>
  <c r="BC116" i="11"/>
  <c r="BL116" i="11"/>
  <c r="BM116" i="11" s="1"/>
  <c r="BL1040" i="11"/>
  <c r="BM1040" i="11" s="1"/>
  <c r="BC1040" i="11"/>
  <c r="BC841" i="11"/>
  <c r="BL841" i="11"/>
  <c r="BM841" i="11" s="1"/>
  <c r="BL593" i="11"/>
  <c r="BM593" i="11" s="1"/>
  <c r="BC593" i="11"/>
  <c r="BL1210" i="11"/>
  <c r="BM1210" i="11" s="1"/>
  <c r="BC1210" i="11"/>
  <c r="BC880" i="11"/>
  <c r="BL880" i="11"/>
  <c r="BM880" i="11" s="1"/>
  <c r="BG31" i="11"/>
  <c r="AD128" i="2"/>
  <c r="AD175" i="2"/>
  <c r="AD222" i="2"/>
  <c r="AD269" i="2"/>
  <c r="AD310" i="2"/>
  <c r="Z351" i="2"/>
  <c r="Z392" i="2"/>
  <c r="AD474" i="2"/>
  <c r="AD515" i="2"/>
  <c r="Z556" i="2"/>
  <c r="Z597" i="2"/>
  <c r="Z720" i="2"/>
  <c r="Z843" i="2"/>
  <c r="AD884" i="2"/>
  <c r="Z1007" i="2"/>
  <c r="AD1048" i="2"/>
  <c r="Z1171" i="2"/>
  <c r="AD351" i="2"/>
  <c r="AD392" i="2"/>
  <c r="AD556" i="2"/>
  <c r="AD597" i="2"/>
  <c r="Z638" i="2"/>
  <c r="AD720" i="2"/>
  <c r="Z761" i="2"/>
  <c r="AD843" i="2"/>
  <c r="Z966" i="2"/>
  <c r="AD1007" i="2"/>
  <c r="Z1130" i="2"/>
  <c r="AD1171" i="2"/>
  <c r="Z81" i="2"/>
  <c r="Z433" i="2"/>
  <c r="AD638" i="2"/>
  <c r="Z679" i="2"/>
  <c r="AD761" i="2"/>
  <c r="Z802" i="2"/>
  <c r="Z925" i="2"/>
  <c r="AD966" i="2"/>
  <c r="Z1089" i="2"/>
  <c r="AD1130" i="2"/>
  <c r="AD81" i="2"/>
  <c r="Z128" i="2"/>
  <c r="Z175" i="2"/>
  <c r="Z222" i="2"/>
  <c r="Z269" i="2"/>
  <c r="Z310" i="2"/>
  <c r="AD433" i="2"/>
  <c r="Z474" i="2"/>
  <c r="Z515" i="2"/>
  <c r="AD679" i="2"/>
  <c r="AD802" i="2"/>
  <c r="Z884" i="2"/>
  <c r="AD925" i="2"/>
  <c r="Z1048" i="2"/>
  <c r="AD1089" i="2"/>
  <c r="AD1212" i="2"/>
  <c r="Z1212" i="2"/>
  <c r="AD1253" i="2"/>
  <c r="Z1253" i="2"/>
  <c r="AD27" i="2"/>
  <c r="Z27" i="2"/>
  <c r="S52" i="10"/>
  <c r="S51" i="10"/>
  <c r="BH17" i="1"/>
  <c r="BI30" i="11"/>
  <c r="BM784" i="11" l="1"/>
  <c r="BM801" i="11" s="1"/>
  <c r="BL801" i="11"/>
  <c r="BM1071" i="11"/>
  <c r="BM1088" i="11" s="1"/>
  <c r="BL1088" i="11"/>
  <c r="BM825" i="11"/>
  <c r="BM842" i="11" s="1"/>
  <c r="BL842" i="11"/>
  <c r="BL555" i="11"/>
  <c r="BM538" i="11"/>
  <c r="BM555" i="11" s="1"/>
  <c r="BL309" i="11"/>
  <c r="BM292" i="11"/>
  <c r="BM309" i="11" s="1"/>
  <c r="BM157" i="11"/>
  <c r="BM174" i="11" s="1"/>
  <c r="BL174" i="11"/>
  <c r="BM1235" i="11"/>
  <c r="BM1252" i="11" s="1"/>
  <c r="BL1252" i="11"/>
  <c r="BM1194" i="11"/>
  <c r="BM1211" i="11" s="1"/>
  <c r="BL1211" i="11"/>
  <c r="BL473" i="11"/>
  <c r="BM456" i="11"/>
  <c r="BM473" i="11" s="1"/>
  <c r="BM415" i="11"/>
  <c r="BM432" i="11" s="1"/>
  <c r="BL432" i="11"/>
  <c r="BM989" i="11"/>
  <c r="BM1006" i="11" s="1"/>
  <c r="BL1006" i="11"/>
  <c r="BM17" i="11"/>
  <c r="BM26" i="11" s="1"/>
  <c r="BL26" i="11"/>
  <c r="BL1170" i="11"/>
  <c r="BM1153" i="11"/>
  <c r="BM1170" i="11" s="1"/>
  <c r="BM110" i="11"/>
  <c r="BM127" i="11" s="1"/>
  <c r="BL127" i="11"/>
  <c r="BM204" i="11"/>
  <c r="BM221" i="11" s="1"/>
  <c r="BL221" i="11"/>
  <c r="BL637" i="11"/>
  <c r="BM620" i="11"/>
  <c r="BM637" i="11" s="1"/>
  <c r="BM1030" i="11"/>
  <c r="BM1047" i="11" s="1"/>
  <c r="BL1047" i="11"/>
  <c r="BM948" i="11"/>
  <c r="BM965" i="11" s="1"/>
  <c r="BL965" i="11"/>
  <c r="BM63" i="11"/>
  <c r="BM80" i="11" s="1"/>
  <c r="BL80" i="11"/>
  <c r="BM1112" i="11"/>
  <c r="BM1129" i="11" s="1"/>
  <c r="BL1129" i="11"/>
  <c r="BM866" i="11"/>
  <c r="BM883" i="11" s="1"/>
  <c r="BL883" i="11"/>
  <c r="BM374" i="11"/>
  <c r="BM391" i="11" s="1"/>
  <c r="BL391" i="11"/>
  <c r="BM579" i="11"/>
  <c r="BM596" i="11" s="1"/>
  <c r="BL596" i="11"/>
  <c r="BM743" i="11"/>
  <c r="BM760" i="11" s="1"/>
  <c r="BL760" i="11"/>
  <c r="BM661" i="11"/>
  <c r="BM678" i="11" s="1"/>
  <c r="BL678" i="11"/>
  <c r="BM907" i="11"/>
  <c r="BM924" i="11" s="1"/>
  <c r="BL924" i="11"/>
  <c r="BL719" i="11"/>
  <c r="BM702" i="11"/>
  <c r="BM719" i="11" s="1"/>
  <c r="BM251" i="11"/>
  <c r="BM268" i="11" s="1"/>
  <c r="BL268" i="11"/>
  <c r="BM333" i="11"/>
  <c r="BM350" i="11" s="1"/>
  <c r="BL350" i="11"/>
  <c r="BM497" i="11"/>
  <c r="BM514" i="11" s="1"/>
  <c r="BL514" i="11"/>
  <c r="BG32" i="11"/>
  <c r="BH18" i="1"/>
  <c r="BH19" i="1" s="1"/>
  <c r="BH20" i="1" s="1"/>
  <c r="BH21" i="1" s="1"/>
  <c r="BH22" i="1" s="1"/>
  <c r="BH23" i="1" s="1"/>
  <c r="BH24" i="1" s="1"/>
  <c r="BH25" i="1" s="1"/>
  <c r="BH26" i="1" s="1"/>
  <c r="BH27" i="1" s="1"/>
  <c r="BH30" i="1" s="1"/>
  <c r="BH31" i="1" s="1"/>
  <c r="BH32" i="1" s="1"/>
  <c r="BH33" i="1" s="1"/>
  <c r="BH34" i="1" s="1"/>
  <c r="BH35" i="1" s="1"/>
  <c r="BH36" i="1" s="1"/>
  <c r="BH37" i="1" s="1"/>
  <c r="BH38" i="1" s="1"/>
  <c r="BH39" i="1" s="1"/>
  <c r="BH40" i="1" s="1"/>
  <c r="BH41" i="1" s="1"/>
  <c r="BH42" i="1" s="1"/>
  <c r="BH43" i="1" s="1"/>
  <c r="BH44" i="1" s="1"/>
  <c r="BH45" i="1" s="1"/>
  <c r="BH46" i="1" s="1"/>
  <c r="BH47" i="1" s="1"/>
  <c r="BG18" i="1"/>
  <c r="BG19" i="1" s="1"/>
  <c r="BI17" i="1"/>
  <c r="BI31" i="11"/>
  <c r="BC1252" i="11" l="1"/>
  <c r="BC1254" i="11" s="1"/>
  <c r="AN1254" i="11" s="1"/>
  <c r="BC842" i="11"/>
  <c r="BC844" i="11" s="1"/>
  <c r="AN844" i="11" s="1"/>
  <c r="BC596" i="11"/>
  <c r="BC598" i="11" s="1"/>
  <c r="AN598" i="11" s="1"/>
  <c r="BC1170" i="11"/>
  <c r="BC1172" i="11" s="1"/>
  <c r="AN1172" i="11" s="1"/>
  <c r="BC350" i="11"/>
  <c r="BC352" i="11" s="1"/>
  <c r="AN352" i="11" s="1"/>
  <c r="BC678" i="11"/>
  <c r="BC680" i="11" s="1"/>
  <c r="AN680" i="11" s="1"/>
  <c r="BC1129" i="11"/>
  <c r="BC1131" i="11" s="1"/>
  <c r="AN1131" i="11" s="1"/>
  <c r="BC1211" i="11"/>
  <c r="BC1213" i="11" s="1"/>
  <c r="AN1213" i="11" s="1"/>
  <c r="BC924" i="11"/>
  <c r="BC926" i="11" s="1"/>
  <c r="AN926" i="11" s="1"/>
  <c r="BC391" i="11"/>
  <c r="BC393" i="11" s="1"/>
  <c r="AN393" i="11" s="1"/>
  <c r="BC127" i="11"/>
  <c r="BC135" i="11" s="1"/>
  <c r="AN135" i="11" s="1"/>
  <c r="BC432" i="11"/>
  <c r="BC434" i="11" s="1"/>
  <c r="AN434" i="11" s="1"/>
  <c r="BC174" i="11"/>
  <c r="BC182" i="11" s="1"/>
  <c r="AN182" i="11" s="1"/>
  <c r="BC1088" i="11"/>
  <c r="BC1090" i="11" s="1"/>
  <c r="AN1090" i="11" s="1"/>
  <c r="BC883" i="11"/>
  <c r="BC885" i="11" s="1"/>
  <c r="AN885" i="11" s="1"/>
  <c r="BC473" i="11"/>
  <c r="BC475" i="11" s="1"/>
  <c r="AN475" i="11" s="1"/>
  <c r="BC309" i="11"/>
  <c r="BC311" i="11" s="1"/>
  <c r="AN311" i="11" s="1"/>
  <c r="BC637" i="11"/>
  <c r="BC639" i="11" s="1"/>
  <c r="AN639" i="11" s="1"/>
  <c r="BC719" i="11"/>
  <c r="BC721" i="11" s="1"/>
  <c r="AN721" i="11" s="1"/>
  <c r="BC80" i="11"/>
  <c r="BC88" i="11" s="1"/>
  <c r="AN88" i="11" s="1"/>
  <c r="BC221" i="11"/>
  <c r="BC229" i="11" s="1"/>
  <c r="AN229" i="11" s="1"/>
  <c r="BC1006" i="11"/>
  <c r="BC1008" i="11" s="1"/>
  <c r="AN1008" i="11" s="1"/>
  <c r="BC555" i="11"/>
  <c r="BC557" i="11" s="1"/>
  <c r="AN557" i="11" s="1"/>
  <c r="BC965" i="11"/>
  <c r="BC967" i="11" s="1"/>
  <c r="AN967" i="11" s="1"/>
  <c r="BC1047" i="11"/>
  <c r="BC1049" i="11" s="1"/>
  <c r="AN1049" i="11" s="1"/>
  <c r="BC514" i="11"/>
  <c r="BC516" i="11" s="1"/>
  <c r="AN516" i="11" s="1"/>
  <c r="BC268" i="11"/>
  <c r="BC270" i="11" s="1"/>
  <c r="AN270" i="11" s="1"/>
  <c r="BC760" i="11"/>
  <c r="BC762" i="11" s="1"/>
  <c r="AN762" i="11" s="1"/>
  <c r="BC801" i="11"/>
  <c r="BC803" i="11" s="1"/>
  <c r="AN803" i="11" s="1"/>
  <c r="BG33" i="11"/>
  <c r="BG20" i="1"/>
  <c r="BI32" i="11"/>
  <c r="BI19" i="1"/>
  <c r="BI18" i="1"/>
  <c r="BG34" i="11" l="1"/>
  <c r="BG21" i="1"/>
  <c r="BI20" i="1"/>
  <c r="BI33" i="11"/>
  <c r="BG35" i="11" l="1"/>
  <c r="BG22" i="1"/>
  <c r="M35" i="10"/>
  <c r="M36" i="10" s="1"/>
  <c r="I35" i="10"/>
  <c r="I36" i="10" s="1"/>
  <c r="E35" i="10"/>
  <c r="E36" i="10" s="1"/>
  <c r="C35" i="10"/>
  <c r="C36" i="10" s="1"/>
  <c r="O34" i="10"/>
  <c r="O35" i="10" s="1"/>
  <c r="O36" i="10" s="1"/>
  <c r="K34" i="10"/>
  <c r="K35" i="10" s="1"/>
  <c r="G34" i="10"/>
  <c r="G35" i="10" s="1"/>
  <c r="G36" i="10" s="1"/>
  <c r="BI21" i="1"/>
  <c r="BI34" i="11"/>
  <c r="AX1168" i="11" l="1"/>
  <c r="AX582" i="11"/>
  <c r="AX1203" i="11"/>
  <c r="AX1160" i="11"/>
  <c r="AX1111" i="11"/>
  <c r="AX1074" i="11"/>
  <c r="AX1072" i="11"/>
  <c r="AX1029" i="11"/>
  <c r="AX959" i="11"/>
  <c r="AX908" i="11"/>
  <c r="AX877" i="11"/>
  <c r="AX865" i="11"/>
  <c r="AX832" i="11"/>
  <c r="AX824" i="11"/>
  <c r="AX758" i="11"/>
  <c r="AX750" i="11"/>
  <c r="AX742" i="11"/>
  <c r="AX676" i="11"/>
  <c r="AX586" i="11"/>
  <c r="AX340" i="11"/>
  <c r="AX1195" i="11"/>
  <c r="AX1084" i="11"/>
  <c r="AX1002" i="11"/>
  <c r="AX920" i="11"/>
  <c r="AX660" i="11"/>
  <c r="AX414" i="11"/>
  <c r="AX379" i="11"/>
  <c r="AX1045" i="11"/>
  <c r="AX994" i="11"/>
  <c r="AX916" i="11"/>
  <c r="AX797" i="11"/>
  <c r="AX947" i="11"/>
  <c r="AX172" i="11"/>
  <c r="AX168" i="11"/>
  <c r="AX250" i="11"/>
  <c r="AX213" i="11"/>
  <c r="AX123" i="11"/>
  <c r="AX1234" i="11"/>
  <c r="AX62" i="11"/>
  <c r="AX24" i="11"/>
  <c r="AX293" i="11"/>
  <c r="AX912" i="11"/>
  <c r="AX205" i="11"/>
  <c r="AX547" i="11"/>
  <c r="AX305" i="11"/>
  <c r="AX262" i="11"/>
  <c r="AX160" i="11"/>
  <c r="AX66" i="11"/>
  <c r="AX70" i="11"/>
  <c r="AX1037" i="11"/>
  <c r="AX869" i="11"/>
  <c r="AX578" i="11"/>
  <c r="AX22" i="11"/>
  <c r="AX119" i="11"/>
  <c r="AX111" i="11"/>
  <c r="AX389" i="11"/>
  <c r="AX1199" i="11"/>
  <c r="AX1041" i="11"/>
  <c r="AX416" i="11"/>
  <c r="AX20" i="11"/>
  <c r="AX125" i="11"/>
  <c r="AX715" i="11"/>
  <c r="AX672" i="11"/>
  <c r="AX1238" i="11"/>
  <c r="AX301" i="11"/>
  <c r="AX504" i="11"/>
  <c r="AX881" i="11"/>
  <c r="AX461" i="11"/>
  <c r="AX1242" i="11"/>
  <c r="AX428" i="11"/>
  <c r="AX588" i="11"/>
  <c r="AX711" i="11"/>
  <c r="AX459" i="11"/>
  <c r="AX465" i="11"/>
  <c r="AX963" i="11"/>
  <c r="AX746" i="11"/>
  <c r="AX113" i="11"/>
  <c r="AX121" i="11"/>
  <c r="AX162" i="11"/>
  <c r="AX260" i="11"/>
  <c r="AX256" i="11"/>
  <c r="AX422" i="11"/>
  <c r="AX506" i="11"/>
  <c r="AX629" i="11"/>
  <c r="AX332" i="11"/>
  <c r="AX117" i="11"/>
  <c r="AX621" i="11"/>
  <c r="AX158" i="11"/>
  <c r="AX258" i="11"/>
  <c r="AX834" i="11"/>
  <c r="AX203" i="11"/>
  <c r="AX789" i="11"/>
  <c r="AX508" i="11"/>
  <c r="AX539" i="11"/>
  <c r="AX115" i="11"/>
  <c r="AX109" i="11"/>
  <c r="AX469" i="11"/>
  <c r="AX78" i="11"/>
  <c r="AX74" i="11"/>
  <c r="AX215" i="11"/>
  <c r="AX166" i="11"/>
  <c r="AX418" i="11"/>
  <c r="AX420" i="11"/>
  <c r="AX510" i="11"/>
  <c r="AX836" i="11"/>
  <c r="AX1080" i="11"/>
  <c r="AX592" i="11"/>
  <c r="AX344" i="11"/>
  <c r="AX625" i="11"/>
  <c r="AX1115" i="11"/>
  <c r="AX336" i="11"/>
  <c r="AX551" i="11"/>
  <c r="AX1033" i="11"/>
  <c r="AX623" i="11"/>
  <c r="AX990" i="11"/>
  <c r="AX457" i="11"/>
  <c r="AX754" i="11"/>
  <c r="AX299" i="11"/>
  <c r="AX217" i="11"/>
  <c r="AX211" i="11"/>
  <c r="AX170" i="11"/>
  <c r="AX828" i="11"/>
  <c r="AX496" i="11"/>
  <c r="AX512" i="11"/>
  <c r="AX537" i="11"/>
  <c r="AX387" i="11"/>
  <c r="AX867" i="11"/>
  <c r="AX430" i="11"/>
  <c r="AX594" i="11"/>
  <c r="AX873" i="11"/>
  <c r="AX785" i="11"/>
  <c r="AX955" i="11"/>
  <c r="AX1119" i="11"/>
  <c r="AX64" i="11"/>
  <c r="AX16" i="11"/>
  <c r="AX338" i="11"/>
  <c r="AX377" i="11"/>
  <c r="AX424" i="11"/>
  <c r="AX1156" i="11"/>
  <c r="AX252" i="11"/>
  <c r="AX498" i="11"/>
  <c r="AX541" i="11"/>
  <c r="AX875" i="11"/>
  <c r="AX1164" i="11"/>
  <c r="AX467" i="11"/>
  <c r="AX633" i="11"/>
  <c r="AX668" i="11"/>
  <c r="AX793" i="11"/>
  <c r="AX1246" i="11"/>
  <c r="AX553" i="11"/>
  <c r="AX1123" i="11"/>
  <c r="AX164" i="11"/>
  <c r="AX707" i="11"/>
  <c r="AX264" i="11"/>
  <c r="AX664" i="11"/>
  <c r="AX219" i="11"/>
  <c r="AX254" i="11"/>
  <c r="AX303" i="11"/>
  <c r="AX207" i="11"/>
  <c r="AX295" i="11"/>
  <c r="AX545" i="11"/>
  <c r="AX500" i="11"/>
  <c r="AX543" i="11"/>
  <c r="AX879" i="11"/>
  <c r="AX1127" i="11"/>
  <c r="AX580" i="11"/>
  <c r="AX68" i="11"/>
  <c r="AX342" i="11"/>
  <c r="AX381" i="11"/>
  <c r="AX631" i="11"/>
  <c r="AX291" i="11"/>
  <c r="AX266" i="11"/>
  <c r="AX156" i="11"/>
  <c r="AX297" i="11"/>
  <c r="AX463" i="11"/>
  <c r="AX209" i="11"/>
  <c r="AX502" i="11"/>
  <c r="AX1207" i="11"/>
  <c r="AX348" i="11"/>
  <c r="AX703" i="11"/>
  <c r="AX840" i="11"/>
  <c r="AX584" i="11"/>
  <c r="AX949" i="11"/>
  <c r="AX1250" i="11"/>
  <c r="AX627" i="11"/>
  <c r="AX471" i="11"/>
  <c r="AX619" i="11"/>
  <c r="AX334" i="11"/>
  <c r="AX717" i="11"/>
  <c r="AX787" i="11"/>
  <c r="AX830" i="11"/>
  <c r="AX1000" i="11"/>
  <c r="AX1035" i="11"/>
  <c r="AX1117" i="11"/>
  <c r="AX1154" i="11"/>
  <c r="AX1193" i="11"/>
  <c r="AX1244" i="11"/>
  <c r="AX455" i="11"/>
  <c r="AX871" i="11"/>
  <c r="AX549" i="11"/>
  <c r="AX426" i="11"/>
  <c r="AX635" i="11"/>
  <c r="AX705" i="11"/>
  <c r="AX744" i="11"/>
  <c r="AX910" i="11"/>
  <c r="AX961" i="11"/>
  <c r="AX1201" i="11"/>
  <c r="AX1209" i="11"/>
  <c r="AX590" i="11"/>
  <c r="AX72" i="11"/>
  <c r="AX383" i="11"/>
  <c r="AX670" i="11"/>
  <c r="AX674" i="11"/>
  <c r="AX748" i="11"/>
  <c r="AX791" i="11"/>
  <c r="AX906" i="11"/>
  <c r="AX922" i="11"/>
  <c r="AX951" i="11"/>
  <c r="AX992" i="11"/>
  <c r="AX1004" i="11"/>
  <c r="AX1086" i="11"/>
  <c r="AX1197" i="11"/>
  <c r="AX1248" i="11"/>
  <c r="AX1236" i="11"/>
  <c r="AX375" i="11"/>
  <c r="AX385" i="11"/>
  <c r="AX795" i="11"/>
  <c r="AX1039" i="11"/>
  <c r="AX1121" i="11"/>
  <c r="AX701" i="11"/>
  <c r="AX713" i="11"/>
  <c r="AX826" i="11"/>
  <c r="AX1082" i="11"/>
  <c r="AX76" i="11"/>
  <c r="AX346" i="11"/>
  <c r="AX666" i="11"/>
  <c r="AX752" i="11"/>
  <c r="AX914" i="11"/>
  <c r="AX918" i="11"/>
  <c r="AX1162" i="11"/>
  <c r="AX1152" i="11"/>
  <c r="AX756" i="11"/>
  <c r="AX799" i="11"/>
  <c r="AX996" i="11"/>
  <c r="AX1031" i="11"/>
  <c r="AX1043" i="11"/>
  <c r="AX1078" i="11"/>
  <c r="AX1076" i="11"/>
  <c r="AX1113" i="11"/>
  <c r="AX1240" i="11"/>
  <c r="AX1070" i="11"/>
  <c r="AX1158" i="11"/>
  <c r="AX998" i="11"/>
  <c r="AX18" i="11"/>
  <c r="AX307" i="11"/>
  <c r="AX373" i="11"/>
  <c r="AX662" i="11"/>
  <c r="AX709" i="11"/>
  <c r="AX953" i="11"/>
  <c r="AX957" i="11"/>
  <c r="AX1125" i="11"/>
  <c r="AX1166" i="11"/>
  <c r="AX783" i="11"/>
  <c r="AX838" i="11"/>
  <c r="AX988" i="11"/>
  <c r="AX1205" i="11"/>
  <c r="BG36" i="11"/>
  <c r="AX18" i="1"/>
  <c r="M39" i="10"/>
  <c r="K36" i="10"/>
  <c r="K39" i="10"/>
  <c r="I39" i="10"/>
  <c r="G39" i="10"/>
  <c r="BG23" i="1"/>
  <c r="M19" i="8"/>
  <c r="R16" i="8"/>
  <c r="O19" i="8"/>
  <c r="G14" i="10"/>
  <c r="G68" i="10" s="1"/>
  <c r="Q53" i="10"/>
  <c r="Q52" i="10"/>
  <c r="Q51" i="10"/>
  <c r="Q50" i="10"/>
  <c r="Q49" i="10"/>
  <c r="Q48" i="10"/>
  <c r="Q47" i="10"/>
  <c r="Q46" i="10"/>
  <c r="Q45" i="10"/>
  <c r="I14" i="10"/>
  <c r="I68" i="10" s="1"/>
  <c r="E14" i="10"/>
  <c r="C14" i="10"/>
  <c r="K315" i="8"/>
  <c r="E315" i="8"/>
  <c r="K314" i="8"/>
  <c r="E314" i="8"/>
  <c r="K313" i="8"/>
  <c r="E313" i="8"/>
  <c r="K312" i="8"/>
  <c r="E312" i="8"/>
  <c r="K311" i="8"/>
  <c r="E311" i="8"/>
  <c r="K310" i="8"/>
  <c r="E310" i="8"/>
  <c r="K309" i="8"/>
  <c r="E309" i="8"/>
  <c r="K308" i="8"/>
  <c r="E308" i="8"/>
  <c r="K307" i="8"/>
  <c r="E307" i="8"/>
  <c r="K306" i="8"/>
  <c r="E306" i="8"/>
  <c r="K305" i="8"/>
  <c r="E305" i="8"/>
  <c r="K304" i="8"/>
  <c r="E304" i="8"/>
  <c r="K303" i="8"/>
  <c r="E303" i="8"/>
  <c r="K302" i="8"/>
  <c r="E302" i="8"/>
  <c r="K301" i="8"/>
  <c r="E301" i="8"/>
  <c r="K300" i="8"/>
  <c r="E300" i="8"/>
  <c r="K299" i="8"/>
  <c r="E299" i="8"/>
  <c r="K298" i="8"/>
  <c r="E298" i="8"/>
  <c r="K297" i="8"/>
  <c r="E297" i="8"/>
  <c r="K296" i="8"/>
  <c r="E296" i="8"/>
  <c r="K295" i="8"/>
  <c r="E295" i="8"/>
  <c r="K294" i="8"/>
  <c r="E294" i="8"/>
  <c r="K293" i="8"/>
  <c r="E293" i="8"/>
  <c r="K292" i="8"/>
  <c r="E292" i="8"/>
  <c r="K291" i="8"/>
  <c r="E291" i="8"/>
  <c r="K290" i="8"/>
  <c r="E290" i="8"/>
  <c r="K289" i="8"/>
  <c r="E289" i="8"/>
  <c r="K288" i="8"/>
  <c r="E288" i="8"/>
  <c r="K287" i="8"/>
  <c r="E287" i="8"/>
  <c r="K286" i="8"/>
  <c r="E286" i="8"/>
  <c r="K285" i="8"/>
  <c r="E285" i="8"/>
  <c r="K284" i="8"/>
  <c r="E284" i="8"/>
  <c r="K283" i="8"/>
  <c r="E283" i="8"/>
  <c r="K282" i="8"/>
  <c r="E282" i="8"/>
  <c r="K281" i="8"/>
  <c r="E281" i="8"/>
  <c r="K280" i="8"/>
  <c r="E280" i="8"/>
  <c r="K279" i="8"/>
  <c r="E279" i="8"/>
  <c r="K278" i="8"/>
  <c r="E278" i="8"/>
  <c r="K277" i="8"/>
  <c r="E277" i="8"/>
  <c r="K276" i="8"/>
  <c r="E276" i="8"/>
  <c r="K275" i="8"/>
  <c r="E275" i="8"/>
  <c r="K274" i="8"/>
  <c r="E274" i="8"/>
  <c r="K273" i="8"/>
  <c r="E273" i="8"/>
  <c r="K272" i="8"/>
  <c r="E272" i="8"/>
  <c r="K271" i="8"/>
  <c r="E271" i="8"/>
  <c r="K270" i="8"/>
  <c r="E270" i="8"/>
  <c r="K269" i="8"/>
  <c r="E269" i="8"/>
  <c r="K268" i="8"/>
  <c r="E268" i="8"/>
  <c r="K267" i="8"/>
  <c r="E267" i="8"/>
  <c r="K266" i="8"/>
  <c r="E266" i="8"/>
  <c r="K265" i="8"/>
  <c r="E265" i="8"/>
  <c r="K264" i="8"/>
  <c r="E264" i="8"/>
  <c r="K263" i="8"/>
  <c r="E263" i="8"/>
  <c r="K262" i="8"/>
  <c r="E262" i="8"/>
  <c r="K261" i="8"/>
  <c r="E261" i="8"/>
  <c r="K260" i="8"/>
  <c r="E260" i="8"/>
  <c r="K259" i="8"/>
  <c r="E259" i="8"/>
  <c r="K258" i="8"/>
  <c r="E258" i="8"/>
  <c r="K257" i="8"/>
  <c r="E257" i="8"/>
  <c r="K256" i="8"/>
  <c r="E256" i="8"/>
  <c r="K255" i="8"/>
  <c r="E255" i="8"/>
  <c r="K254" i="8"/>
  <c r="E254" i="8"/>
  <c r="K253" i="8"/>
  <c r="E253" i="8"/>
  <c r="K252" i="8"/>
  <c r="E252" i="8"/>
  <c r="K251" i="8"/>
  <c r="E251" i="8"/>
  <c r="K250" i="8"/>
  <c r="E250" i="8"/>
  <c r="K249" i="8"/>
  <c r="E249" i="8"/>
  <c r="K248" i="8"/>
  <c r="E248" i="8"/>
  <c r="K247" i="8"/>
  <c r="E247" i="8"/>
  <c r="K246" i="8"/>
  <c r="E246" i="8"/>
  <c r="K245" i="8"/>
  <c r="E245" i="8"/>
  <c r="K244" i="8"/>
  <c r="E244" i="8"/>
  <c r="K243" i="8"/>
  <c r="E243" i="8"/>
  <c r="K242" i="8"/>
  <c r="E242" i="8"/>
  <c r="K241" i="8"/>
  <c r="E241" i="8"/>
  <c r="K240" i="8"/>
  <c r="E240" i="8"/>
  <c r="K239" i="8"/>
  <c r="E239" i="8"/>
  <c r="K238" i="8"/>
  <c r="E238" i="8"/>
  <c r="K237" i="8"/>
  <c r="E237" i="8"/>
  <c r="K236" i="8"/>
  <c r="E236" i="8"/>
  <c r="K235" i="8"/>
  <c r="E235" i="8"/>
  <c r="K234" i="8"/>
  <c r="E234" i="8"/>
  <c r="K233" i="8"/>
  <c r="E233" i="8"/>
  <c r="K232" i="8"/>
  <c r="E232" i="8"/>
  <c r="K231" i="8"/>
  <c r="E231" i="8"/>
  <c r="K230" i="8"/>
  <c r="E230" i="8"/>
  <c r="K229" i="8"/>
  <c r="E229" i="8"/>
  <c r="K228" i="8"/>
  <c r="E228" i="8"/>
  <c r="K227" i="8"/>
  <c r="E227" i="8"/>
  <c r="K226" i="8"/>
  <c r="E226" i="8"/>
  <c r="K225" i="8"/>
  <c r="E225" i="8"/>
  <c r="K224" i="8"/>
  <c r="E224" i="8"/>
  <c r="K223" i="8"/>
  <c r="E223" i="8"/>
  <c r="K222" i="8"/>
  <c r="E222" i="8"/>
  <c r="K221" i="8"/>
  <c r="E221" i="8"/>
  <c r="K220" i="8"/>
  <c r="E220" i="8"/>
  <c r="K219" i="8"/>
  <c r="E219" i="8"/>
  <c r="K218" i="8"/>
  <c r="E218" i="8"/>
  <c r="K217" i="8"/>
  <c r="E217" i="8"/>
  <c r="K216" i="8"/>
  <c r="E216" i="8"/>
  <c r="K215" i="8"/>
  <c r="E215" i="8"/>
  <c r="K214" i="8"/>
  <c r="E214" i="8"/>
  <c r="K213" i="8"/>
  <c r="E213" i="8"/>
  <c r="K212" i="8"/>
  <c r="E212" i="8"/>
  <c r="K211" i="8"/>
  <c r="E211" i="8"/>
  <c r="K210" i="8"/>
  <c r="E210" i="8"/>
  <c r="K209" i="8"/>
  <c r="E209" i="8"/>
  <c r="K208" i="8"/>
  <c r="E208" i="8"/>
  <c r="K207" i="8"/>
  <c r="E207" i="8"/>
  <c r="K206" i="8"/>
  <c r="E206" i="8"/>
  <c r="K205" i="8"/>
  <c r="E205" i="8"/>
  <c r="K204" i="8"/>
  <c r="E204" i="8"/>
  <c r="K203" i="8"/>
  <c r="E203" i="8"/>
  <c r="K202" i="8"/>
  <c r="E202" i="8"/>
  <c r="K201" i="8"/>
  <c r="E201" i="8"/>
  <c r="K200" i="8"/>
  <c r="E200" i="8"/>
  <c r="K199" i="8"/>
  <c r="E199" i="8"/>
  <c r="K198" i="8"/>
  <c r="E198" i="8"/>
  <c r="K197" i="8"/>
  <c r="E197" i="8"/>
  <c r="K196" i="8"/>
  <c r="E196" i="8"/>
  <c r="K195" i="8"/>
  <c r="E195" i="8"/>
  <c r="K194" i="8"/>
  <c r="E194" i="8"/>
  <c r="K193" i="8"/>
  <c r="E193" i="8"/>
  <c r="K192" i="8"/>
  <c r="E192" i="8"/>
  <c r="K191" i="8"/>
  <c r="E191" i="8"/>
  <c r="K190" i="8"/>
  <c r="E190" i="8"/>
  <c r="K189" i="8"/>
  <c r="E189" i="8"/>
  <c r="K188" i="8"/>
  <c r="E188" i="8"/>
  <c r="K187" i="8"/>
  <c r="E187" i="8"/>
  <c r="K186" i="8"/>
  <c r="E186" i="8"/>
  <c r="K185" i="8"/>
  <c r="E185" i="8"/>
  <c r="K184" i="8"/>
  <c r="E184" i="8"/>
  <c r="K183" i="8"/>
  <c r="E183" i="8"/>
  <c r="K182" i="8"/>
  <c r="E182" i="8"/>
  <c r="K181" i="8"/>
  <c r="E181" i="8"/>
  <c r="K180" i="8"/>
  <c r="E180" i="8"/>
  <c r="K179" i="8"/>
  <c r="E179" i="8"/>
  <c r="K178" i="8"/>
  <c r="E178" i="8"/>
  <c r="K177" i="8"/>
  <c r="E177" i="8"/>
  <c r="K176" i="8"/>
  <c r="E176" i="8"/>
  <c r="K175" i="8"/>
  <c r="E175" i="8"/>
  <c r="K174" i="8"/>
  <c r="E174" i="8"/>
  <c r="K173" i="8"/>
  <c r="E173" i="8"/>
  <c r="K172" i="8"/>
  <c r="E172" i="8"/>
  <c r="K171" i="8"/>
  <c r="E171" i="8"/>
  <c r="K170" i="8"/>
  <c r="E170" i="8"/>
  <c r="K169" i="8"/>
  <c r="E169" i="8"/>
  <c r="K168" i="8"/>
  <c r="E168" i="8"/>
  <c r="K167" i="8"/>
  <c r="E167" i="8"/>
  <c r="K166" i="8"/>
  <c r="E166" i="8"/>
  <c r="K165" i="8"/>
  <c r="E165" i="8"/>
  <c r="K164" i="8"/>
  <c r="E164" i="8"/>
  <c r="K163" i="8"/>
  <c r="E163" i="8"/>
  <c r="K162" i="8"/>
  <c r="E162" i="8"/>
  <c r="K161" i="8"/>
  <c r="E161" i="8"/>
  <c r="K160" i="8"/>
  <c r="E160" i="8"/>
  <c r="K159" i="8"/>
  <c r="E159" i="8"/>
  <c r="K158" i="8"/>
  <c r="E158" i="8"/>
  <c r="K157" i="8"/>
  <c r="E157" i="8"/>
  <c r="K156" i="8"/>
  <c r="E156" i="8"/>
  <c r="K155" i="8"/>
  <c r="E155" i="8"/>
  <c r="K154" i="8"/>
  <c r="E154" i="8"/>
  <c r="K153" i="8"/>
  <c r="E153" i="8"/>
  <c r="K152" i="8"/>
  <c r="E152" i="8"/>
  <c r="K151" i="8"/>
  <c r="E151" i="8"/>
  <c r="K150" i="8"/>
  <c r="E150" i="8"/>
  <c r="K149" i="8"/>
  <c r="E149" i="8"/>
  <c r="K148" i="8"/>
  <c r="E148" i="8"/>
  <c r="K147" i="8"/>
  <c r="E147" i="8"/>
  <c r="K146" i="8"/>
  <c r="E146" i="8"/>
  <c r="K145" i="8"/>
  <c r="E145" i="8"/>
  <c r="K144" i="8"/>
  <c r="E144" i="8"/>
  <c r="K143" i="8"/>
  <c r="E143" i="8"/>
  <c r="K142" i="8"/>
  <c r="E142" i="8"/>
  <c r="K141" i="8"/>
  <c r="E141" i="8"/>
  <c r="K140" i="8"/>
  <c r="E140" i="8"/>
  <c r="K139" i="8"/>
  <c r="E139" i="8"/>
  <c r="K138" i="8"/>
  <c r="E138" i="8"/>
  <c r="K137" i="8"/>
  <c r="E137" i="8"/>
  <c r="K136" i="8"/>
  <c r="E136" i="8"/>
  <c r="K135" i="8"/>
  <c r="E135" i="8"/>
  <c r="K134" i="8"/>
  <c r="E134" i="8"/>
  <c r="K133" i="8"/>
  <c r="E133" i="8"/>
  <c r="K132" i="8"/>
  <c r="E132" i="8"/>
  <c r="K131" i="8"/>
  <c r="E131" i="8"/>
  <c r="K130" i="8"/>
  <c r="E130" i="8"/>
  <c r="K129" i="8"/>
  <c r="E129" i="8"/>
  <c r="K128" i="8"/>
  <c r="E128" i="8"/>
  <c r="K127" i="8"/>
  <c r="E127" i="8"/>
  <c r="K126" i="8"/>
  <c r="E126" i="8"/>
  <c r="K125" i="8"/>
  <c r="E125" i="8"/>
  <c r="K124" i="8"/>
  <c r="E124" i="8"/>
  <c r="K123" i="8"/>
  <c r="E123" i="8"/>
  <c r="K122" i="8"/>
  <c r="E122" i="8"/>
  <c r="K121" i="8"/>
  <c r="E121" i="8"/>
  <c r="K120" i="8"/>
  <c r="E120" i="8"/>
  <c r="K119" i="8"/>
  <c r="E119" i="8"/>
  <c r="K118" i="8"/>
  <c r="E118" i="8"/>
  <c r="K117" i="8"/>
  <c r="E117" i="8"/>
  <c r="K116" i="8"/>
  <c r="E116" i="8"/>
  <c r="K115" i="8"/>
  <c r="E115" i="8"/>
  <c r="K114" i="8"/>
  <c r="E114" i="8"/>
  <c r="K113" i="8"/>
  <c r="E113" i="8"/>
  <c r="K112" i="8"/>
  <c r="E112" i="8"/>
  <c r="K111" i="8"/>
  <c r="E111" i="8"/>
  <c r="K110" i="8"/>
  <c r="E110" i="8"/>
  <c r="K109" i="8"/>
  <c r="E109" i="8"/>
  <c r="K108" i="8"/>
  <c r="E108" i="8"/>
  <c r="K107" i="8"/>
  <c r="E107" i="8"/>
  <c r="K106" i="8"/>
  <c r="E106" i="8"/>
  <c r="K105" i="8"/>
  <c r="E105" i="8"/>
  <c r="K104" i="8"/>
  <c r="E104" i="8"/>
  <c r="K103" i="8"/>
  <c r="E103" i="8"/>
  <c r="K102" i="8"/>
  <c r="E102" i="8"/>
  <c r="K101" i="8"/>
  <c r="E101" i="8"/>
  <c r="K100" i="8"/>
  <c r="E100" i="8"/>
  <c r="K99" i="8"/>
  <c r="E99" i="8"/>
  <c r="K98" i="8"/>
  <c r="E98" i="8"/>
  <c r="K97" i="8"/>
  <c r="E97" i="8"/>
  <c r="K96" i="8"/>
  <c r="E96" i="8"/>
  <c r="K95" i="8"/>
  <c r="E95" i="8"/>
  <c r="K94" i="8"/>
  <c r="E94" i="8"/>
  <c r="K93" i="8"/>
  <c r="E93" i="8"/>
  <c r="K92" i="8"/>
  <c r="E92" i="8"/>
  <c r="K91" i="8"/>
  <c r="E91" i="8"/>
  <c r="K90" i="8"/>
  <c r="E90" i="8"/>
  <c r="K89" i="8"/>
  <c r="E89" i="8"/>
  <c r="K88" i="8"/>
  <c r="E88" i="8"/>
  <c r="K87" i="8"/>
  <c r="E87" i="8"/>
  <c r="K86" i="8"/>
  <c r="E86" i="8"/>
  <c r="K85" i="8"/>
  <c r="E85" i="8"/>
  <c r="K84" i="8"/>
  <c r="E84" i="8"/>
  <c r="K83" i="8"/>
  <c r="E83" i="8"/>
  <c r="K82" i="8"/>
  <c r="E82" i="8"/>
  <c r="K81" i="8"/>
  <c r="E81" i="8"/>
  <c r="K80" i="8"/>
  <c r="E80" i="8"/>
  <c r="K79" i="8"/>
  <c r="E79" i="8"/>
  <c r="K78" i="8"/>
  <c r="E78" i="8"/>
  <c r="K77" i="8"/>
  <c r="E77" i="8"/>
  <c r="K76" i="8"/>
  <c r="E76" i="8"/>
  <c r="K75" i="8"/>
  <c r="E75" i="8"/>
  <c r="K74" i="8"/>
  <c r="E74" i="8"/>
  <c r="K73" i="8"/>
  <c r="E73" i="8"/>
  <c r="K72" i="8"/>
  <c r="E72" i="8"/>
  <c r="K71" i="8"/>
  <c r="E71" i="8"/>
  <c r="K70" i="8"/>
  <c r="E70" i="8"/>
  <c r="K69" i="8"/>
  <c r="E69" i="8"/>
  <c r="K68" i="8"/>
  <c r="E68" i="8"/>
  <c r="K67" i="8"/>
  <c r="E67" i="8"/>
  <c r="K66" i="8"/>
  <c r="E66" i="8"/>
  <c r="K65" i="8"/>
  <c r="E65" i="8"/>
  <c r="K64" i="8"/>
  <c r="E64" i="8"/>
  <c r="K63" i="8"/>
  <c r="E63" i="8"/>
  <c r="K62" i="8"/>
  <c r="E62" i="8"/>
  <c r="K61" i="8"/>
  <c r="E61" i="8"/>
  <c r="K60" i="8"/>
  <c r="E60" i="8"/>
  <c r="K59" i="8"/>
  <c r="E59" i="8"/>
  <c r="K58" i="8"/>
  <c r="E58" i="8"/>
  <c r="K57" i="8"/>
  <c r="E57" i="8"/>
  <c r="K56" i="8"/>
  <c r="E56" i="8"/>
  <c r="K55" i="8"/>
  <c r="E55" i="8"/>
  <c r="K54" i="8"/>
  <c r="E54" i="8"/>
  <c r="K53" i="8"/>
  <c r="E53" i="8"/>
  <c r="K52" i="8"/>
  <c r="E52" i="8"/>
  <c r="K51" i="8"/>
  <c r="E51" i="8"/>
  <c r="K50" i="8"/>
  <c r="E50" i="8"/>
  <c r="F1252" i="2"/>
  <c r="AD1251" i="2"/>
  <c r="Z1251" i="2"/>
  <c r="V1251" i="2"/>
  <c r="S1251" i="2"/>
  <c r="Q1251" i="2"/>
  <c r="O1251" i="2"/>
  <c r="AN1250" i="2"/>
  <c r="V1250" i="2"/>
  <c r="S1250" i="2"/>
  <c r="Q1250" i="2"/>
  <c r="O1250" i="2"/>
  <c r="J1250" i="2"/>
  <c r="B1250" i="2"/>
  <c r="AD1249" i="2"/>
  <c r="Z1249" i="2"/>
  <c r="V1249" i="2"/>
  <c r="S1249" i="2"/>
  <c r="Q1249" i="2"/>
  <c r="O1249" i="2"/>
  <c r="AN1248" i="2"/>
  <c r="V1248" i="2"/>
  <c r="S1248" i="2"/>
  <c r="Q1248" i="2"/>
  <c r="O1248" i="2"/>
  <c r="J1248" i="2"/>
  <c r="B1248" i="2"/>
  <c r="AD1247" i="2"/>
  <c r="Z1247" i="2"/>
  <c r="V1247" i="2"/>
  <c r="S1247" i="2"/>
  <c r="Q1247" i="2"/>
  <c r="O1247" i="2"/>
  <c r="AN1246" i="2"/>
  <c r="V1246" i="2"/>
  <c r="S1246" i="2"/>
  <c r="Q1246" i="2"/>
  <c r="O1246" i="2"/>
  <c r="J1246" i="2"/>
  <c r="B1246" i="2"/>
  <c r="AD1245" i="2"/>
  <c r="Z1245" i="2"/>
  <c r="V1245" i="2"/>
  <c r="S1245" i="2"/>
  <c r="Q1245" i="2"/>
  <c r="O1245" i="2"/>
  <c r="AN1244" i="2"/>
  <c r="V1244" i="2"/>
  <c r="S1244" i="2"/>
  <c r="Q1244" i="2"/>
  <c r="O1244" i="2"/>
  <c r="J1244" i="2"/>
  <c r="B1244" i="2"/>
  <c r="AD1243" i="2"/>
  <c r="Z1243" i="2"/>
  <c r="V1243" i="2"/>
  <c r="S1243" i="2"/>
  <c r="Q1243" i="2"/>
  <c r="O1243" i="2"/>
  <c r="AN1242" i="2"/>
  <c r="V1242" i="2"/>
  <c r="S1242" i="2"/>
  <c r="Q1242" i="2"/>
  <c r="O1242" i="2"/>
  <c r="J1242" i="2"/>
  <c r="B1242" i="2"/>
  <c r="AD1241" i="2"/>
  <c r="Z1241" i="2"/>
  <c r="V1241" i="2"/>
  <c r="S1241" i="2"/>
  <c r="Q1241" i="2"/>
  <c r="O1241" i="2"/>
  <c r="AN1240" i="2"/>
  <c r="V1240" i="2"/>
  <c r="S1240" i="2"/>
  <c r="Q1240" i="2"/>
  <c r="O1240" i="2"/>
  <c r="J1240" i="2"/>
  <c r="B1240" i="2"/>
  <c r="AD1239" i="2"/>
  <c r="Z1239" i="2"/>
  <c r="V1239" i="2"/>
  <c r="S1239" i="2"/>
  <c r="Q1239" i="2"/>
  <c r="O1239" i="2"/>
  <c r="AN1238" i="2"/>
  <c r="V1238" i="2"/>
  <c r="S1238" i="2"/>
  <c r="Q1238" i="2"/>
  <c r="O1238" i="2"/>
  <c r="J1238" i="2"/>
  <c r="B1238" i="2"/>
  <c r="AD1237" i="2"/>
  <c r="Z1237" i="2"/>
  <c r="V1237" i="2"/>
  <c r="S1237" i="2"/>
  <c r="Q1237" i="2"/>
  <c r="O1237" i="2"/>
  <c r="AN1236" i="2"/>
  <c r="V1236" i="2"/>
  <c r="S1236" i="2"/>
  <c r="Q1236" i="2"/>
  <c r="O1236" i="2"/>
  <c r="J1236" i="2"/>
  <c r="B1236" i="2"/>
  <c r="AD1235" i="2"/>
  <c r="Z1235" i="2"/>
  <c r="V1235" i="2"/>
  <c r="S1235" i="2"/>
  <c r="Q1235" i="2"/>
  <c r="O1235" i="2"/>
  <c r="AN1234" i="2"/>
  <c r="V1234" i="2"/>
  <c r="S1234" i="2"/>
  <c r="Q1234" i="2"/>
  <c r="O1234" i="2"/>
  <c r="J1234" i="2"/>
  <c r="B1234" i="2"/>
  <c r="F1211" i="2"/>
  <c r="AD1210" i="2"/>
  <c r="Z1210" i="2"/>
  <c r="V1210" i="2"/>
  <c r="S1210" i="2"/>
  <c r="Q1210" i="2"/>
  <c r="O1210" i="2"/>
  <c r="AN1209" i="2"/>
  <c r="V1209" i="2"/>
  <c r="S1209" i="2"/>
  <c r="Q1209" i="2"/>
  <c r="O1209" i="2"/>
  <c r="J1209" i="2"/>
  <c r="B1209" i="2"/>
  <c r="AD1208" i="2"/>
  <c r="Z1208" i="2"/>
  <c r="V1208" i="2"/>
  <c r="S1208" i="2"/>
  <c r="Q1208" i="2"/>
  <c r="O1208" i="2"/>
  <c r="AN1207" i="2"/>
  <c r="V1207" i="2"/>
  <c r="S1207" i="2"/>
  <c r="Q1207" i="2"/>
  <c r="O1207" i="2"/>
  <c r="J1207" i="2"/>
  <c r="B1207" i="2"/>
  <c r="AD1206" i="2"/>
  <c r="Z1206" i="2"/>
  <c r="V1206" i="2"/>
  <c r="S1206" i="2"/>
  <c r="Q1206" i="2"/>
  <c r="O1206" i="2"/>
  <c r="AN1205" i="2"/>
  <c r="V1205" i="2"/>
  <c r="S1205" i="2"/>
  <c r="Q1205" i="2"/>
  <c r="O1205" i="2"/>
  <c r="J1205" i="2"/>
  <c r="B1205" i="2"/>
  <c r="AD1204" i="2"/>
  <c r="Z1204" i="2"/>
  <c r="V1204" i="2"/>
  <c r="S1204" i="2"/>
  <c r="Q1204" i="2"/>
  <c r="O1204" i="2"/>
  <c r="AN1203" i="2"/>
  <c r="V1203" i="2"/>
  <c r="S1203" i="2"/>
  <c r="Q1203" i="2"/>
  <c r="O1203" i="2"/>
  <c r="J1203" i="2"/>
  <c r="B1203" i="2"/>
  <c r="AD1202" i="2"/>
  <c r="Z1202" i="2"/>
  <c r="V1202" i="2"/>
  <c r="S1202" i="2"/>
  <c r="Q1202" i="2"/>
  <c r="O1202" i="2"/>
  <c r="AN1201" i="2"/>
  <c r="V1201" i="2"/>
  <c r="S1201" i="2"/>
  <c r="Q1201" i="2"/>
  <c r="O1201" i="2"/>
  <c r="J1201" i="2"/>
  <c r="B1201" i="2"/>
  <c r="AD1200" i="2"/>
  <c r="Z1200" i="2"/>
  <c r="V1200" i="2"/>
  <c r="S1200" i="2"/>
  <c r="Q1200" i="2"/>
  <c r="O1200" i="2"/>
  <c r="AN1199" i="2"/>
  <c r="V1199" i="2"/>
  <c r="S1199" i="2"/>
  <c r="Q1199" i="2"/>
  <c r="O1199" i="2"/>
  <c r="J1199" i="2"/>
  <c r="B1199" i="2"/>
  <c r="AD1198" i="2"/>
  <c r="Z1198" i="2"/>
  <c r="V1198" i="2"/>
  <c r="S1198" i="2"/>
  <c r="Q1198" i="2"/>
  <c r="O1198" i="2"/>
  <c r="AN1197" i="2"/>
  <c r="V1197" i="2"/>
  <c r="S1197" i="2"/>
  <c r="Q1197" i="2"/>
  <c r="O1197" i="2"/>
  <c r="J1197" i="2"/>
  <c r="B1197" i="2"/>
  <c r="AD1196" i="2"/>
  <c r="Z1196" i="2"/>
  <c r="V1196" i="2"/>
  <c r="S1196" i="2"/>
  <c r="Q1196" i="2"/>
  <c r="O1196" i="2"/>
  <c r="AN1195" i="2"/>
  <c r="V1195" i="2"/>
  <c r="S1195" i="2"/>
  <c r="Q1195" i="2"/>
  <c r="O1195" i="2"/>
  <c r="J1195" i="2"/>
  <c r="B1195" i="2"/>
  <c r="AD1194" i="2"/>
  <c r="Z1194" i="2"/>
  <c r="V1194" i="2"/>
  <c r="S1194" i="2"/>
  <c r="Q1194" i="2"/>
  <c r="O1194" i="2"/>
  <c r="AN1193" i="2"/>
  <c r="V1193" i="2"/>
  <c r="S1193" i="2"/>
  <c r="Q1193" i="2"/>
  <c r="O1193" i="2"/>
  <c r="J1193" i="2"/>
  <c r="B1193" i="2"/>
  <c r="F1170" i="2"/>
  <c r="AD1169" i="2"/>
  <c r="Z1169" i="2"/>
  <c r="V1169" i="2"/>
  <c r="S1169" i="2"/>
  <c r="Q1169" i="2"/>
  <c r="O1169" i="2"/>
  <c r="AN1168" i="2"/>
  <c r="V1168" i="2"/>
  <c r="S1168" i="2"/>
  <c r="Q1168" i="2"/>
  <c r="O1168" i="2"/>
  <c r="J1168" i="2"/>
  <c r="B1168" i="2"/>
  <c r="AD1167" i="2"/>
  <c r="Z1167" i="2"/>
  <c r="V1167" i="2"/>
  <c r="S1167" i="2"/>
  <c r="Q1167" i="2"/>
  <c r="O1167" i="2"/>
  <c r="AN1166" i="2"/>
  <c r="V1166" i="2"/>
  <c r="S1166" i="2"/>
  <c r="Q1166" i="2"/>
  <c r="O1166" i="2"/>
  <c r="J1166" i="2"/>
  <c r="B1166" i="2"/>
  <c r="AD1165" i="2"/>
  <c r="Z1165" i="2"/>
  <c r="V1165" i="2"/>
  <c r="S1165" i="2"/>
  <c r="Q1165" i="2"/>
  <c r="O1165" i="2"/>
  <c r="AN1164" i="2"/>
  <c r="V1164" i="2"/>
  <c r="S1164" i="2"/>
  <c r="Q1164" i="2"/>
  <c r="O1164" i="2"/>
  <c r="J1164" i="2"/>
  <c r="B1164" i="2"/>
  <c r="AD1163" i="2"/>
  <c r="Z1163" i="2"/>
  <c r="V1163" i="2"/>
  <c r="S1163" i="2"/>
  <c r="Q1163" i="2"/>
  <c r="O1163" i="2"/>
  <c r="AN1162" i="2"/>
  <c r="V1162" i="2"/>
  <c r="S1162" i="2"/>
  <c r="Q1162" i="2"/>
  <c r="O1162" i="2"/>
  <c r="J1162" i="2"/>
  <c r="B1162" i="2"/>
  <c r="AD1161" i="2"/>
  <c r="Z1161" i="2"/>
  <c r="V1161" i="2"/>
  <c r="S1161" i="2"/>
  <c r="Q1161" i="2"/>
  <c r="O1161" i="2"/>
  <c r="AN1160" i="2"/>
  <c r="V1160" i="2"/>
  <c r="S1160" i="2"/>
  <c r="Q1160" i="2"/>
  <c r="O1160" i="2"/>
  <c r="J1160" i="2"/>
  <c r="B1160" i="2"/>
  <c r="AD1159" i="2"/>
  <c r="Z1159" i="2"/>
  <c r="V1159" i="2"/>
  <c r="S1159" i="2"/>
  <c r="Q1159" i="2"/>
  <c r="O1159" i="2"/>
  <c r="AN1158" i="2"/>
  <c r="V1158" i="2"/>
  <c r="S1158" i="2"/>
  <c r="Q1158" i="2"/>
  <c r="O1158" i="2"/>
  <c r="J1158" i="2"/>
  <c r="B1158" i="2"/>
  <c r="AD1157" i="2"/>
  <c r="Z1157" i="2"/>
  <c r="V1157" i="2"/>
  <c r="S1157" i="2"/>
  <c r="Q1157" i="2"/>
  <c r="O1157" i="2"/>
  <c r="AN1156" i="2"/>
  <c r="V1156" i="2"/>
  <c r="S1156" i="2"/>
  <c r="Q1156" i="2"/>
  <c r="O1156" i="2"/>
  <c r="J1156" i="2"/>
  <c r="B1156" i="2"/>
  <c r="AD1155" i="2"/>
  <c r="Z1155" i="2"/>
  <c r="V1155" i="2"/>
  <c r="S1155" i="2"/>
  <c r="Q1155" i="2"/>
  <c r="O1155" i="2"/>
  <c r="AN1154" i="2"/>
  <c r="V1154" i="2"/>
  <c r="S1154" i="2"/>
  <c r="Q1154" i="2"/>
  <c r="O1154" i="2"/>
  <c r="J1154" i="2"/>
  <c r="B1154" i="2"/>
  <c r="AD1153" i="2"/>
  <c r="Z1153" i="2"/>
  <c r="V1153" i="2"/>
  <c r="S1153" i="2"/>
  <c r="Q1153" i="2"/>
  <c r="O1153" i="2"/>
  <c r="AN1152" i="2"/>
  <c r="V1152" i="2"/>
  <c r="S1152" i="2"/>
  <c r="Q1152" i="2"/>
  <c r="O1152" i="2"/>
  <c r="J1152" i="2"/>
  <c r="B1152" i="2"/>
  <c r="F1129" i="2"/>
  <c r="AD1128" i="2"/>
  <c r="Z1128" i="2"/>
  <c r="V1128" i="2"/>
  <c r="S1128" i="2"/>
  <c r="Q1128" i="2"/>
  <c r="O1128" i="2"/>
  <c r="AN1127" i="2"/>
  <c r="V1127" i="2"/>
  <c r="S1127" i="2"/>
  <c r="Q1127" i="2"/>
  <c r="O1127" i="2"/>
  <c r="J1127" i="2"/>
  <c r="B1127" i="2"/>
  <c r="AD1126" i="2"/>
  <c r="Z1126" i="2"/>
  <c r="V1126" i="2"/>
  <c r="S1126" i="2"/>
  <c r="Q1126" i="2"/>
  <c r="O1126" i="2"/>
  <c r="AN1125" i="2"/>
  <c r="V1125" i="2"/>
  <c r="S1125" i="2"/>
  <c r="Q1125" i="2"/>
  <c r="O1125" i="2"/>
  <c r="J1125" i="2"/>
  <c r="B1125" i="2"/>
  <c r="AD1124" i="2"/>
  <c r="Z1124" i="2"/>
  <c r="V1124" i="2"/>
  <c r="S1124" i="2"/>
  <c r="Q1124" i="2"/>
  <c r="O1124" i="2"/>
  <c r="AN1123" i="2"/>
  <c r="V1123" i="2"/>
  <c r="S1123" i="2"/>
  <c r="Q1123" i="2"/>
  <c r="O1123" i="2"/>
  <c r="J1123" i="2"/>
  <c r="B1123" i="2"/>
  <c r="AD1122" i="2"/>
  <c r="Z1122" i="2"/>
  <c r="V1122" i="2"/>
  <c r="S1122" i="2"/>
  <c r="Q1122" i="2"/>
  <c r="O1122" i="2"/>
  <c r="AN1121" i="2"/>
  <c r="V1121" i="2"/>
  <c r="S1121" i="2"/>
  <c r="Q1121" i="2"/>
  <c r="O1121" i="2"/>
  <c r="J1121" i="2"/>
  <c r="B1121" i="2"/>
  <c r="AD1120" i="2"/>
  <c r="Z1120" i="2"/>
  <c r="V1120" i="2"/>
  <c r="S1120" i="2"/>
  <c r="Q1120" i="2"/>
  <c r="O1120" i="2"/>
  <c r="AN1119" i="2"/>
  <c r="V1119" i="2"/>
  <c r="S1119" i="2"/>
  <c r="Q1119" i="2"/>
  <c r="O1119" i="2"/>
  <c r="J1119" i="2"/>
  <c r="B1119" i="2"/>
  <c r="AD1118" i="2"/>
  <c r="Z1118" i="2"/>
  <c r="V1118" i="2"/>
  <c r="S1118" i="2"/>
  <c r="Q1118" i="2"/>
  <c r="O1118" i="2"/>
  <c r="AN1117" i="2"/>
  <c r="V1117" i="2"/>
  <c r="S1117" i="2"/>
  <c r="Q1117" i="2"/>
  <c r="O1117" i="2"/>
  <c r="J1117" i="2"/>
  <c r="B1117" i="2"/>
  <c r="AD1116" i="2"/>
  <c r="Z1116" i="2"/>
  <c r="V1116" i="2"/>
  <c r="S1116" i="2"/>
  <c r="Q1116" i="2"/>
  <c r="O1116" i="2"/>
  <c r="AN1115" i="2"/>
  <c r="V1115" i="2"/>
  <c r="S1115" i="2"/>
  <c r="Q1115" i="2"/>
  <c r="O1115" i="2"/>
  <c r="J1115" i="2"/>
  <c r="B1115" i="2"/>
  <c r="AD1114" i="2"/>
  <c r="Z1114" i="2"/>
  <c r="V1114" i="2"/>
  <c r="S1114" i="2"/>
  <c r="Q1114" i="2"/>
  <c r="O1114" i="2"/>
  <c r="AN1113" i="2"/>
  <c r="V1113" i="2"/>
  <c r="S1113" i="2"/>
  <c r="Q1113" i="2"/>
  <c r="O1113" i="2"/>
  <c r="J1113" i="2"/>
  <c r="B1113" i="2"/>
  <c r="AD1112" i="2"/>
  <c r="Z1112" i="2"/>
  <c r="V1112" i="2"/>
  <c r="S1112" i="2"/>
  <c r="Q1112" i="2"/>
  <c r="O1112" i="2"/>
  <c r="AN1111" i="2"/>
  <c r="V1111" i="2"/>
  <c r="S1111" i="2"/>
  <c r="Q1111" i="2"/>
  <c r="O1111" i="2"/>
  <c r="J1111" i="2"/>
  <c r="B1111" i="2"/>
  <c r="F1088" i="2"/>
  <c r="AD1087" i="2"/>
  <c r="Z1087" i="2"/>
  <c r="V1087" i="2"/>
  <c r="S1087" i="2"/>
  <c r="Q1087" i="2"/>
  <c r="O1087" i="2"/>
  <c r="AN1086" i="2"/>
  <c r="V1086" i="2"/>
  <c r="S1086" i="2"/>
  <c r="Q1086" i="2"/>
  <c r="O1086" i="2"/>
  <c r="J1086" i="2"/>
  <c r="B1086" i="2"/>
  <c r="AD1085" i="2"/>
  <c r="Z1085" i="2"/>
  <c r="V1085" i="2"/>
  <c r="S1085" i="2"/>
  <c r="Q1085" i="2"/>
  <c r="O1085" i="2"/>
  <c r="AN1084" i="2"/>
  <c r="V1084" i="2"/>
  <c r="S1084" i="2"/>
  <c r="Q1084" i="2"/>
  <c r="O1084" i="2"/>
  <c r="J1084" i="2"/>
  <c r="B1084" i="2"/>
  <c r="AD1083" i="2"/>
  <c r="Z1083" i="2"/>
  <c r="V1083" i="2"/>
  <c r="S1083" i="2"/>
  <c r="Q1083" i="2"/>
  <c r="O1083" i="2"/>
  <c r="AN1082" i="2"/>
  <c r="V1082" i="2"/>
  <c r="S1082" i="2"/>
  <c r="Q1082" i="2"/>
  <c r="O1082" i="2"/>
  <c r="J1082" i="2"/>
  <c r="B1082" i="2"/>
  <c r="AD1081" i="2"/>
  <c r="Z1081" i="2"/>
  <c r="V1081" i="2"/>
  <c r="S1081" i="2"/>
  <c r="Q1081" i="2"/>
  <c r="O1081" i="2"/>
  <c r="AN1080" i="2"/>
  <c r="V1080" i="2"/>
  <c r="S1080" i="2"/>
  <c r="Q1080" i="2"/>
  <c r="O1080" i="2"/>
  <c r="J1080" i="2"/>
  <c r="B1080" i="2"/>
  <c r="AD1079" i="2"/>
  <c r="Z1079" i="2"/>
  <c r="V1079" i="2"/>
  <c r="S1079" i="2"/>
  <c r="Q1079" i="2"/>
  <c r="O1079" i="2"/>
  <c r="AN1078" i="2"/>
  <c r="V1078" i="2"/>
  <c r="S1078" i="2"/>
  <c r="Q1078" i="2"/>
  <c r="O1078" i="2"/>
  <c r="J1078" i="2"/>
  <c r="B1078" i="2"/>
  <c r="AD1077" i="2"/>
  <c r="Z1077" i="2"/>
  <c r="V1077" i="2"/>
  <c r="S1077" i="2"/>
  <c r="Q1077" i="2"/>
  <c r="O1077" i="2"/>
  <c r="AN1076" i="2"/>
  <c r="V1076" i="2"/>
  <c r="S1076" i="2"/>
  <c r="Q1076" i="2"/>
  <c r="O1076" i="2"/>
  <c r="J1076" i="2"/>
  <c r="B1076" i="2"/>
  <c r="AD1075" i="2"/>
  <c r="Z1075" i="2"/>
  <c r="V1075" i="2"/>
  <c r="S1075" i="2"/>
  <c r="Q1075" i="2"/>
  <c r="O1075" i="2"/>
  <c r="AN1074" i="2"/>
  <c r="V1074" i="2"/>
  <c r="S1074" i="2"/>
  <c r="Q1074" i="2"/>
  <c r="O1074" i="2"/>
  <c r="J1074" i="2"/>
  <c r="B1074" i="2"/>
  <c r="AD1073" i="2"/>
  <c r="Z1073" i="2"/>
  <c r="V1073" i="2"/>
  <c r="S1073" i="2"/>
  <c r="Q1073" i="2"/>
  <c r="O1073" i="2"/>
  <c r="AN1072" i="2"/>
  <c r="V1072" i="2"/>
  <c r="S1072" i="2"/>
  <c r="Q1072" i="2"/>
  <c r="O1072" i="2"/>
  <c r="J1072" i="2"/>
  <c r="B1072" i="2"/>
  <c r="AD1071" i="2"/>
  <c r="Z1071" i="2"/>
  <c r="V1071" i="2"/>
  <c r="S1071" i="2"/>
  <c r="Q1071" i="2"/>
  <c r="O1071" i="2"/>
  <c r="AN1070" i="2"/>
  <c r="V1070" i="2"/>
  <c r="S1070" i="2"/>
  <c r="Q1070" i="2"/>
  <c r="O1070" i="2"/>
  <c r="J1070" i="2"/>
  <c r="B1070" i="2"/>
  <c r="F1047" i="2"/>
  <c r="AD1046" i="2"/>
  <c r="Z1046" i="2"/>
  <c r="V1046" i="2"/>
  <c r="S1046" i="2"/>
  <c r="Q1046" i="2"/>
  <c r="O1046" i="2"/>
  <c r="AN1045" i="2"/>
  <c r="V1045" i="2"/>
  <c r="S1045" i="2"/>
  <c r="Q1045" i="2"/>
  <c r="O1045" i="2"/>
  <c r="J1045" i="2"/>
  <c r="B1045" i="2"/>
  <c r="AD1044" i="2"/>
  <c r="Z1044" i="2"/>
  <c r="V1044" i="2"/>
  <c r="S1044" i="2"/>
  <c r="Q1044" i="2"/>
  <c r="O1044" i="2"/>
  <c r="AN1043" i="2"/>
  <c r="V1043" i="2"/>
  <c r="S1043" i="2"/>
  <c r="Q1043" i="2"/>
  <c r="O1043" i="2"/>
  <c r="J1043" i="2"/>
  <c r="B1043" i="2"/>
  <c r="AD1042" i="2"/>
  <c r="Z1042" i="2"/>
  <c r="V1042" i="2"/>
  <c r="S1042" i="2"/>
  <c r="Q1042" i="2"/>
  <c r="O1042" i="2"/>
  <c r="AN1041" i="2"/>
  <c r="V1041" i="2"/>
  <c r="S1041" i="2"/>
  <c r="Q1041" i="2"/>
  <c r="O1041" i="2"/>
  <c r="J1041" i="2"/>
  <c r="B1041" i="2"/>
  <c r="AD1040" i="2"/>
  <c r="Z1040" i="2"/>
  <c r="V1040" i="2"/>
  <c r="S1040" i="2"/>
  <c r="Q1040" i="2"/>
  <c r="O1040" i="2"/>
  <c r="AN1039" i="2"/>
  <c r="V1039" i="2"/>
  <c r="S1039" i="2"/>
  <c r="Q1039" i="2"/>
  <c r="O1039" i="2"/>
  <c r="J1039" i="2"/>
  <c r="B1039" i="2"/>
  <c r="AD1038" i="2"/>
  <c r="Z1038" i="2"/>
  <c r="V1038" i="2"/>
  <c r="S1038" i="2"/>
  <c r="Q1038" i="2"/>
  <c r="O1038" i="2"/>
  <c r="AN1037" i="2"/>
  <c r="V1037" i="2"/>
  <c r="S1037" i="2"/>
  <c r="Q1037" i="2"/>
  <c r="O1037" i="2"/>
  <c r="J1037" i="2"/>
  <c r="B1037" i="2"/>
  <c r="AD1036" i="2"/>
  <c r="Z1036" i="2"/>
  <c r="V1036" i="2"/>
  <c r="S1036" i="2"/>
  <c r="Q1036" i="2"/>
  <c r="O1036" i="2"/>
  <c r="AN1035" i="2"/>
  <c r="V1035" i="2"/>
  <c r="S1035" i="2"/>
  <c r="Q1035" i="2"/>
  <c r="O1035" i="2"/>
  <c r="J1035" i="2"/>
  <c r="B1035" i="2"/>
  <c r="AD1034" i="2"/>
  <c r="Z1034" i="2"/>
  <c r="V1034" i="2"/>
  <c r="S1034" i="2"/>
  <c r="Q1034" i="2"/>
  <c r="O1034" i="2"/>
  <c r="AN1033" i="2"/>
  <c r="V1033" i="2"/>
  <c r="S1033" i="2"/>
  <c r="Q1033" i="2"/>
  <c r="O1033" i="2"/>
  <c r="J1033" i="2"/>
  <c r="B1033" i="2"/>
  <c r="AD1032" i="2"/>
  <c r="Z1032" i="2"/>
  <c r="V1032" i="2"/>
  <c r="S1032" i="2"/>
  <c r="Q1032" i="2"/>
  <c r="O1032" i="2"/>
  <c r="AN1031" i="2"/>
  <c r="V1031" i="2"/>
  <c r="S1031" i="2"/>
  <c r="Q1031" i="2"/>
  <c r="O1031" i="2"/>
  <c r="J1031" i="2"/>
  <c r="B1031" i="2"/>
  <c r="AD1030" i="2"/>
  <c r="Z1030" i="2"/>
  <c r="V1030" i="2"/>
  <c r="S1030" i="2"/>
  <c r="Q1030" i="2"/>
  <c r="O1030" i="2"/>
  <c r="AN1029" i="2"/>
  <c r="V1029" i="2"/>
  <c r="S1029" i="2"/>
  <c r="Q1029" i="2"/>
  <c r="O1029" i="2"/>
  <c r="J1029" i="2"/>
  <c r="B1029" i="2"/>
  <c r="F1006" i="2"/>
  <c r="AD1005" i="2"/>
  <c r="Z1005" i="2"/>
  <c r="V1005" i="2"/>
  <c r="S1005" i="2"/>
  <c r="Q1005" i="2"/>
  <c r="O1005" i="2"/>
  <c r="AN1004" i="2"/>
  <c r="V1004" i="2"/>
  <c r="S1004" i="2"/>
  <c r="Q1004" i="2"/>
  <c r="O1004" i="2"/>
  <c r="J1004" i="2"/>
  <c r="B1004" i="2"/>
  <c r="AD1003" i="2"/>
  <c r="Z1003" i="2"/>
  <c r="V1003" i="2"/>
  <c r="S1003" i="2"/>
  <c r="Q1003" i="2"/>
  <c r="O1003" i="2"/>
  <c r="AN1002" i="2"/>
  <c r="V1002" i="2"/>
  <c r="S1002" i="2"/>
  <c r="Q1002" i="2"/>
  <c r="O1002" i="2"/>
  <c r="J1002" i="2"/>
  <c r="B1002" i="2"/>
  <c r="AD1001" i="2"/>
  <c r="Z1001" i="2"/>
  <c r="V1001" i="2"/>
  <c r="S1001" i="2"/>
  <c r="Q1001" i="2"/>
  <c r="O1001" i="2"/>
  <c r="AN1000" i="2"/>
  <c r="V1000" i="2"/>
  <c r="S1000" i="2"/>
  <c r="Q1000" i="2"/>
  <c r="O1000" i="2"/>
  <c r="J1000" i="2"/>
  <c r="B1000" i="2"/>
  <c r="AD999" i="2"/>
  <c r="Z999" i="2"/>
  <c r="V999" i="2"/>
  <c r="S999" i="2"/>
  <c r="Q999" i="2"/>
  <c r="O999" i="2"/>
  <c r="AN998" i="2"/>
  <c r="V998" i="2"/>
  <c r="S998" i="2"/>
  <c r="Q998" i="2"/>
  <c r="O998" i="2"/>
  <c r="J998" i="2"/>
  <c r="B998" i="2"/>
  <c r="AD997" i="2"/>
  <c r="Z997" i="2"/>
  <c r="V997" i="2"/>
  <c r="S997" i="2"/>
  <c r="Q997" i="2"/>
  <c r="O997" i="2"/>
  <c r="AN996" i="2"/>
  <c r="V996" i="2"/>
  <c r="S996" i="2"/>
  <c r="Q996" i="2"/>
  <c r="O996" i="2"/>
  <c r="J996" i="2"/>
  <c r="B996" i="2"/>
  <c r="AD995" i="2"/>
  <c r="Z995" i="2"/>
  <c r="V995" i="2"/>
  <c r="S995" i="2"/>
  <c r="Q995" i="2"/>
  <c r="O995" i="2"/>
  <c r="AN994" i="2"/>
  <c r="V994" i="2"/>
  <c r="S994" i="2"/>
  <c r="Q994" i="2"/>
  <c r="O994" i="2"/>
  <c r="J994" i="2"/>
  <c r="B994" i="2"/>
  <c r="AD993" i="2"/>
  <c r="Z993" i="2"/>
  <c r="V993" i="2"/>
  <c r="S993" i="2"/>
  <c r="Q993" i="2"/>
  <c r="O993" i="2"/>
  <c r="AN992" i="2"/>
  <c r="V992" i="2"/>
  <c r="S992" i="2"/>
  <c r="Q992" i="2"/>
  <c r="O992" i="2"/>
  <c r="J992" i="2"/>
  <c r="B992" i="2"/>
  <c r="AD991" i="2"/>
  <c r="Z991" i="2"/>
  <c r="V991" i="2"/>
  <c r="S991" i="2"/>
  <c r="Q991" i="2"/>
  <c r="O991" i="2"/>
  <c r="AN990" i="2"/>
  <c r="V990" i="2"/>
  <c r="S990" i="2"/>
  <c r="Q990" i="2"/>
  <c r="O990" i="2"/>
  <c r="J990" i="2"/>
  <c r="B990" i="2"/>
  <c r="AD989" i="2"/>
  <c r="Z989" i="2"/>
  <c r="V989" i="2"/>
  <c r="S989" i="2"/>
  <c r="Q989" i="2"/>
  <c r="O989" i="2"/>
  <c r="AN988" i="2"/>
  <c r="V988" i="2"/>
  <c r="S988" i="2"/>
  <c r="Q988" i="2"/>
  <c r="O988" i="2"/>
  <c r="J988" i="2"/>
  <c r="B988" i="2"/>
  <c r="F965" i="2"/>
  <c r="AD964" i="2"/>
  <c r="Z964" i="2"/>
  <c r="V964" i="2"/>
  <c r="S964" i="2"/>
  <c r="Q964" i="2"/>
  <c r="O964" i="2"/>
  <c r="AN963" i="2"/>
  <c r="V963" i="2"/>
  <c r="S963" i="2"/>
  <c r="Q963" i="2"/>
  <c r="O963" i="2"/>
  <c r="J963" i="2"/>
  <c r="B963" i="2"/>
  <c r="AD962" i="2"/>
  <c r="Z962" i="2"/>
  <c r="V962" i="2"/>
  <c r="S962" i="2"/>
  <c r="Q962" i="2"/>
  <c r="O962" i="2"/>
  <c r="AN961" i="2"/>
  <c r="V961" i="2"/>
  <c r="S961" i="2"/>
  <c r="Q961" i="2"/>
  <c r="O961" i="2"/>
  <c r="J961" i="2"/>
  <c r="B961" i="2"/>
  <c r="AD960" i="2"/>
  <c r="Z960" i="2"/>
  <c r="V960" i="2"/>
  <c r="S960" i="2"/>
  <c r="Q960" i="2"/>
  <c r="O960" i="2"/>
  <c r="AN959" i="2"/>
  <c r="V959" i="2"/>
  <c r="S959" i="2"/>
  <c r="Q959" i="2"/>
  <c r="O959" i="2"/>
  <c r="J959" i="2"/>
  <c r="B959" i="2"/>
  <c r="AD958" i="2"/>
  <c r="Z958" i="2"/>
  <c r="V958" i="2"/>
  <c r="S958" i="2"/>
  <c r="Q958" i="2"/>
  <c r="O958" i="2"/>
  <c r="AN957" i="2"/>
  <c r="V957" i="2"/>
  <c r="S957" i="2"/>
  <c r="Q957" i="2"/>
  <c r="O957" i="2"/>
  <c r="J957" i="2"/>
  <c r="B957" i="2"/>
  <c r="AD956" i="2"/>
  <c r="Z956" i="2"/>
  <c r="V956" i="2"/>
  <c r="S956" i="2"/>
  <c r="Q956" i="2"/>
  <c r="O956" i="2"/>
  <c r="AN955" i="2"/>
  <c r="V955" i="2"/>
  <c r="S955" i="2"/>
  <c r="Q955" i="2"/>
  <c r="O955" i="2"/>
  <c r="J955" i="2"/>
  <c r="B955" i="2"/>
  <c r="AD954" i="2"/>
  <c r="Z954" i="2"/>
  <c r="V954" i="2"/>
  <c r="S954" i="2"/>
  <c r="Q954" i="2"/>
  <c r="O954" i="2"/>
  <c r="AN953" i="2"/>
  <c r="V953" i="2"/>
  <c r="S953" i="2"/>
  <c r="Q953" i="2"/>
  <c r="O953" i="2"/>
  <c r="J953" i="2"/>
  <c r="B953" i="2"/>
  <c r="AD952" i="2"/>
  <c r="Z952" i="2"/>
  <c r="V952" i="2"/>
  <c r="S952" i="2"/>
  <c r="Q952" i="2"/>
  <c r="O952" i="2"/>
  <c r="AN951" i="2"/>
  <c r="V951" i="2"/>
  <c r="S951" i="2"/>
  <c r="Q951" i="2"/>
  <c r="O951" i="2"/>
  <c r="J951" i="2"/>
  <c r="B951" i="2"/>
  <c r="AD950" i="2"/>
  <c r="Z950" i="2"/>
  <c r="V950" i="2"/>
  <c r="S950" i="2"/>
  <c r="Q950" i="2"/>
  <c r="O950" i="2"/>
  <c r="AN949" i="2"/>
  <c r="V949" i="2"/>
  <c r="S949" i="2"/>
  <c r="Q949" i="2"/>
  <c r="O949" i="2"/>
  <c r="J949" i="2"/>
  <c r="B949" i="2"/>
  <c r="AD948" i="2"/>
  <c r="Z948" i="2"/>
  <c r="V948" i="2"/>
  <c r="S948" i="2"/>
  <c r="Q948" i="2"/>
  <c r="O948" i="2"/>
  <c r="AN947" i="2"/>
  <c r="V947" i="2"/>
  <c r="S947" i="2"/>
  <c r="Q947" i="2"/>
  <c r="O947" i="2"/>
  <c r="J947" i="2"/>
  <c r="B947" i="2"/>
  <c r="F924" i="2"/>
  <c r="AD923" i="2"/>
  <c r="Z923" i="2"/>
  <c r="V923" i="2"/>
  <c r="S923" i="2"/>
  <c r="Q923" i="2"/>
  <c r="O923" i="2"/>
  <c r="AN922" i="2"/>
  <c r="V922" i="2"/>
  <c r="S922" i="2"/>
  <c r="Q922" i="2"/>
  <c r="O922" i="2"/>
  <c r="J922" i="2"/>
  <c r="B922" i="2"/>
  <c r="AD921" i="2"/>
  <c r="Z921" i="2"/>
  <c r="V921" i="2"/>
  <c r="S921" i="2"/>
  <c r="Q921" i="2"/>
  <c r="O921" i="2"/>
  <c r="AN920" i="2"/>
  <c r="V920" i="2"/>
  <c r="S920" i="2"/>
  <c r="Q920" i="2"/>
  <c r="O920" i="2"/>
  <c r="J920" i="2"/>
  <c r="B920" i="2"/>
  <c r="AD919" i="2"/>
  <c r="Z919" i="2"/>
  <c r="V919" i="2"/>
  <c r="S919" i="2"/>
  <c r="Q919" i="2"/>
  <c r="O919" i="2"/>
  <c r="AN918" i="2"/>
  <c r="V918" i="2"/>
  <c r="S918" i="2"/>
  <c r="Q918" i="2"/>
  <c r="O918" i="2"/>
  <c r="J918" i="2"/>
  <c r="B918" i="2"/>
  <c r="AD917" i="2"/>
  <c r="Z917" i="2"/>
  <c r="V917" i="2"/>
  <c r="S917" i="2"/>
  <c r="Q917" i="2"/>
  <c r="O917" i="2"/>
  <c r="AN916" i="2"/>
  <c r="V916" i="2"/>
  <c r="S916" i="2"/>
  <c r="Q916" i="2"/>
  <c r="O916" i="2"/>
  <c r="J916" i="2"/>
  <c r="B916" i="2"/>
  <c r="AD915" i="2"/>
  <c r="Z915" i="2"/>
  <c r="V915" i="2"/>
  <c r="S915" i="2"/>
  <c r="Q915" i="2"/>
  <c r="O915" i="2"/>
  <c r="AN914" i="2"/>
  <c r="V914" i="2"/>
  <c r="S914" i="2"/>
  <c r="Q914" i="2"/>
  <c r="O914" i="2"/>
  <c r="J914" i="2"/>
  <c r="B914" i="2"/>
  <c r="AD913" i="2"/>
  <c r="Z913" i="2"/>
  <c r="V913" i="2"/>
  <c r="S913" i="2"/>
  <c r="Q913" i="2"/>
  <c r="O913" i="2"/>
  <c r="AN912" i="2"/>
  <c r="V912" i="2"/>
  <c r="S912" i="2"/>
  <c r="Q912" i="2"/>
  <c r="O912" i="2"/>
  <c r="J912" i="2"/>
  <c r="B912" i="2"/>
  <c r="AD911" i="2"/>
  <c r="Z911" i="2"/>
  <c r="V911" i="2"/>
  <c r="S911" i="2"/>
  <c r="Q911" i="2"/>
  <c r="O911" i="2"/>
  <c r="AN910" i="2"/>
  <c r="V910" i="2"/>
  <c r="S910" i="2"/>
  <c r="Q910" i="2"/>
  <c r="O910" i="2"/>
  <c r="J910" i="2"/>
  <c r="B910" i="2"/>
  <c r="AD909" i="2"/>
  <c r="Z909" i="2"/>
  <c r="V909" i="2"/>
  <c r="S909" i="2"/>
  <c r="Q909" i="2"/>
  <c r="O909" i="2"/>
  <c r="AN908" i="2"/>
  <c r="V908" i="2"/>
  <c r="S908" i="2"/>
  <c r="Q908" i="2"/>
  <c r="O908" i="2"/>
  <c r="J908" i="2"/>
  <c r="B908" i="2"/>
  <c r="AD907" i="2"/>
  <c r="Z907" i="2"/>
  <c r="V907" i="2"/>
  <c r="S907" i="2"/>
  <c r="Q907" i="2"/>
  <c r="O907" i="2"/>
  <c r="AN906" i="2"/>
  <c r="V906" i="2"/>
  <c r="S906" i="2"/>
  <c r="Q906" i="2"/>
  <c r="O906" i="2"/>
  <c r="J906" i="2"/>
  <c r="B906" i="2"/>
  <c r="F883" i="2"/>
  <c r="AD882" i="2"/>
  <c r="Z882" i="2"/>
  <c r="V882" i="2"/>
  <c r="S882" i="2"/>
  <c r="Q882" i="2"/>
  <c r="O882" i="2"/>
  <c r="AN881" i="2"/>
  <c r="V881" i="2"/>
  <c r="S881" i="2"/>
  <c r="Q881" i="2"/>
  <c r="O881" i="2"/>
  <c r="J881" i="2"/>
  <c r="B881" i="2"/>
  <c r="AD880" i="2"/>
  <c r="Z880" i="2"/>
  <c r="V880" i="2"/>
  <c r="S880" i="2"/>
  <c r="Q880" i="2"/>
  <c r="O880" i="2"/>
  <c r="AN879" i="2"/>
  <c r="V879" i="2"/>
  <c r="S879" i="2"/>
  <c r="Q879" i="2"/>
  <c r="O879" i="2"/>
  <c r="J879" i="2"/>
  <c r="B879" i="2"/>
  <c r="AD878" i="2"/>
  <c r="Z878" i="2"/>
  <c r="V878" i="2"/>
  <c r="S878" i="2"/>
  <c r="Q878" i="2"/>
  <c r="O878" i="2"/>
  <c r="AN877" i="2"/>
  <c r="V877" i="2"/>
  <c r="S877" i="2"/>
  <c r="Q877" i="2"/>
  <c r="O877" i="2"/>
  <c r="J877" i="2"/>
  <c r="B877" i="2"/>
  <c r="AD876" i="2"/>
  <c r="Z876" i="2"/>
  <c r="V876" i="2"/>
  <c r="S876" i="2"/>
  <c r="Q876" i="2"/>
  <c r="O876" i="2"/>
  <c r="AN875" i="2"/>
  <c r="V875" i="2"/>
  <c r="S875" i="2"/>
  <c r="Q875" i="2"/>
  <c r="O875" i="2"/>
  <c r="J875" i="2"/>
  <c r="B875" i="2"/>
  <c r="AD874" i="2"/>
  <c r="Z874" i="2"/>
  <c r="V874" i="2"/>
  <c r="S874" i="2"/>
  <c r="Q874" i="2"/>
  <c r="O874" i="2"/>
  <c r="AN873" i="2"/>
  <c r="V873" i="2"/>
  <c r="S873" i="2"/>
  <c r="Q873" i="2"/>
  <c r="O873" i="2"/>
  <c r="J873" i="2"/>
  <c r="B873" i="2"/>
  <c r="AD872" i="2"/>
  <c r="Z872" i="2"/>
  <c r="V872" i="2"/>
  <c r="S872" i="2"/>
  <c r="Q872" i="2"/>
  <c r="O872" i="2"/>
  <c r="AN871" i="2"/>
  <c r="V871" i="2"/>
  <c r="S871" i="2"/>
  <c r="Q871" i="2"/>
  <c r="O871" i="2"/>
  <c r="J871" i="2"/>
  <c r="B871" i="2"/>
  <c r="AD870" i="2"/>
  <c r="Z870" i="2"/>
  <c r="V870" i="2"/>
  <c r="S870" i="2"/>
  <c r="Q870" i="2"/>
  <c r="O870" i="2"/>
  <c r="AN869" i="2"/>
  <c r="V869" i="2"/>
  <c r="S869" i="2"/>
  <c r="Q869" i="2"/>
  <c r="O869" i="2"/>
  <c r="J869" i="2"/>
  <c r="B869" i="2"/>
  <c r="AD868" i="2"/>
  <c r="Z868" i="2"/>
  <c r="V868" i="2"/>
  <c r="S868" i="2"/>
  <c r="Q868" i="2"/>
  <c r="O868" i="2"/>
  <c r="AN867" i="2"/>
  <c r="V867" i="2"/>
  <c r="S867" i="2"/>
  <c r="Q867" i="2"/>
  <c r="O867" i="2"/>
  <c r="J867" i="2"/>
  <c r="B867" i="2"/>
  <c r="AD866" i="2"/>
  <c r="Z866" i="2"/>
  <c r="V866" i="2"/>
  <c r="S866" i="2"/>
  <c r="Q866" i="2"/>
  <c r="O866" i="2"/>
  <c r="AN865" i="2"/>
  <c r="V865" i="2"/>
  <c r="S865" i="2"/>
  <c r="Q865" i="2"/>
  <c r="O865" i="2"/>
  <c r="J865" i="2"/>
  <c r="B865" i="2"/>
  <c r="F842" i="2"/>
  <c r="AD841" i="2"/>
  <c r="Z841" i="2"/>
  <c r="V841" i="2"/>
  <c r="S841" i="2"/>
  <c r="Q841" i="2"/>
  <c r="O841" i="2"/>
  <c r="AN840" i="2"/>
  <c r="V840" i="2"/>
  <c r="S840" i="2"/>
  <c r="Q840" i="2"/>
  <c r="O840" i="2"/>
  <c r="J840" i="2"/>
  <c r="B840" i="2"/>
  <c r="AD839" i="2"/>
  <c r="Z839" i="2"/>
  <c r="V839" i="2"/>
  <c r="S839" i="2"/>
  <c r="Q839" i="2"/>
  <c r="O839" i="2"/>
  <c r="AN838" i="2"/>
  <c r="V838" i="2"/>
  <c r="S838" i="2"/>
  <c r="Q838" i="2"/>
  <c r="O838" i="2"/>
  <c r="J838" i="2"/>
  <c r="B838" i="2"/>
  <c r="AD837" i="2"/>
  <c r="Z837" i="2"/>
  <c r="V837" i="2"/>
  <c r="S837" i="2"/>
  <c r="Q837" i="2"/>
  <c r="O837" i="2"/>
  <c r="AN836" i="2"/>
  <c r="V836" i="2"/>
  <c r="S836" i="2"/>
  <c r="Q836" i="2"/>
  <c r="O836" i="2"/>
  <c r="J836" i="2"/>
  <c r="B836" i="2"/>
  <c r="AD835" i="2"/>
  <c r="Z835" i="2"/>
  <c r="V835" i="2"/>
  <c r="S835" i="2"/>
  <c r="Q835" i="2"/>
  <c r="O835" i="2"/>
  <c r="AN834" i="2"/>
  <c r="V834" i="2"/>
  <c r="S834" i="2"/>
  <c r="Q834" i="2"/>
  <c r="O834" i="2"/>
  <c r="J834" i="2"/>
  <c r="B834" i="2"/>
  <c r="AD833" i="2"/>
  <c r="Z833" i="2"/>
  <c r="V833" i="2"/>
  <c r="S833" i="2"/>
  <c r="Q833" i="2"/>
  <c r="O833" i="2"/>
  <c r="AN832" i="2"/>
  <c r="V832" i="2"/>
  <c r="S832" i="2"/>
  <c r="Q832" i="2"/>
  <c r="O832" i="2"/>
  <c r="J832" i="2"/>
  <c r="B832" i="2"/>
  <c r="AD831" i="2"/>
  <c r="Z831" i="2"/>
  <c r="V831" i="2"/>
  <c r="S831" i="2"/>
  <c r="Q831" i="2"/>
  <c r="O831" i="2"/>
  <c r="AN830" i="2"/>
  <c r="V830" i="2"/>
  <c r="S830" i="2"/>
  <c r="Q830" i="2"/>
  <c r="O830" i="2"/>
  <c r="J830" i="2"/>
  <c r="B830" i="2"/>
  <c r="AD829" i="2"/>
  <c r="Z829" i="2"/>
  <c r="V829" i="2"/>
  <c r="S829" i="2"/>
  <c r="Q829" i="2"/>
  <c r="O829" i="2"/>
  <c r="AN828" i="2"/>
  <c r="V828" i="2"/>
  <c r="S828" i="2"/>
  <c r="Q828" i="2"/>
  <c r="O828" i="2"/>
  <c r="J828" i="2"/>
  <c r="B828" i="2"/>
  <c r="AD827" i="2"/>
  <c r="Z827" i="2"/>
  <c r="V827" i="2"/>
  <c r="S827" i="2"/>
  <c r="Q827" i="2"/>
  <c r="O827" i="2"/>
  <c r="AN826" i="2"/>
  <c r="V826" i="2"/>
  <c r="S826" i="2"/>
  <c r="Q826" i="2"/>
  <c r="O826" i="2"/>
  <c r="J826" i="2"/>
  <c r="B826" i="2"/>
  <c r="AD825" i="2"/>
  <c r="Z825" i="2"/>
  <c r="V825" i="2"/>
  <c r="S825" i="2"/>
  <c r="Q825" i="2"/>
  <c r="O825" i="2"/>
  <c r="AN824" i="2"/>
  <c r="V824" i="2"/>
  <c r="S824" i="2"/>
  <c r="Q824" i="2"/>
  <c r="O824" i="2"/>
  <c r="J824" i="2"/>
  <c r="B824" i="2"/>
  <c r="F801" i="2"/>
  <c r="AD800" i="2"/>
  <c r="Z800" i="2"/>
  <c r="V800" i="2"/>
  <c r="S800" i="2"/>
  <c r="Q800" i="2"/>
  <c r="O800" i="2"/>
  <c r="AN799" i="2"/>
  <c r="V799" i="2"/>
  <c r="S799" i="2"/>
  <c r="Q799" i="2"/>
  <c r="O799" i="2"/>
  <c r="J799" i="2"/>
  <c r="B799" i="2"/>
  <c r="AD798" i="2"/>
  <c r="Z798" i="2"/>
  <c r="V798" i="2"/>
  <c r="S798" i="2"/>
  <c r="Q798" i="2"/>
  <c r="O798" i="2"/>
  <c r="AN797" i="2"/>
  <c r="V797" i="2"/>
  <c r="S797" i="2"/>
  <c r="Q797" i="2"/>
  <c r="O797" i="2"/>
  <c r="J797" i="2"/>
  <c r="B797" i="2"/>
  <c r="AD796" i="2"/>
  <c r="Z796" i="2"/>
  <c r="V796" i="2"/>
  <c r="S796" i="2"/>
  <c r="Q796" i="2"/>
  <c r="O796" i="2"/>
  <c r="AN795" i="2"/>
  <c r="V795" i="2"/>
  <c r="S795" i="2"/>
  <c r="Q795" i="2"/>
  <c r="O795" i="2"/>
  <c r="J795" i="2"/>
  <c r="B795" i="2"/>
  <c r="AD794" i="2"/>
  <c r="Z794" i="2"/>
  <c r="V794" i="2"/>
  <c r="S794" i="2"/>
  <c r="Q794" i="2"/>
  <c r="O794" i="2"/>
  <c r="AN793" i="2"/>
  <c r="V793" i="2"/>
  <c r="S793" i="2"/>
  <c r="Q793" i="2"/>
  <c r="O793" i="2"/>
  <c r="J793" i="2"/>
  <c r="B793" i="2"/>
  <c r="AD792" i="2"/>
  <c r="Z792" i="2"/>
  <c r="V792" i="2"/>
  <c r="S792" i="2"/>
  <c r="Q792" i="2"/>
  <c r="O792" i="2"/>
  <c r="AN791" i="2"/>
  <c r="V791" i="2"/>
  <c r="S791" i="2"/>
  <c r="Q791" i="2"/>
  <c r="O791" i="2"/>
  <c r="J791" i="2"/>
  <c r="B791" i="2"/>
  <c r="AD790" i="2"/>
  <c r="Z790" i="2"/>
  <c r="V790" i="2"/>
  <c r="S790" i="2"/>
  <c r="Q790" i="2"/>
  <c r="O790" i="2"/>
  <c r="AN789" i="2"/>
  <c r="V789" i="2"/>
  <c r="S789" i="2"/>
  <c r="Q789" i="2"/>
  <c r="O789" i="2"/>
  <c r="J789" i="2"/>
  <c r="B789" i="2"/>
  <c r="AD788" i="2"/>
  <c r="Z788" i="2"/>
  <c r="V788" i="2"/>
  <c r="S788" i="2"/>
  <c r="Q788" i="2"/>
  <c r="O788" i="2"/>
  <c r="AN787" i="2"/>
  <c r="V787" i="2"/>
  <c r="S787" i="2"/>
  <c r="Q787" i="2"/>
  <c r="O787" i="2"/>
  <c r="J787" i="2"/>
  <c r="B787" i="2"/>
  <c r="AD786" i="2"/>
  <c r="Z786" i="2"/>
  <c r="V786" i="2"/>
  <c r="S786" i="2"/>
  <c r="Q786" i="2"/>
  <c r="O786" i="2"/>
  <c r="AN785" i="2"/>
  <c r="V785" i="2"/>
  <c r="S785" i="2"/>
  <c r="Q785" i="2"/>
  <c r="O785" i="2"/>
  <c r="J785" i="2"/>
  <c r="B785" i="2"/>
  <c r="AD784" i="2"/>
  <c r="Z784" i="2"/>
  <c r="V784" i="2"/>
  <c r="S784" i="2"/>
  <c r="Q784" i="2"/>
  <c r="O784" i="2"/>
  <c r="AN783" i="2"/>
  <c r="V783" i="2"/>
  <c r="S783" i="2"/>
  <c r="Q783" i="2"/>
  <c r="O783" i="2"/>
  <c r="J783" i="2"/>
  <c r="B783" i="2"/>
  <c r="F760" i="2"/>
  <c r="AD759" i="2"/>
  <c r="Z759" i="2"/>
  <c r="V759" i="2"/>
  <c r="S759" i="2"/>
  <c r="Q759" i="2"/>
  <c r="O759" i="2"/>
  <c r="AN758" i="2"/>
  <c r="V758" i="2"/>
  <c r="S758" i="2"/>
  <c r="Q758" i="2"/>
  <c r="O758" i="2"/>
  <c r="J758" i="2"/>
  <c r="B758" i="2"/>
  <c r="AD757" i="2"/>
  <c r="Z757" i="2"/>
  <c r="V757" i="2"/>
  <c r="S757" i="2"/>
  <c r="Q757" i="2"/>
  <c r="O757" i="2"/>
  <c r="AN756" i="2"/>
  <c r="V756" i="2"/>
  <c r="S756" i="2"/>
  <c r="Q756" i="2"/>
  <c r="O756" i="2"/>
  <c r="J756" i="2"/>
  <c r="B756" i="2"/>
  <c r="AD755" i="2"/>
  <c r="Z755" i="2"/>
  <c r="V755" i="2"/>
  <c r="S755" i="2"/>
  <c r="Q755" i="2"/>
  <c r="O755" i="2"/>
  <c r="AN754" i="2"/>
  <c r="V754" i="2"/>
  <c r="S754" i="2"/>
  <c r="Q754" i="2"/>
  <c r="O754" i="2"/>
  <c r="J754" i="2"/>
  <c r="B754" i="2"/>
  <c r="AD753" i="2"/>
  <c r="Z753" i="2"/>
  <c r="V753" i="2"/>
  <c r="S753" i="2"/>
  <c r="Q753" i="2"/>
  <c r="O753" i="2"/>
  <c r="AN752" i="2"/>
  <c r="V752" i="2"/>
  <c r="S752" i="2"/>
  <c r="Q752" i="2"/>
  <c r="O752" i="2"/>
  <c r="J752" i="2"/>
  <c r="B752" i="2"/>
  <c r="AD751" i="2"/>
  <c r="Z751" i="2"/>
  <c r="V751" i="2"/>
  <c r="S751" i="2"/>
  <c r="Q751" i="2"/>
  <c r="O751" i="2"/>
  <c r="AN750" i="2"/>
  <c r="V750" i="2"/>
  <c r="S750" i="2"/>
  <c r="Q750" i="2"/>
  <c r="O750" i="2"/>
  <c r="J750" i="2"/>
  <c r="B750" i="2"/>
  <c r="AD749" i="2"/>
  <c r="Z749" i="2"/>
  <c r="V749" i="2"/>
  <c r="S749" i="2"/>
  <c r="Q749" i="2"/>
  <c r="O749" i="2"/>
  <c r="AN748" i="2"/>
  <c r="V748" i="2"/>
  <c r="S748" i="2"/>
  <c r="Q748" i="2"/>
  <c r="O748" i="2"/>
  <c r="J748" i="2"/>
  <c r="B748" i="2"/>
  <c r="AD747" i="2"/>
  <c r="Z747" i="2"/>
  <c r="V747" i="2"/>
  <c r="S747" i="2"/>
  <c r="Q747" i="2"/>
  <c r="O747" i="2"/>
  <c r="AN746" i="2"/>
  <c r="V746" i="2"/>
  <c r="S746" i="2"/>
  <c r="Q746" i="2"/>
  <c r="O746" i="2"/>
  <c r="J746" i="2"/>
  <c r="B746" i="2"/>
  <c r="AD745" i="2"/>
  <c r="Z745" i="2"/>
  <c r="V745" i="2"/>
  <c r="S745" i="2"/>
  <c r="Q745" i="2"/>
  <c r="O745" i="2"/>
  <c r="AN744" i="2"/>
  <c r="V744" i="2"/>
  <c r="S744" i="2"/>
  <c r="Q744" i="2"/>
  <c r="O744" i="2"/>
  <c r="J744" i="2"/>
  <c r="B744" i="2"/>
  <c r="AD743" i="2"/>
  <c r="Z743" i="2"/>
  <c r="V743" i="2"/>
  <c r="S743" i="2"/>
  <c r="Q743" i="2"/>
  <c r="O743" i="2"/>
  <c r="AN742" i="2"/>
  <c r="V742" i="2"/>
  <c r="S742" i="2"/>
  <c r="Q742" i="2"/>
  <c r="O742" i="2"/>
  <c r="J742" i="2"/>
  <c r="B742" i="2"/>
  <c r="F719" i="2"/>
  <c r="AD718" i="2"/>
  <c r="Z718" i="2"/>
  <c r="V718" i="2"/>
  <c r="S718" i="2"/>
  <c r="Q718" i="2"/>
  <c r="O718" i="2"/>
  <c r="AN717" i="2"/>
  <c r="V717" i="2"/>
  <c r="S717" i="2"/>
  <c r="Q717" i="2"/>
  <c r="O717" i="2"/>
  <c r="J717" i="2"/>
  <c r="B717" i="2"/>
  <c r="AD716" i="2"/>
  <c r="Z716" i="2"/>
  <c r="V716" i="2"/>
  <c r="S716" i="2"/>
  <c r="Q716" i="2"/>
  <c r="O716" i="2"/>
  <c r="AN715" i="2"/>
  <c r="V715" i="2"/>
  <c r="S715" i="2"/>
  <c r="Q715" i="2"/>
  <c r="O715" i="2"/>
  <c r="J715" i="2"/>
  <c r="B715" i="2"/>
  <c r="AD714" i="2"/>
  <c r="Z714" i="2"/>
  <c r="V714" i="2"/>
  <c r="S714" i="2"/>
  <c r="Q714" i="2"/>
  <c r="O714" i="2"/>
  <c r="AN713" i="2"/>
  <c r="V713" i="2"/>
  <c r="S713" i="2"/>
  <c r="Q713" i="2"/>
  <c r="O713" i="2"/>
  <c r="J713" i="2"/>
  <c r="B713" i="2"/>
  <c r="AD712" i="2"/>
  <c r="Z712" i="2"/>
  <c r="V712" i="2"/>
  <c r="S712" i="2"/>
  <c r="Q712" i="2"/>
  <c r="O712" i="2"/>
  <c r="AN711" i="2"/>
  <c r="V711" i="2"/>
  <c r="S711" i="2"/>
  <c r="Q711" i="2"/>
  <c r="O711" i="2"/>
  <c r="J711" i="2"/>
  <c r="B711" i="2"/>
  <c r="AD710" i="2"/>
  <c r="Z710" i="2"/>
  <c r="V710" i="2"/>
  <c r="S710" i="2"/>
  <c r="Q710" i="2"/>
  <c r="O710" i="2"/>
  <c r="AN709" i="2"/>
  <c r="V709" i="2"/>
  <c r="S709" i="2"/>
  <c r="Q709" i="2"/>
  <c r="O709" i="2"/>
  <c r="J709" i="2"/>
  <c r="B709" i="2"/>
  <c r="AD708" i="2"/>
  <c r="Z708" i="2"/>
  <c r="V708" i="2"/>
  <c r="S708" i="2"/>
  <c r="Q708" i="2"/>
  <c r="O708" i="2"/>
  <c r="AN707" i="2"/>
  <c r="V707" i="2"/>
  <c r="S707" i="2"/>
  <c r="Q707" i="2"/>
  <c r="O707" i="2"/>
  <c r="J707" i="2"/>
  <c r="B707" i="2"/>
  <c r="AD706" i="2"/>
  <c r="Z706" i="2"/>
  <c r="V706" i="2"/>
  <c r="S706" i="2"/>
  <c r="Q706" i="2"/>
  <c r="O706" i="2"/>
  <c r="AN705" i="2"/>
  <c r="V705" i="2"/>
  <c r="S705" i="2"/>
  <c r="Q705" i="2"/>
  <c r="O705" i="2"/>
  <c r="J705" i="2"/>
  <c r="B705" i="2"/>
  <c r="AD704" i="2"/>
  <c r="Z704" i="2"/>
  <c r="V704" i="2"/>
  <c r="S704" i="2"/>
  <c r="Q704" i="2"/>
  <c r="O704" i="2"/>
  <c r="AN703" i="2"/>
  <c r="V703" i="2"/>
  <c r="S703" i="2"/>
  <c r="Q703" i="2"/>
  <c r="O703" i="2"/>
  <c r="J703" i="2"/>
  <c r="B703" i="2"/>
  <c r="AD702" i="2"/>
  <c r="Z702" i="2"/>
  <c r="V702" i="2"/>
  <c r="S702" i="2"/>
  <c r="Q702" i="2"/>
  <c r="O702" i="2"/>
  <c r="AN701" i="2"/>
  <c r="V701" i="2"/>
  <c r="S701" i="2"/>
  <c r="Q701" i="2"/>
  <c r="O701" i="2"/>
  <c r="J701" i="2"/>
  <c r="B701" i="2"/>
  <c r="F678" i="2"/>
  <c r="AD677" i="2"/>
  <c r="Z677" i="2"/>
  <c r="V677" i="2"/>
  <c r="S677" i="2"/>
  <c r="Q677" i="2"/>
  <c r="O677" i="2"/>
  <c r="AN676" i="2"/>
  <c r="V676" i="2"/>
  <c r="S676" i="2"/>
  <c r="Q676" i="2"/>
  <c r="O676" i="2"/>
  <c r="J676" i="2"/>
  <c r="B676" i="2"/>
  <c r="AD675" i="2"/>
  <c r="Z675" i="2"/>
  <c r="V675" i="2"/>
  <c r="S675" i="2"/>
  <c r="Q675" i="2"/>
  <c r="O675" i="2"/>
  <c r="AN674" i="2"/>
  <c r="V674" i="2"/>
  <c r="S674" i="2"/>
  <c r="Q674" i="2"/>
  <c r="O674" i="2"/>
  <c r="J674" i="2"/>
  <c r="B674" i="2"/>
  <c r="AD673" i="2"/>
  <c r="Z673" i="2"/>
  <c r="V673" i="2"/>
  <c r="S673" i="2"/>
  <c r="Q673" i="2"/>
  <c r="O673" i="2"/>
  <c r="AN672" i="2"/>
  <c r="V672" i="2"/>
  <c r="S672" i="2"/>
  <c r="Q672" i="2"/>
  <c r="O672" i="2"/>
  <c r="J672" i="2"/>
  <c r="B672" i="2"/>
  <c r="AD671" i="2"/>
  <c r="Z671" i="2"/>
  <c r="V671" i="2"/>
  <c r="S671" i="2"/>
  <c r="Q671" i="2"/>
  <c r="O671" i="2"/>
  <c r="AN670" i="2"/>
  <c r="V670" i="2"/>
  <c r="S670" i="2"/>
  <c r="Q670" i="2"/>
  <c r="O670" i="2"/>
  <c r="J670" i="2"/>
  <c r="B670" i="2"/>
  <c r="AD669" i="2"/>
  <c r="Z669" i="2"/>
  <c r="V669" i="2"/>
  <c r="S669" i="2"/>
  <c r="Q669" i="2"/>
  <c r="O669" i="2"/>
  <c r="AN668" i="2"/>
  <c r="V668" i="2"/>
  <c r="S668" i="2"/>
  <c r="Q668" i="2"/>
  <c r="O668" i="2"/>
  <c r="J668" i="2"/>
  <c r="B668" i="2"/>
  <c r="AD667" i="2"/>
  <c r="Z667" i="2"/>
  <c r="V667" i="2"/>
  <c r="S667" i="2"/>
  <c r="Q667" i="2"/>
  <c r="O667" i="2"/>
  <c r="AN666" i="2"/>
  <c r="V666" i="2"/>
  <c r="S666" i="2"/>
  <c r="Q666" i="2"/>
  <c r="O666" i="2"/>
  <c r="J666" i="2"/>
  <c r="B666" i="2"/>
  <c r="AD665" i="2"/>
  <c r="Z665" i="2"/>
  <c r="V665" i="2"/>
  <c r="S665" i="2"/>
  <c r="Q665" i="2"/>
  <c r="O665" i="2"/>
  <c r="AN664" i="2"/>
  <c r="V664" i="2"/>
  <c r="S664" i="2"/>
  <c r="Q664" i="2"/>
  <c r="O664" i="2"/>
  <c r="J664" i="2"/>
  <c r="B664" i="2"/>
  <c r="AD663" i="2"/>
  <c r="Z663" i="2"/>
  <c r="V663" i="2"/>
  <c r="S663" i="2"/>
  <c r="Q663" i="2"/>
  <c r="O663" i="2"/>
  <c r="AN662" i="2"/>
  <c r="V662" i="2"/>
  <c r="S662" i="2"/>
  <c r="Q662" i="2"/>
  <c r="O662" i="2"/>
  <c r="J662" i="2"/>
  <c r="B662" i="2"/>
  <c r="AD661" i="2"/>
  <c r="Z661" i="2"/>
  <c r="V661" i="2"/>
  <c r="S661" i="2"/>
  <c r="Q661" i="2"/>
  <c r="O661" i="2"/>
  <c r="AN660" i="2"/>
  <c r="V660" i="2"/>
  <c r="S660" i="2"/>
  <c r="Q660" i="2"/>
  <c r="O660" i="2"/>
  <c r="J660" i="2"/>
  <c r="B660" i="2"/>
  <c r="F637" i="2"/>
  <c r="AD636" i="2"/>
  <c r="Z636" i="2"/>
  <c r="V636" i="2"/>
  <c r="S636" i="2"/>
  <c r="Q636" i="2"/>
  <c r="O636" i="2"/>
  <c r="AN635" i="2"/>
  <c r="V635" i="2"/>
  <c r="S635" i="2"/>
  <c r="Q635" i="2"/>
  <c r="O635" i="2"/>
  <c r="J635" i="2"/>
  <c r="B635" i="2"/>
  <c r="AD634" i="2"/>
  <c r="Z634" i="2"/>
  <c r="V634" i="2"/>
  <c r="S634" i="2"/>
  <c r="Q634" i="2"/>
  <c r="O634" i="2"/>
  <c r="AN633" i="2"/>
  <c r="V633" i="2"/>
  <c r="S633" i="2"/>
  <c r="Q633" i="2"/>
  <c r="O633" i="2"/>
  <c r="J633" i="2"/>
  <c r="B633" i="2"/>
  <c r="AD632" i="2"/>
  <c r="Z632" i="2"/>
  <c r="V632" i="2"/>
  <c r="S632" i="2"/>
  <c r="Q632" i="2"/>
  <c r="O632" i="2"/>
  <c r="AN631" i="2"/>
  <c r="V631" i="2"/>
  <c r="S631" i="2"/>
  <c r="Q631" i="2"/>
  <c r="O631" i="2"/>
  <c r="J631" i="2"/>
  <c r="B631" i="2"/>
  <c r="AD630" i="2"/>
  <c r="Z630" i="2"/>
  <c r="V630" i="2"/>
  <c r="S630" i="2"/>
  <c r="Q630" i="2"/>
  <c r="O630" i="2"/>
  <c r="AN629" i="2"/>
  <c r="V629" i="2"/>
  <c r="S629" i="2"/>
  <c r="Q629" i="2"/>
  <c r="O629" i="2"/>
  <c r="J629" i="2"/>
  <c r="B629" i="2"/>
  <c r="AD628" i="2"/>
  <c r="Z628" i="2"/>
  <c r="V628" i="2"/>
  <c r="S628" i="2"/>
  <c r="Q628" i="2"/>
  <c r="O628" i="2"/>
  <c r="AN627" i="2"/>
  <c r="V627" i="2"/>
  <c r="S627" i="2"/>
  <c r="Q627" i="2"/>
  <c r="O627" i="2"/>
  <c r="J627" i="2"/>
  <c r="B627" i="2"/>
  <c r="AD626" i="2"/>
  <c r="Z626" i="2"/>
  <c r="V626" i="2"/>
  <c r="S626" i="2"/>
  <c r="Q626" i="2"/>
  <c r="O626" i="2"/>
  <c r="AN625" i="2"/>
  <c r="V625" i="2"/>
  <c r="S625" i="2"/>
  <c r="Q625" i="2"/>
  <c r="O625" i="2"/>
  <c r="J625" i="2"/>
  <c r="B625" i="2"/>
  <c r="AD624" i="2"/>
  <c r="Z624" i="2"/>
  <c r="V624" i="2"/>
  <c r="S624" i="2"/>
  <c r="Q624" i="2"/>
  <c r="O624" i="2"/>
  <c r="AN623" i="2"/>
  <c r="V623" i="2"/>
  <c r="S623" i="2"/>
  <c r="Q623" i="2"/>
  <c r="O623" i="2"/>
  <c r="J623" i="2"/>
  <c r="B623" i="2"/>
  <c r="AD622" i="2"/>
  <c r="Z622" i="2"/>
  <c r="V622" i="2"/>
  <c r="S622" i="2"/>
  <c r="Q622" i="2"/>
  <c r="O622" i="2"/>
  <c r="AN621" i="2"/>
  <c r="V621" i="2"/>
  <c r="S621" i="2"/>
  <c r="Q621" i="2"/>
  <c r="O621" i="2"/>
  <c r="J621" i="2"/>
  <c r="B621" i="2"/>
  <c r="AD620" i="2"/>
  <c r="Z620" i="2"/>
  <c r="V620" i="2"/>
  <c r="S620" i="2"/>
  <c r="Q620" i="2"/>
  <c r="O620" i="2"/>
  <c r="AN619" i="2"/>
  <c r="V619" i="2"/>
  <c r="S619" i="2"/>
  <c r="Q619" i="2"/>
  <c r="O619" i="2"/>
  <c r="J619" i="2"/>
  <c r="B619" i="2"/>
  <c r="F596" i="2"/>
  <c r="AD595" i="2"/>
  <c r="Z595" i="2"/>
  <c r="V595" i="2"/>
  <c r="S595" i="2"/>
  <c r="Q595" i="2"/>
  <c r="O595" i="2"/>
  <c r="AN594" i="2"/>
  <c r="V594" i="2"/>
  <c r="S594" i="2"/>
  <c r="Q594" i="2"/>
  <c r="O594" i="2"/>
  <c r="J594" i="2"/>
  <c r="B594" i="2"/>
  <c r="AD593" i="2"/>
  <c r="Z593" i="2"/>
  <c r="V593" i="2"/>
  <c r="S593" i="2"/>
  <c r="Q593" i="2"/>
  <c r="O593" i="2"/>
  <c r="AN592" i="2"/>
  <c r="V592" i="2"/>
  <c r="S592" i="2"/>
  <c r="Q592" i="2"/>
  <c r="O592" i="2"/>
  <c r="J592" i="2"/>
  <c r="B592" i="2"/>
  <c r="AD591" i="2"/>
  <c r="Z591" i="2"/>
  <c r="V591" i="2"/>
  <c r="S591" i="2"/>
  <c r="Q591" i="2"/>
  <c r="O591" i="2"/>
  <c r="AN590" i="2"/>
  <c r="V590" i="2"/>
  <c r="S590" i="2"/>
  <c r="Q590" i="2"/>
  <c r="O590" i="2"/>
  <c r="J590" i="2"/>
  <c r="B590" i="2"/>
  <c r="AD589" i="2"/>
  <c r="Z589" i="2"/>
  <c r="V589" i="2"/>
  <c r="S589" i="2"/>
  <c r="Q589" i="2"/>
  <c r="O589" i="2"/>
  <c r="AN588" i="2"/>
  <c r="V588" i="2"/>
  <c r="S588" i="2"/>
  <c r="Q588" i="2"/>
  <c r="O588" i="2"/>
  <c r="J588" i="2"/>
  <c r="B588" i="2"/>
  <c r="AD587" i="2"/>
  <c r="Z587" i="2"/>
  <c r="V587" i="2"/>
  <c r="S587" i="2"/>
  <c r="Q587" i="2"/>
  <c r="O587" i="2"/>
  <c r="AN586" i="2"/>
  <c r="V586" i="2"/>
  <c r="S586" i="2"/>
  <c r="Q586" i="2"/>
  <c r="O586" i="2"/>
  <c r="J586" i="2"/>
  <c r="B586" i="2"/>
  <c r="AD585" i="2"/>
  <c r="Z585" i="2"/>
  <c r="V585" i="2"/>
  <c r="S585" i="2"/>
  <c r="Q585" i="2"/>
  <c r="O585" i="2"/>
  <c r="AN584" i="2"/>
  <c r="V584" i="2"/>
  <c r="S584" i="2"/>
  <c r="Q584" i="2"/>
  <c r="O584" i="2"/>
  <c r="J584" i="2"/>
  <c r="B584" i="2"/>
  <c r="AD583" i="2"/>
  <c r="Z583" i="2"/>
  <c r="V583" i="2"/>
  <c r="S583" i="2"/>
  <c r="Q583" i="2"/>
  <c r="O583" i="2"/>
  <c r="AN582" i="2"/>
  <c r="V582" i="2"/>
  <c r="S582" i="2"/>
  <c r="Q582" i="2"/>
  <c r="O582" i="2"/>
  <c r="J582" i="2"/>
  <c r="B582" i="2"/>
  <c r="AD581" i="2"/>
  <c r="Z581" i="2"/>
  <c r="V581" i="2"/>
  <c r="S581" i="2"/>
  <c r="Q581" i="2"/>
  <c r="O581" i="2"/>
  <c r="AN580" i="2"/>
  <c r="V580" i="2"/>
  <c r="S580" i="2"/>
  <c r="Q580" i="2"/>
  <c r="O580" i="2"/>
  <c r="J580" i="2"/>
  <c r="B580" i="2"/>
  <c r="AD579" i="2"/>
  <c r="Z579" i="2"/>
  <c r="V579" i="2"/>
  <c r="S579" i="2"/>
  <c r="Q579" i="2"/>
  <c r="O579" i="2"/>
  <c r="AN578" i="2"/>
  <c r="V578" i="2"/>
  <c r="S578" i="2"/>
  <c r="Q578" i="2"/>
  <c r="O578" i="2"/>
  <c r="J578" i="2"/>
  <c r="B578" i="2"/>
  <c r="F555" i="2"/>
  <c r="AD554" i="2"/>
  <c r="Z554" i="2"/>
  <c r="V554" i="2"/>
  <c r="S554" i="2"/>
  <c r="Q554" i="2"/>
  <c r="O554" i="2"/>
  <c r="AN553" i="2"/>
  <c r="V553" i="2"/>
  <c r="S553" i="2"/>
  <c r="Q553" i="2"/>
  <c r="O553" i="2"/>
  <c r="J553" i="2"/>
  <c r="B553" i="2"/>
  <c r="AD552" i="2"/>
  <c r="Z552" i="2"/>
  <c r="V552" i="2"/>
  <c r="S552" i="2"/>
  <c r="Q552" i="2"/>
  <c r="O552" i="2"/>
  <c r="AN551" i="2"/>
  <c r="V551" i="2"/>
  <c r="S551" i="2"/>
  <c r="Q551" i="2"/>
  <c r="O551" i="2"/>
  <c r="J551" i="2"/>
  <c r="B551" i="2"/>
  <c r="AD550" i="2"/>
  <c r="Z550" i="2"/>
  <c r="V550" i="2"/>
  <c r="S550" i="2"/>
  <c r="Q550" i="2"/>
  <c r="O550" i="2"/>
  <c r="AN549" i="2"/>
  <c r="V549" i="2"/>
  <c r="S549" i="2"/>
  <c r="Q549" i="2"/>
  <c r="O549" i="2"/>
  <c r="J549" i="2"/>
  <c r="B549" i="2"/>
  <c r="AD548" i="2"/>
  <c r="Z548" i="2"/>
  <c r="V548" i="2"/>
  <c r="S548" i="2"/>
  <c r="Q548" i="2"/>
  <c r="O548" i="2"/>
  <c r="AN547" i="2"/>
  <c r="V547" i="2"/>
  <c r="S547" i="2"/>
  <c r="Q547" i="2"/>
  <c r="O547" i="2"/>
  <c r="J547" i="2"/>
  <c r="B547" i="2"/>
  <c r="AD546" i="2"/>
  <c r="Z546" i="2"/>
  <c r="V546" i="2"/>
  <c r="S546" i="2"/>
  <c r="Q546" i="2"/>
  <c r="O546" i="2"/>
  <c r="AN545" i="2"/>
  <c r="V545" i="2"/>
  <c r="S545" i="2"/>
  <c r="Q545" i="2"/>
  <c r="O545" i="2"/>
  <c r="J545" i="2"/>
  <c r="B545" i="2"/>
  <c r="AD544" i="2"/>
  <c r="Z544" i="2"/>
  <c r="V544" i="2"/>
  <c r="S544" i="2"/>
  <c r="Q544" i="2"/>
  <c r="O544" i="2"/>
  <c r="AN543" i="2"/>
  <c r="V543" i="2"/>
  <c r="S543" i="2"/>
  <c r="Q543" i="2"/>
  <c r="O543" i="2"/>
  <c r="J543" i="2"/>
  <c r="B543" i="2"/>
  <c r="AD542" i="2"/>
  <c r="Z542" i="2"/>
  <c r="V542" i="2"/>
  <c r="S542" i="2"/>
  <c r="Q542" i="2"/>
  <c r="O542" i="2"/>
  <c r="AN541" i="2"/>
  <c r="V541" i="2"/>
  <c r="S541" i="2"/>
  <c r="Q541" i="2"/>
  <c r="O541" i="2"/>
  <c r="J541" i="2"/>
  <c r="B541" i="2"/>
  <c r="AD540" i="2"/>
  <c r="Z540" i="2"/>
  <c r="V540" i="2"/>
  <c r="S540" i="2"/>
  <c r="Q540" i="2"/>
  <c r="O540" i="2"/>
  <c r="AN539" i="2"/>
  <c r="V539" i="2"/>
  <c r="S539" i="2"/>
  <c r="Q539" i="2"/>
  <c r="O539" i="2"/>
  <c r="J539" i="2"/>
  <c r="B539" i="2"/>
  <c r="AD538" i="2"/>
  <c r="Z538" i="2"/>
  <c r="V538" i="2"/>
  <c r="S538" i="2"/>
  <c r="Q538" i="2"/>
  <c r="O538" i="2"/>
  <c r="AN537" i="2"/>
  <c r="V537" i="2"/>
  <c r="S537" i="2"/>
  <c r="Q537" i="2"/>
  <c r="O537" i="2"/>
  <c r="J537" i="2"/>
  <c r="B537" i="2"/>
  <c r="F514" i="2"/>
  <c r="AD513" i="2"/>
  <c r="Z513" i="2"/>
  <c r="V513" i="2"/>
  <c r="S513" i="2"/>
  <c r="Q513" i="2"/>
  <c r="O513" i="2"/>
  <c r="AN512" i="2"/>
  <c r="V512" i="2"/>
  <c r="S512" i="2"/>
  <c r="Q512" i="2"/>
  <c r="O512" i="2"/>
  <c r="J512" i="2"/>
  <c r="B512" i="2"/>
  <c r="AD511" i="2"/>
  <c r="Z511" i="2"/>
  <c r="V511" i="2"/>
  <c r="S511" i="2"/>
  <c r="Q511" i="2"/>
  <c r="O511" i="2"/>
  <c r="AN510" i="2"/>
  <c r="V510" i="2"/>
  <c r="S510" i="2"/>
  <c r="Q510" i="2"/>
  <c r="O510" i="2"/>
  <c r="J510" i="2"/>
  <c r="B510" i="2"/>
  <c r="AD509" i="2"/>
  <c r="Z509" i="2"/>
  <c r="V509" i="2"/>
  <c r="S509" i="2"/>
  <c r="Q509" i="2"/>
  <c r="O509" i="2"/>
  <c r="AN508" i="2"/>
  <c r="V508" i="2"/>
  <c r="S508" i="2"/>
  <c r="Q508" i="2"/>
  <c r="O508" i="2"/>
  <c r="J508" i="2"/>
  <c r="B508" i="2"/>
  <c r="AD507" i="2"/>
  <c r="Z507" i="2"/>
  <c r="V507" i="2"/>
  <c r="S507" i="2"/>
  <c r="Q507" i="2"/>
  <c r="O507" i="2"/>
  <c r="AN506" i="2"/>
  <c r="V506" i="2"/>
  <c r="S506" i="2"/>
  <c r="Q506" i="2"/>
  <c r="O506" i="2"/>
  <c r="J506" i="2"/>
  <c r="B506" i="2"/>
  <c r="AD505" i="2"/>
  <c r="Z505" i="2"/>
  <c r="V505" i="2"/>
  <c r="S505" i="2"/>
  <c r="Q505" i="2"/>
  <c r="O505" i="2"/>
  <c r="AN504" i="2"/>
  <c r="V504" i="2"/>
  <c r="S504" i="2"/>
  <c r="Q504" i="2"/>
  <c r="O504" i="2"/>
  <c r="J504" i="2"/>
  <c r="B504" i="2"/>
  <c r="AD503" i="2"/>
  <c r="Z503" i="2"/>
  <c r="V503" i="2"/>
  <c r="S503" i="2"/>
  <c r="Q503" i="2"/>
  <c r="O503" i="2"/>
  <c r="AN502" i="2"/>
  <c r="V502" i="2"/>
  <c r="S502" i="2"/>
  <c r="Q502" i="2"/>
  <c r="O502" i="2"/>
  <c r="J502" i="2"/>
  <c r="B502" i="2"/>
  <c r="AD501" i="2"/>
  <c r="Z501" i="2"/>
  <c r="V501" i="2"/>
  <c r="S501" i="2"/>
  <c r="Q501" i="2"/>
  <c r="O501" i="2"/>
  <c r="AN500" i="2"/>
  <c r="V500" i="2"/>
  <c r="S500" i="2"/>
  <c r="Q500" i="2"/>
  <c r="O500" i="2"/>
  <c r="J500" i="2"/>
  <c r="B500" i="2"/>
  <c r="AD499" i="2"/>
  <c r="Z499" i="2"/>
  <c r="V499" i="2"/>
  <c r="S499" i="2"/>
  <c r="Q499" i="2"/>
  <c r="O499" i="2"/>
  <c r="AN498" i="2"/>
  <c r="V498" i="2"/>
  <c r="S498" i="2"/>
  <c r="Q498" i="2"/>
  <c r="O498" i="2"/>
  <c r="J498" i="2"/>
  <c r="B498" i="2"/>
  <c r="AD497" i="2"/>
  <c r="Z497" i="2"/>
  <c r="V497" i="2"/>
  <c r="S497" i="2"/>
  <c r="Q497" i="2"/>
  <c r="O497" i="2"/>
  <c r="AN496" i="2"/>
  <c r="V496" i="2"/>
  <c r="S496" i="2"/>
  <c r="Q496" i="2"/>
  <c r="O496" i="2"/>
  <c r="J496" i="2"/>
  <c r="B496" i="2"/>
  <c r="F473" i="2"/>
  <c r="AD472" i="2"/>
  <c r="Z472" i="2"/>
  <c r="V472" i="2"/>
  <c r="S472" i="2"/>
  <c r="Q472" i="2"/>
  <c r="O472" i="2"/>
  <c r="AN471" i="2"/>
  <c r="V471" i="2"/>
  <c r="S471" i="2"/>
  <c r="Q471" i="2"/>
  <c r="O471" i="2"/>
  <c r="J471" i="2"/>
  <c r="B471" i="2"/>
  <c r="AD470" i="2"/>
  <c r="Z470" i="2"/>
  <c r="V470" i="2"/>
  <c r="S470" i="2"/>
  <c r="Q470" i="2"/>
  <c r="O470" i="2"/>
  <c r="AN469" i="2"/>
  <c r="V469" i="2"/>
  <c r="S469" i="2"/>
  <c r="Q469" i="2"/>
  <c r="O469" i="2"/>
  <c r="J469" i="2"/>
  <c r="B469" i="2"/>
  <c r="AD468" i="2"/>
  <c r="Z468" i="2"/>
  <c r="V468" i="2"/>
  <c r="S468" i="2"/>
  <c r="Q468" i="2"/>
  <c r="O468" i="2"/>
  <c r="AN467" i="2"/>
  <c r="V467" i="2"/>
  <c r="S467" i="2"/>
  <c r="Q467" i="2"/>
  <c r="O467" i="2"/>
  <c r="J467" i="2"/>
  <c r="B467" i="2"/>
  <c r="AD466" i="2"/>
  <c r="Z466" i="2"/>
  <c r="V466" i="2"/>
  <c r="S466" i="2"/>
  <c r="Q466" i="2"/>
  <c r="O466" i="2"/>
  <c r="AN465" i="2"/>
  <c r="V465" i="2"/>
  <c r="S465" i="2"/>
  <c r="Q465" i="2"/>
  <c r="O465" i="2"/>
  <c r="J465" i="2"/>
  <c r="B465" i="2"/>
  <c r="AD464" i="2"/>
  <c r="Z464" i="2"/>
  <c r="V464" i="2"/>
  <c r="S464" i="2"/>
  <c r="Q464" i="2"/>
  <c r="O464" i="2"/>
  <c r="AN463" i="2"/>
  <c r="V463" i="2"/>
  <c r="S463" i="2"/>
  <c r="Q463" i="2"/>
  <c r="O463" i="2"/>
  <c r="J463" i="2"/>
  <c r="B463" i="2"/>
  <c r="AD462" i="2"/>
  <c r="Z462" i="2"/>
  <c r="V462" i="2"/>
  <c r="S462" i="2"/>
  <c r="Q462" i="2"/>
  <c r="O462" i="2"/>
  <c r="AN461" i="2"/>
  <c r="V461" i="2"/>
  <c r="S461" i="2"/>
  <c r="Q461" i="2"/>
  <c r="O461" i="2"/>
  <c r="J461" i="2"/>
  <c r="B461" i="2"/>
  <c r="AD460" i="2"/>
  <c r="Z460" i="2"/>
  <c r="V460" i="2"/>
  <c r="S460" i="2"/>
  <c r="Q460" i="2"/>
  <c r="O460" i="2"/>
  <c r="AN459" i="2"/>
  <c r="V459" i="2"/>
  <c r="S459" i="2"/>
  <c r="Q459" i="2"/>
  <c r="O459" i="2"/>
  <c r="J459" i="2"/>
  <c r="B459" i="2"/>
  <c r="AD458" i="2"/>
  <c r="Z458" i="2"/>
  <c r="V458" i="2"/>
  <c r="S458" i="2"/>
  <c r="Q458" i="2"/>
  <c r="O458" i="2"/>
  <c r="AN457" i="2"/>
  <c r="V457" i="2"/>
  <c r="S457" i="2"/>
  <c r="Q457" i="2"/>
  <c r="O457" i="2"/>
  <c r="J457" i="2"/>
  <c r="B457" i="2"/>
  <c r="AD456" i="2"/>
  <c r="Z456" i="2"/>
  <c r="V456" i="2"/>
  <c r="S456" i="2"/>
  <c r="Q456" i="2"/>
  <c r="O456" i="2"/>
  <c r="AN455" i="2"/>
  <c r="V455" i="2"/>
  <c r="S455" i="2"/>
  <c r="Q455" i="2"/>
  <c r="O455" i="2"/>
  <c r="J455" i="2"/>
  <c r="B455" i="2"/>
  <c r="F432" i="2"/>
  <c r="AD431" i="2"/>
  <c r="Z431" i="2"/>
  <c r="V431" i="2"/>
  <c r="S431" i="2"/>
  <c r="Q431" i="2"/>
  <c r="O431" i="2"/>
  <c r="AN430" i="2"/>
  <c r="V430" i="2"/>
  <c r="S430" i="2"/>
  <c r="Q430" i="2"/>
  <c r="O430" i="2"/>
  <c r="J430" i="2"/>
  <c r="B430" i="2"/>
  <c r="AD429" i="2"/>
  <c r="Z429" i="2"/>
  <c r="V429" i="2"/>
  <c r="S429" i="2"/>
  <c r="Q429" i="2"/>
  <c r="O429" i="2"/>
  <c r="AN428" i="2"/>
  <c r="V428" i="2"/>
  <c r="S428" i="2"/>
  <c r="Q428" i="2"/>
  <c r="O428" i="2"/>
  <c r="J428" i="2"/>
  <c r="B428" i="2"/>
  <c r="AD427" i="2"/>
  <c r="Z427" i="2"/>
  <c r="V427" i="2"/>
  <c r="S427" i="2"/>
  <c r="Q427" i="2"/>
  <c r="O427" i="2"/>
  <c r="AN426" i="2"/>
  <c r="V426" i="2"/>
  <c r="S426" i="2"/>
  <c r="Q426" i="2"/>
  <c r="O426" i="2"/>
  <c r="J426" i="2"/>
  <c r="B426" i="2"/>
  <c r="AD425" i="2"/>
  <c r="Z425" i="2"/>
  <c r="V425" i="2"/>
  <c r="S425" i="2"/>
  <c r="Q425" i="2"/>
  <c r="O425" i="2"/>
  <c r="AN424" i="2"/>
  <c r="V424" i="2"/>
  <c r="S424" i="2"/>
  <c r="Q424" i="2"/>
  <c r="O424" i="2"/>
  <c r="J424" i="2"/>
  <c r="B424" i="2"/>
  <c r="AD423" i="2"/>
  <c r="Z423" i="2"/>
  <c r="V423" i="2"/>
  <c r="S423" i="2"/>
  <c r="Q423" i="2"/>
  <c r="O423" i="2"/>
  <c r="AN422" i="2"/>
  <c r="V422" i="2"/>
  <c r="S422" i="2"/>
  <c r="Q422" i="2"/>
  <c r="O422" i="2"/>
  <c r="J422" i="2"/>
  <c r="B422" i="2"/>
  <c r="AD421" i="2"/>
  <c r="Z421" i="2"/>
  <c r="V421" i="2"/>
  <c r="S421" i="2"/>
  <c r="Q421" i="2"/>
  <c r="O421" i="2"/>
  <c r="AN420" i="2"/>
  <c r="V420" i="2"/>
  <c r="S420" i="2"/>
  <c r="Q420" i="2"/>
  <c r="O420" i="2"/>
  <c r="J420" i="2"/>
  <c r="B420" i="2"/>
  <c r="AD419" i="2"/>
  <c r="Z419" i="2"/>
  <c r="V419" i="2"/>
  <c r="S419" i="2"/>
  <c r="Q419" i="2"/>
  <c r="O419" i="2"/>
  <c r="AN418" i="2"/>
  <c r="V418" i="2"/>
  <c r="S418" i="2"/>
  <c r="Q418" i="2"/>
  <c r="O418" i="2"/>
  <c r="J418" i="2"/>
  <c r="B418" i="2"/>
  <c r="AD417" i="2"/>
  <c r="Z417" i="2"/>
  <c r="V417" i="2"/>
  <c r="S417" i="2"/>
  <c r="Q417" i="2"/>
  <c r="O417" i="2"/>
  <c r="AN416" i="2"/>
  <c r="V416" i="2"/>
  <c r="S416" i="2"/>
  <c r="Q416" i="2"/>
  <c r="O416" i="2"/>
  <c r="J416" i="2"/>
  <c r="B416" i="2"/>
  <c r="AD415" i="2"/>
  <c r="Z415" i="2"/>
  <c r="V415" i="2"/>
  <c r="S415" i="2"/>
  <c r="Q415" i="2"/>
  <c r="O415" i="2"/>
  <c r="AN414" i="2"/>
  <c r="V414" i="2"/>
  <c r="S414" i="2"/>
  <c r="Q414" i="2"/>
  <c r="O414" i="2"/>
  <c r="J414" i="2"/>
  <c r="B414" i="2"/>
  <c r="F391" i="2"/>
  <c r="AD390" i="2"/>
  <c r="Z390" i="2"/>
  <c r="V390" i="2"/>
  <c r="S390" i="2"/>
  <c r="Q390" i="2"/>
  <c r="O390" i="2"/>
  <c r="AN389" i="2"/>
  <c r="V389" i="2"/>
  <c r="S389" i="2"/>
  <c r="Q389" i="2"/>
  <c r="O389" i="2"/>
  <c r="J389" i="2"/>
  <c r="B389" i="2"/>
  <c r="AD388" i="2"/>
  <c r="Z388" i="2"/>
  <c r="V388" i="2"/>
  <c r="S388" i="2"/>
  <c r="Q388" i="2"/>
  <c r="O388" i="2"/>
  <c r="AN387" i="2"/>
  <c r="V387" i="2"/>
  <c r="S387" i="2"/>
  <c r="Q387" i="2"/>
  <c r="O387" i="2"/>
  <c r="J387" i="2"/>
  <c r="B387" i="2"/>
  <c r="AD386" i="2"/>
  <c r="Z386" i="2"/>
  <c r="V386" i="2"/>
  <c r="S386" i="2"/>
  <c r="Q386" i="2"/>
  <c r="O386" i="2"/>
  <c r="AN385" i="2"/>
  <c r="V385" i="2"/>
  <c r="S385" i="2"/>
  <c r="Q385" i="2"/>
  <c r="O385" i="2"/>
  <c r="J385" i="2"/>
  <c r="B385" i="2"/>
  <c r="AD384" i="2"/>
  <c r="Z384" i="2"/>
  <c r="V384" i="2"/>
  <c r="S384" i="2"/>
  <c r="Q384" i="2"/>
  <c r="O384" i="2"/>
  <c r="AN383" i="2"/>
  <c r="V383" i="2"/>
  <c r="S383" i="2"/>
  <c r="Q383" i="2"/>
  <c r="O383" i="2"/>
  <c r="J383" i="2"/>
  <c r="B383" i="2"/>
  <c r="AD382" i="2"/>
  <c r="Z382" i="2"/>
  <c r="V382" i="2"/>
  <c r="S382" i="2"/>
  <c r="Q382" i="2"/>
  <c r="O382" i="2"/>
  <c r="AN381" i="2"/>
  <c r="V381" i="2"/>
  <c r="S381" i="2"/>
  <c r="Q381" i="2"/>
  <c r="O381" i="2"/>
  <c r="J381" i="2"/>
  <c r="B381" i="2"/>
  <c r="AD380" i="2"/>
  <c r="Z380" i="2"/>
  <c r="V380" i="2"/>
  <c r="S380" i="2"/>
  <c r="Q380" i="2"/>
  <c r="O380" i="2"/>
  <c r="AN379" i="2"/>
  <c r="V379" i="2"/>
  <c r="S379" i="2"/>
  <c r="Q379" i="2"/>
  <c r="O379" i="2"/>
  <c r="J379" i="2"/>
  <c r="B379" i="2"/>
  <c r="AD378" i="2"/>
  <c r="Z378" i="2"/>
  <c r="V378" i="2"/>
  <c r="S378" i="2"/>
  <c r="Q378" i="2"/>
  <c r="O378" i="2"/>
  <c r="AN377" i="2"/>
  <c r="V377" i="2"/>
  <c r="S377" i="2"/>
  <c r="Q377" i="2"/>
  <c r="O377" i="2"/>
  <c r="J377" i="2"/>
  <c r="B377" i="2"/>
  <c r="AD376" i="2"/>
  <c r="Z376" i="2"/>
  <c r="V376" i="2"/>
  <c r="S376" i="2"/>
  <c r="Q376" i="2"/>
  <c r="O376" i="2"/>
  <c r="AN375" i="2"/>
  <c r="V375" i="2"/>
  <c r="S375" i="2"/>
  <c r="Q375" i="2"/>
  <c r="O375" i="2"/>
  <c r="J375" i="2"/>
  <c r="B375" i="2"/>
  <c r="AD374" i="2"/>
  <c r="Z374" i="2"/>
  <c r="V374" i="2"/>
  <c r="S374" i="2"/>
  <c r="Q374" i="2"/>
  <c r="O374" i="2"/>
  <c r="AN373" i="2"/>
  <c r="V373" i="2"/>
  <c r="S373" i="2"/>
  <c r="Q373" i="2"/>
  <c r="O373" i="2"/>
  <c r="J373" i="2"/>
  <c r="B373" i="2"/>
  <c r="F350" i="2"/>
  <c r="AD349" i="2"/>
  <c r="Z349" i="2"/>
  <c r="V349" i="2"/>
  <c r="S349" i="2"/>
  <c r="Q349" i="2"/>
  <c r="O349" i="2"/>
  <c r="AN348" i="2"/>
  <c r="V348" i="2"/>
  <c r="S348" i="2"/>
  <c r="Q348" i="2"/>
  <c r="O348" i="2"/>
  <c r="J348" i="2"/>
  <c r="B348" i="2"/>
  <c r="AD347" i="2"/>
  <c r="Z347" i="2"/>
  <c r="V347" i="2"/>
  <c r="S347" i="2"/>
  <c r="Q347" i="2"/>
  <c r="O347" i="2"/>
  <c r="AN346" i="2"/>
  <c r="V346" i="2"/>
  <c r="S346" i="2"/>
  <c r="Q346" i="2"/>
  <c r="O346" i="2"/>
  <c r="J346" i="2"/>
  <c r="B346" i="2"/>
  <c r="AD345" i="2"/>
  <c r="Z345" i="2"/>
  <c r="V345" i="2"/>
  <c r="S345" i="2"/>
  <c r="Q345" i="2"/>
  <c r="O345" i="2"/>
  <c r="AN344" i="2"/>
  <c r="V344" i="2"/>
  <c r="S344" i="2"/>
  <c r="Q344" i="2"/>
  <c r="O344" i="2"/>
  <c r="J344" i="2"/>
  <c r="B344" i="2"/>
  <c r="AD343" i="2"/>
  <c r="Z343" i="2"/>
  <c r="V343" i="2"/>
  <c r="S343" i="2"/>
  <c r="Q343" i="2"/>
  <c r="O343" i="2"/>
  <c r="AN342" i="2"/>
  <c r="V342" i="2"/>
  <c r="S342" i="2"/>
  <c r="Q342" i="2"/>
  <c r="O342" i="2"/>
  <c r="J342" i="2"/>
  <c r="B342" i="2"/>
  <c r="AD341" i="2"/>
  <c r="Z341" i="2"/>
  <c r="V341" i="2"/>
  <c r="S341" i="2"/>
  <c r="Q341" i="2"/>
  <c r="O341" i="2"/>
  <c r="AN340" i="2"/>
  <c r="V340" i="2"/>
  <c r="S340" i="2"/>
  <c r="Q340" i="2"/>
  <c r="O340" i="2"/>
  <c r="J340" i="2"/>
  <c r="B340" i="2"/>
  <c r="AD339" i="2"/>
  <c r="Z339" i="2"/>
  <c r="V339" i="2"/>
  <c r="S339" i="2"/>
  <c r="Q339" i="2"/>
  <c r="O339" i="2"/>
  <c r="AN338" i="2"/>
  <c r="V338" i="2"/>
  <c r="S338" i="2"/>
  <c r="Q338" i="2"/>
  <c r="O338" i="2"/>
  <c r="J338" i="2"/>
  <c r="B338" i="2"/>
  <c r="AD337" i="2"/>
  <c r="Z337" i="2"/>
  <c r="V337" i="2"/>
  <c r="S337" i="2"/>
  <c r="Q337" i="2"/>
  <c r="O337" i="2"/>
  <c r="AN336" i="2"/>
  <c r="V336" i="2"/>
  <c r="S336" i="2"/>
  <c r="Q336" i="2"/>
  <c r="O336" i="2"/>
  <c r="J336" i="2"/>
  <c r="B336" i="2"/>
  <c r="AD335" i="2"/>
  <c r="Z335" i="2"/>
  <c r="V335" i="2"/>
  <c r="S335" i="2"/>
  <c r="Q335" i="2"/>
  <c r="O335" i="2"/>
  <c r="AN334" i="2"/>
  <c r="V334" i="2"/>
  <c r="S334" i="2"/>
  <c r="Q334" i="2"/>
  <c r="O334" i="2"/>
  <c r="J334" i="2"/>
  <c r="B334" i="2"/>
  <c r="AD333" i="2"/>
  <c r="Z333" i="2"/>
  <c r="V333" i="2"/>
  <c r="S333" i="2"/>
  <c r="Q333" i="2"/>
  <c r="O333" i="2"/>
  <c r="AN332" i="2"/>
  <c r="V332" i="2"/>
  <c r="S332" i="2"/>
  <c r="Q332" i="2"/>
  <c r="O332" i="2"/>
  <c r="J332" i="2"/>
  <c r="B332" i="2"/>
  <c r="F309" i="2"/>
  <c r="AD308" i="2"/>
  <c r="Z308" i="2"/>
  <c r="V308" i="2"/>
  <c r="S308" i="2"/>
  <c r="Q308" i="2"/>
  <c r="O308" i="2"/>
  <c r="AN307" i="2"/>
  <c r="V307" i="2"/>
  <c r="S307" i="2"/>
  <c r="Q307" i="2"/>
  <c r="O307" i="2"/>
  <c r="J307" i="2"/>
  <c r="B307" i="2"/>
  <c r="AD306" i="2"/>
  <c r="Z306" i="2"/>
  <c r="V306" i="2"/>
  <c r="S306" i="2"/>
  <c r="Q306" i="2"/>
  <c r="O306" i="2"/>
  <c r="AN305" i="2"/>
  <c r="V305" i="2"/>
  <c r="S305" i="2"/>
  <c r="Q305" i="2"/>
  <c r="O305" i="2"/>
  <c r="J305" i="2"/>
  <c r="B305" i="2"/>
  <c r="AD304" i="2"/>
  <c r="Z304" i="2"/>
  <c r="V304" i="2"/>
  <c r="S304" i="2"/>
  <c r="Q304" i="2"/>
  <c r="O304" i="2"/>
  <c r="AN303" i="2"/>
  <c r="V303" i="2"/>
  <c r="S303" i="2"/>
  <c r="Q303" i="2"/>
  <c r="O303" i="2"/>
  <c r="J303" i="2"/>
  <c r="B303" i="2"/>
  <c r="AD302" i="2"/>
  <c r="Z302" i="2"/>
  <c r="V302" i="2"/>
  <c r="S302" i="2"/>
  <c r="Q302" i="2"/>
  <c r="O302" i="2"/>
  <c r="AN301" i="2"/>
  <c r="V301" i="2"/>
  <c r="S301" i="2"/>
  <c r="Q301" i="2"/>
  <c r="O301" i="2"/>
  <c r="J301" i="2"/>
  <c r="B301" i="2"/>
  <c r="AD300" i="2"/>
  <c r="Z300" i="2"/>
  <c r="V300" i="2"/>
  <c r="S300" i="2"/>
  <c r="Q300" i="2"/>
  <c r="O300" i="2"/>
  <c r="AN299" i="2"/>
  <c r="V299" i="2"/>
  <c r="S299" i="2"/>
  <c r="Q299" i="2"/>
  <c r="O299" i="2"/>
  <c r="J299" i="2"/>
  <c r="B299" i="2"/>
  <c r="AD298" i="2"/>
  <c r="Z298" i="2"/>
  <c r="V298" i="2"/>
  <c r="S298" i="2"/>
  <c r="Q298" i="2"/>
  <c r="O298" i="2"/>
  <c r="AN297" i="2"/>
  <c r="V297" i="2"/>
  <c r="S297" i="2"/>
  <c r="Q297" i="2"/>
  <c r="O297" i="2"/>
  <c r="J297" i="2"/>
  <c r="B297" i="2"/>
  <c r="AD296" i="2"/>
  <c r="Z296" i="2"/>
  <c r="V296" i="2"/>
  <c r="S296" i="2"/>
  <c r="Q296" i="2"/>
  <c r="O296" i="2"/>
  <c r="AN295" i="2"/>
  <c r="V295" i="2"/>
  <c r="S295" i="2"/>
  <c r="Q295" i="2"/>
  <c r="O295" i="2"/>
  <c r="J295" i="2"/>
  <c r="B295" i="2"/>
  <c r="AD294" i="2"/>
  <c r="Z294" i="2"/>
  <c r="V294" i="2"/>
  <c r="S294" i="2"/>
  <c r="Q294" i="2"/>
  <c r="O294" i="2"/>
  <c r="AN293" i="2"/>
  <c r="V293" i="2"/>
  <c r="S293" i="2"/>
  <c r="Q293" i="2"/>
  <c r="O293" i="2"/>
  <c r="J293" i="2"/>
  <c r="B293" i="2"/>
  <c r="AD292" i="2"/>
  <c r="Z292" i="2"/>
  <c r="V292" i="2"/>
  <c r="S292" i="2"/>
  <c r="Q292" i="2"/>
  <c r="O292" i="2"/>
  <c r="AN291" i="2"/>
  <c r="V291" i="2"/>
  <c r="S291" i="2"/>
  <c r="Q291" i="2"/>
  <c r="O291" i="2"/>
  <c r="J291" i="2"/>
  <c r="B291" i="2"/>
  <c r="F268" i="2"/>
  <c r="AD267" i="2"/>
  <c r="Z267" i="2"/>
  <c r="V267" i="2"/>
  <c r="S267" i="2"/>
  <c r="Q267" i="2"/>
  <c r="O267" i="2"/>
  <c r="AN266" i="2"/>
  <c r="V266" i="2"/>
  <c r="S266" i="2"/>
  <c r="Q266" i="2"/>
  <c r="O266" i="2"/>
  <c r="J266" i="2"/>
  <c r="B266" i="2"/>
  <c r="AD265" i="2"/>
  <c r="Z265" i="2"/>
  <c r="V265" i="2"/>
  <c r="S265" i="2"/>
  <c r="Q265" i="2"/>
  <c r="O265" i="2"/>
  <c r="AN264" i="2"/>
  <c r="V264" i="2"/>
  <c r="S264" i="2"/>
  <c r="Q264" i="2"/>
  <c r="O264" i="2"/>
  <c r="J264" i="2"/>
  <c r="B264" i="2"/>
  <c r="AD263" i="2"/>
  <c r="Z263" i="2"/>
  <c r="V263" i="2"/>
  <c r="S263" i="2"/>
  <c r="Q263" i="2"/>
  <c r="O263" i="2"/>
  <c r="AN262" i="2"/>
  <c r="V262" i="2"/>
  <c r="S262" i="2"/>
  <c r="Q262" i="2"/>
  <c r="O262" i="2"/>
  <c r="J262" i="2"/>
  <c r="B262" i="2"/>
  <c r="AD261" i="2"/>
  <c r="Z261" i="2"/>
  <c r="V261" i="2"/>
  <c r="S261" i="2"/>
  <c r="Q261" i="2"/>
  <c r="O261" i="2"/>
  <c r="AN260" i="2"/>
  <c r="V260" i="2"/>
  <c r="S260" i="2"/>
  <c r="Q260" i="2"/>
  <c r="O260" i="2"/>
  <c r="J260" i="2"/>
  <c r="B260" i="2"/>
  <c r="AD259" i="2"/>
  <c r="Z259" i="2"/>
  <c r="V259" i="2"/>
  <c r="S259" i="2"/>
  <c r="Q259" i="2"/>
  <c r="O259" i="2"/>
  <c r="AN258" i="2"/>
  <c r="V258" i="2"/>
  <c r="S258" i="2"/>
  <c r="Q258" i="2"/>
  <c r="O258" i="2"/>
  <c r="J258" i="2"/>
  <c r="B258" i="2"/>
  <c r="AD257" i="2"/>
  <c r="Z257" i="2"/>
  <c r="V257" i="2"/>
  <c r="S257" i="2"/>
  <c r="Q257" i="2"/>
  <c r="O257" i="2"/>
  <c r="AN256" i="2"/>
  <c r="V256" i="2"/>
  <c r="S256" i="2"/>
  <c r="Q256" i="2"/>
  <c r="O256" i="2"/>
  <c r="J256" i="2"/>
  <c r="B256" i="2"/>
  <c r="AD255" i="2"/>
  <c r="Z255" i="2"/>
  <c r="V255" i="2"/>
  <c r="S255" i="2"/>
  <c r="Q255" i="2"/>
  <c r="O255" i="2"/>
  <c r="AN254" i="2"/>
  <c r="V254" i="2"/>
  <c r="S254" i="2"/>
  <c r="Q254" i="2"/>
  <c r="O254" i="2"/>
  <c r="J254" i="2"/>
  <c r="B254" i="2"/>
  <c r="AD253" i="2"/>
  <c r="Z253" i="2"/>
  <c r="V253" i="2"/>
  <c r="S253" i="2"/>
  <c r="Q253" i="2"/>
  <c r="O253" i="2"/>
  <c r="AN252" i="2"/>
  <c r="V252" i="2"/>
  <c r="S252" i="2"/>
  <c r="Q252" i="2"/>
  <c r="O252" i="2"/>
  <c r="J252" i="2"/>
  <c r="B252" i="2"/>
  <c r="AD251" i="2"/>
  <c r="Z251" i="2"/>
  <c r="V251" i="2"/>
  <c r="S251" i="2"/>
  <c r="Q251" i="2"/>
  <c r="O251" i="2"/>
  <c r="AN250" i="2"/>
  <c r="V250" i="2"/>
  <c r="S250" i="2"/>
  <c r="Q250" i="2"/>
  <c r="O250" i="2"/>
  <c r="J250" i="2"/>
  <c r="B250" i="2"/>
  <c r="F221" i="2"/>
  <c r="AD220" i="2"/>
  <c r="Z220" i="2"/>
  <c r="V220" i="2"/>
  <c r="S220" i="2"/>
  <c r="Q220" i="2"/>
  <c r="O220" i="2"/>
  <c r="AN219" i="2"/>
  <c r="V219" i="2"/>
  <c r="S219" i="2"/>
  <c r="Q219" i="2"/>
  <c r="O219" i="2"/>
  <c r="J219" i="2"/>
  <c r="B219" i="2"/>
  <c r="AD218" i="2"/>
  <c r="Z218" i="2"/>
  <c r="V218" i="2"/>
  <c r="S218" i="2"/>
  <c r="Q218" i="2"/>
  <c r="O218" i="2"/>
  <c r="AN217" i="2"/>
  <c r="V217" i="2"/>
  <c r="S217" i="2"/>
  <c r="Q217" i="2"/>
  <c r="O217" i="2"/>
  <c r="J217" i="2"/>
  <c r="B217" i="2"/>
  <c r="AD216" i="2"/>
  <c r="Z216" i="2"/>
  <c r="V216" i="2"/>
  <c r="S216" i="2"/>
  <c r="Q216" i="2"/>
  <c r="O216" i="2"/>
  <c r="AN215" i="2"/>
  <c r="V215" i="2"/>
  <c r="S215" i="2"/>
  <c r="Q215" i="2"/>
  <c r="O215" i="2"/>
  <c r="J215" i="2"/>
  <c r="B215" i="2"/>
  <c r="AD214" i="2"/>
  <c r="Z214" i="2"/>
  <c r="V214" i="2"/>
  <c r="S214" i="2"/>
  <c r="Q214" i="2"/>
  <c r="O214" i="2"/>
  <c r="AN213" i="2"/>
  <c r="V213" i="2"/>
  <c r="S213" i="2"/>
  <c r="Q213" i="2"/>
  <c r="O213" i="2"/>
  <c r="J213" i="2"/>
  <c r="B213" i="2"/>
  <c r="AD212" i="2"/>
  <c r="Z212" i="2"/>
  <c r="V212" i="2"/>
  <c r="S212" i="2"/>
  <c r="Q212" i="2"/>
  <c r="O212" i="2"/>
  <c r="AN211" i="2"/>
  <c r="V211" i="2"/>
  <c r="S211" i="2"/>
  <c r="Q211" i="2"/>
  <c r="O211" i="2"/>
  <c r="J211" i="2"/>
  <c r="B211" i="2"/>
  <c r="AD210" i="2"/>
  <c r="Z210" i="2"/>
  <c r="V210" i="2"/>
  <c r="S210" i="2"/>
  <c r="Q210" i="2"/>
  <c r="O210" i="2"/>
  <c r="AN209" i="2"/>
  <c r="V209" i="2"/>
  <c r="S209" i="2"/>
  <c r="Q209" i="2"/>
  <c r="O209" i="2"/>
  <c r="J209" i="2"/>
  <c r="B209" i="2"/>
  <c r="AD208" i="2"/>
  <c r="Z208" i="2"/>
  <c r="V208" i="2"/>
  <c r="S208" i="2"/>
  <c r="Q208" i="2"/>
  <c r="O208" i="2"/>
  <c r="AN207" i="2"/>
  <c r="V207" i="2"/>
  <c r="S207" i="2"/>
  <c r="Q207" i="2"/>
  <c r="O207" i="2"/>
  <c r="J207" i="2"/>
  <c r="B207" i="2"/>
  <c r="AD206" i="2"/>
  <c r="Z206" i="2"/>
  <c r="V206" i="2"/>
  <c r="S206" i="2"/>
  <c r="Q206" i="2"/>
  <c r="O206" i="2"/>
  <c r="AN205" i="2"/>
  <c r="V205" i="2"/>
  <c r="S205" i="2"/>
  <c r="Q205" i="2"/>
  <c r="O205" i="2"/>
  <c r="J205" i="2"/>
  <c r="B205" i="2"/>
  <c r="AD204" i="2"/>
  <c r="Z204" i="2"/>
  <c r="V204" i="2"/>
  <c r="S204" i="2"/>
  <c r="Q204" i="2"/>
  <c r="O204" i="2"/>
  <c r="AN203" i="2"/>
  <c r="V203" i="2"/>
  <c r="S203" i="2"/>
  <c r="Q203" i="2"/>
  <c r="O203" i="2"/>
  <c r="J203" i="2"/>
  <c r="B203" i="2"/>
  <c r="F174" i="2"/>
  <c r="AD173" i="2"/>
  <c r="Z173" i="2"/>
  <c r="V173" i="2"/>
  <c r="S173" i="2"/>
  <c r="Q173" i="2"/>
  <c r="O173" i="2"/>
  <c r="AN172" i="2"/>
  <c r="V172" i="2"/>
  <c r="S172" i="2"/>
  <c r="Q172" i="2"/>
  <c r="O172" i="2"/>
  <c r="J172" i="2"/>
  <c r="B172" i="2"/>
  <c r="AD171" i="2"/>
  <c r="Z171" i="2"/>
  <c r="V171" i="2"/>
  <c r="S171" i="2"/>
  <c r="Q171" i="2"/>
  <c r="O171" i="2"/>
  <c r="AN170" i="2"/>
  <c r="V170" i="2"/>
  <c r="S170" i="2"/>
  <c r="Q170" i="2"/>
  <c r="O170" i="2"/>
  <c r="J170" i="2"/>
  <c r="B170" i="2"/>
  <c r="AD169" i="2"/>
  <c r="Z169" i="2"/>
  <c r="V169" i="2"/>
  <c r="S169" i="2"/>
  <c r="Q169" i="2"/>
  <c r="O169" i="2"/>
  <c r="AN168" i="2"/>
  <c r="V168" i="2"/>
  <c r="S168" i="2"/>
  <c r="Q168" i="2"/>
  <c r="O168" i="2"/>
  <c r="J168" i="2"/>
  <c r="B168" i="2"/>
  <c r="AD167" i="2"/>
  <c r="Z167" i="2"/>
  <c r="V167" i="2"/>
  <c r="S167" i="2"/>
  <c r="Q167" i="2"/>
  <c r="O167" i="2"/>
  <c r="AN166" i="2"/>
  <c r="V166" i="2"/>
  <c r="S166" i="2"/>
  <c r="Q166" i="2"/>
  <c r="O166" i="2"/>
  <c r="J166" i="2"/>
  <c r="B166" i="2"/>
  <c r="AD165" i="2"/>
  <c r="Z165" i="2"/>
  <c r="V165" i="2"/>
  <c r="S165" i="2"/>
  <c r="Q165" i="2"/>
  <c r="O165" i="2"/>
  <c r="AN164" i="2"/>
  <c r="V164" i="2"/>
  <c r="S164" i="2"/>
  <c r="Q164" i="2"/>
  <c r="O164" i="2"/>
  <c r="J164" i="2"/>
  <c r="B164" i="2"/>
  <c r="AD163" i="2"/>
  <c r="Z163" i="2"/>
  <c r="V163" i="2"/>
  <c r="S163" i="2"/>
  <c r="Q163" i="2"/>
  <c r="O163" i="2"/>
  <c r="AN162" i="2"/>
  <c r="V162" i="2"/>
  <c r="S162" i="2"/>
  <c r="Q162" i="2"/>
  <c r="O162" i="2"/>
  <c r="J162" i="2"/>
  <c r="B162" i="2"/>
  <c r="AD161" i="2"/>
  <c r="Z161" i="2"/>
  <c r="V161" i="2"/>
  <c r="S161" i="2"/>
  <c r="Q161" i="2"/>
  <c r="O161" i="2"/>
  <c r="AN160" i="2"/>
  <c r="V160" i="2"/>
  <c r="S160" i="2"/>
  <c r="Q160" i="2"/>
  <c r="O160" i="2"/>
  <c r="J160" i="2"/>
  <c r="B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F127" i="2"/>
  <c r="AD126" i="2"/>
  <c r="Z126" i="2"/>
  <c r="V126" i="2"/>
  <c r="S126" i="2"/>
  <c r="Q126" i="2"/>
  <c r="O126" i="2"/>
  <c r="AN125" i="2"/>
  <c r="V125" i="2"/>
  <c r="S125" i="2"/>
  <c r="Q125" i="2"/>
  <c r="O125" i="2"/>
  <c r="J125" i="2"/>
  <c r="B125" i="2"/>
  <c r="AD124" i="2"/>
  <c r="Z124" i="2"/>
  <c r="V124" i="2"/>
  <c r="S124" i="2"/>
  <c r="Q124" i="2"/>
  <c r="O124" i="2"/>
  <c r="AN123" i="2"/>
  <c r="V123" i="2"/>
  <c r="S123" i="2"/>
  <c r="Q123" i="2"/>
  <c r="O123" i="2"/>
  <c r="J123" i="2"/>
  <c r="B123" i="2"/>
  <c r="AD122" i="2"/>
  <c r="Z122" i="2"/>
  <c r="V122" i="2"/>
  <c r="S122" i="2"/>
  <c r="Q122" i="2"/>
  <c r="O122" i="2"/>
  <c r="AN121" i="2"/>
  <c r="V121" i="2"/>
  <c r="S121" i="2"/>
  <c r="Q121" i="2"/>
  <c r="O121" i="2"/>
  <c r="J121" i="2"/>
  <c r="B121" i="2"/>
  <c r="AD120" i="2"/>
  <c r="Z120" i="2"/>
  <c r="V120" i="2"/>
  <c r="S120" i="2"/>
  <c r="Q120" i="2"/>
  <c r="O120" i="2"/>
  <c r="AN119" i="2"/>
  <c r="V119" i="2"/>
  <c r="S119" i="2"/>
  <c r="Q119" i="2"/>
  <c r="O119" i="2"/>
  <c r="J119" i="2"/>
  <c r="B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F80" i="2"/>
  <c r="AD79" i="2"/>
  <c r="Z79" i="2"/>
  <c r="V79" i="2"/>
  <c r="S79" i="2"/>
  <c r="Q79" i="2"/>
  <c r="O79" i="2"/>
  <c r="AN78" i="2"/>
  <c r="V78" i="2"/>
  <c r="S78" i="2"/>
  <c r="Q78" i="2"/>
  <c r="O78" i="2"/>
  <c r="J78" i="2"/>
  <c r="B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I40" i="2"/>
  <c r="AC40" i="2"/>
  <c r="AC36" i="2"/>
  <c r="D36" i="2"/>
  <c r="AC35" i="2"/>
  <c r="AC34" i="2"/>
  <c r="AP33" i="2"/>
  <c r="AM33" i="2"/>
  <c r="AJ33" i="2"/>
  <c r="J33" i="2"/>
  <c r="G33" i="2"/>
  <c r="D33" i="2"/>
  <c r="AO32" i="2"/>
  <c r="AJ32"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W10" i="2"/>
  <c r="W150" i="2" s="1"/>
  <c r="V10" i="2"/>
  <c r="V777" i="2" s="1"/>
  <c r="U10" i="2"/>
  <c r="U613" i="2" s="1"/>
  <c r="T10" i="2"/>
  <c r="T736" i="2" s="1"/>
  <c r="S10" i="2"/>
  <c r="S695" i="2" s="1"/>
  <c r="R10" i="2"/>
  <c r="R1105" i="2" s="1"/>
  <c r="Q10" i="2"/>
  <c r="Q613" i="2" s="1"/>
  <c r="P10" i="2"/>
  <c r="O10" i="2"/>
  <c r="O572" i="2" s="1"/>
  <c r="N10" i="2"/>
  <c r="N1105" i="2" s="1"/>
  <c r="M10" i="2"/>
  <c r="M1228" i="2" s="1"/>
  <c r="L10" i="2"/>
  <c r="K10" i="2"/>
  <c r="K1146" i="2" s="1"/>
  <c r="J10" i="2"/>
  <c r="J197" i="2" s="1"/>
  <c r="AP9" i="2"/>
  <c r="AD1254" i="2"/>
  <c r="AH1251" i="1"/>
  <c r="AY1251" i="1" s="1"/>
  <c r="AH1250" i="1"/>
  <c r="J315" i="8" s="1"/>
  <c r="AL1249" i="2"/>
  <c r="AH1249" i="1"/>
  <c r="AH1248" i="1"/>
  <c r="AH1248" i="2" s="1"/>
  <c r="AH1247" i="1"/>
  <c r="AZ1247" i="1" s="1"/>
  <c r="AH1246" i="1"/>
  <c r="AH1245" i="1"/>
  <c r="AN1245" i="1" s="1"/>
  <c r="AH1244" i="1"/>
  <c r="J312" i="8" s="1"/>
  <c r="AH1243" i="1"/>
  <c r="AH1242" i="1"/>
  <c r="AH1241" i="1"/>
  <c r="AH1240" i="1"/>
  <c r="AH1239" i="1"/>
  <c r="AH1238" i="1"/>
  <c r="AH1238" i="2" s="1"/>
  <c r="AH1236" i="1"/>
  <c r="AH1236" i="2" s="1"/>
  <c r="AH1235" i="1"/>
  <c r="AH1234" i="1"/>
  <c r="J307" i="8" s="1"/>
  <c r="W1228" i="1"/>
  <c r="V1228" i="1"/>
  <c r="U1228" i="1"/>
  <c r="T1228" i="1"/>
  <c r="S1228" i="1"/>
  <c r="R1228" i="1"/>
  <c r="Q1228" i="1"/>
  <c r="P1228" i="1"/>
  <c r="O1228" i="1"/>
  <c r="N1228" i="1"/>
  <c r="M1228" i="1"/>
  <c r="L1228" i="1"/>
  <c r="K1228" i="1"/>
  <c r="J1228" i="1"/>
  <c r="AD1213" i="2"/>
  <c r="Z1213" i="2"/>
  <c r="AH1210" i="1"/>
  <c r="AZ1210" i="1" s="1"/>
  <c r="AH1209" i="1"/>
  <c r="AH1208" i="1"/>
  <c r="AH1207" i="1"/>
  <c r="AH1206" i="1"/>
  <c r="AH1205" i="1"/>
  <c r="AH1204" i="1"/>
  <c r="AH1203" i="1"/>
  <c r="AH1202" i="1"/>
  <c r="AH1201" i="1"/>
  <c r="AH1200" i="1"/>
  <c r="AH1199" i="1"/>
  <c r="AH1198" i="1"/>
  <c r="AH1197" i="1"/>
  <c r="AH1196" i="1"/>
  <c r="AZ1196" i="1" s="1"/>
  <c r="AH1195" i="1"/>
  <c r="AH1194" i="1"/>
  <c r="AH1193" i="1"/>
  <c r="W1187" i="1"/>
  <c r="V1187" i="1"/>
  <c r="U1187" i="1"/>
  <c r="T1187" i="1"/>
  <c r="S1187" i="1"/>
  <c r="R1187" i="1"/>
  <c r="Q1187" i="1"/>
  <c r="P1187" i="1"/>
  <c r="O1187" i="1"/>
  <c r="N1187" i="1"/>
  <c r="M1187" i="1"/>
  <c r="L1187" i="1"/>
  <c r="K1187" i="1"/>
  <c r="J1187" i="1"/>
  <c r="AD1172" i="2"/>
  <c r="AH1169" i="1"/>
  <c r="AH1168" i="1"/>
  <c r="AL1167" i="2"/>
  <c r="AH1167" i="1"/>
  <c r="AH1166" i="1"/>
  <c r="AH1166" i="2" s="1"/>
  <c r="AL1165" i="2"/>
  <c r="AH1165" i="1"/>
  <c r="AN1165" i="1" s="1"/>
  <c r="AH1164" i="1"/>
  <c r="AL1163" i="2"/>
  <c r="AH1163" i="1"/>
  <c r="AH1162" i="1"/>
  <c r="AH1162" i="2" s="1"/>
  <c r="AL1161" i="2"/>
  <c r="AH1161" i="1"/>
  <c r="AH1160" i="1"/>
  <c r="AH1159" i="1"/>
  <c r="AH1158" i="1"/>
  <c r="AH1157" i="1"/>
  <c r="AZ1157" i="1" s="1"/>
  <c r="AH1156" i="1"/>
  <c r="AL1155" i="2"/>
  <c r="AH1155" i="1"/>
  <c r="AZ1155" i="1" s="1"/>
  <c r="AH1154" i="1"/>
  <c r="J290" i="8" s="1"/>
  <c r="AH1153" i="1"/>
  <c r="AH1152" i="1"/>
  <c r="J289" i="8" s="1"/>
  <c r="W1146" i="1"/>
  <c r="V1146" i="1"/>
  <c r="U1146" i="1"/>
  <c r="T1146" i="1"/>
  <c r="S1146" i="1"/>
  <c r="R1146" i="1"/>
  <c r="Q1146" i="1"/>
  <c r="P1146" i="1"/>
  <c r="O1146" i="1"/>
  <c r="N1146" i="1"/>
  <c r="M1146" i="1"/>
  <c r="L1146" i="1"/>
  <c r="K1146" i="1"/>
  <c r="J1146" i="1"/>
  <c r="AH1128" i="1"/>
  <c r="AY1128" i="1" s="1"/>
  <c r="AH1127" i="1"/>
  <c r="AH1127" i="2" s="1"/>
  <c r="AH1126" i="1"/>
  <c r="AH1125" i="1"/>
  <c r="AH1124" i="1"/>
  <c r="AH1123" i="1"/>
  <c r="J286" i="8" s="1"/>
  <c r="AL1122" i="2"/>
  <c r="AH1122" i="1"/>
  <c r="C285" i="8"/>
  <c r="AH1121" i="1"/>
  <c r="AL1120" i="2"/>
  <c r="AH1120" i="1"/>
  <c r="AH1119" i="1"/>
  <c r="J284" i="8" s="1"/>
  <c r="AL1118" i="2"/>
  <c r="AH1118" i="1"/>
  <c r="AH1117" i="1"/>
  <c r="AH1116" i="1"/>
  <c r="AN1116" i="1" s="1"/>
  <c r="AH1115" i="1"/>
  <c r="AH1115" i="2" s="1"/>
  <c r="AH1114" i="1"/>
  <c r="AZ1114" i="1" s="1"/>
  <c r="AH1113" i="1"/>
  <c r="AH1113" i="2" s="1"/>
  <c r="AL1112" i="2"/>
  <c r="AH1112" i="1"/>
  <c r="AZ1112" i="1" s="1"/>
  <c r="AH1111" i="1"/>
  <c r="W1105" i="1"/>
  <c r="V1105" i="1"/>
  <c r="U1105" i="1"/>
  <c r="T1105" i="1"/>
  <c r="S1105" i="1"/>
  <c r="R1105" i="1"/>
  <c r="Q1105" i="1"/>
  <c r="P1105" i="1"/>
  <c r="O1105" i="1"/>
  <c r="N1105" i="1"/>
  <c r="M1105" i="1"/>
  <c r="L1105" i="1"/>
  <c r="K1105" i="1"/>
  <c r="J1105" i="1"/>
  <c r="AH1087" i="1"/>
  <c r="AY1087" i="1" s="1"/>
  <c r="AH1086" i="1"/>
  <c r="AH1085" i="1"/>
  <c r="AH1084" i="1"/>
  <c r="AH1083" i="1"/>
  <c r="AH1082" i="1"/>
  <c r="AH1081" i="1"/>
  <c r="AH1080" i="1"/>
  <c r="AH1079" i="1"/>
  <c r="AH1078" i="1"/>
  <c r="J275" i="8" s="1"/>
  <c r="AH1077" i="1"/>
  <c r="AN1077" i="1" s="1"/>
  <c r="AH1076" i="1"/>
  <c r="AH1075" i="1"/>
  <c r="AH1074" i="1"/>
  <c r="AH1073" i="1"/>
  <c r="AH1072" i="1"/>
  <c r="AH1071" i="1"/>
  <c r="AH1070" i="1"/>
  <c r="W1064" i="1"/>
  <c r="V1064" i="1"/>
  <c r="U1064" i="1"/>
  <c r="T1064" i="1"/>
  <c r="S1064" i="1"/>
  <c r="R1064" i="1"/>
  <c r="Q1064" i="1"/>
  <c r="P1064" i="1"/>
  <c r="O1064" i="1"/>
  <c r="N1064" i="1"/>
  <c r="M1064" i="1"/>
  <c r="L1064" i="1"/>
  <c r="K1064" i="1"/>
  <c r="J1064" i="1"/>
  <c r="AD1049" i="2"/>
  <c r="AH1046" i="1"/>
  <c r="AY1046" i="1" s="1"/>
  <c r="AH1045" i="1"/>
  <c r="AH1045" i="2" s="1"/>
  <c r="AH1044" i="1"/>
  <c r="AH1043" i="1"/>
  <c r="AH1042" i="1"/>
  <c r="AZ1042" i="1" s="1"/>
  <c r="AH1041" i="1"/>
  <c r="AH1040" i="1"/>
  <c r="AH1039" i="1"/>
  <c r="AH1038" i="1"/>
  <c r="AH1037" i="1"/>
  <c r="AH1036" i="1"/>
  <c r="AH1035" i="1"/>
  <c r="AH1034" i="1"/>
  <c r="AH1033" i="1"/>
  <c r="AH1032" i="1"/>
  <c r="AH1031" i="1"/>
  <c r="AH1030" i="1"/>
  <c r="AH1029" i="1"/>
  <c r="W1023" i="1"/>
  <c r="V1023" i="1"/>
  <c r="U1023" i="1"/>
  <c r="T1023" i="1"/>
  <c r="S1023" i="1"/>
  <c r="R1023" i="1"/>
  <c r="Q1023" i="1"/>
  <c r="P1023" i="1"/>
  <c r="O1023" i="1"/>
  <c r="N1023" i="1"/>
  <c r="M1023" i="1"/>
  <c r="L1023" i="1"/>
  <c r="K1023" i="1"/>
  <c r="J1023" i="1"/>
  <c r="AD1008" i="2"/>
  <c r="AH1005" i="1"/>
  <c r="AY1005" i="1" s="1"/>
  <c r="AH1004" i="1"/>
  <c r="J261" i="8" s="1"/>
  <c r="AH1003" i="1"/>
  <c r="AH1002" i="1"/>
  <c r="AH1001" i="1"/>
  <c r="AZ1001" i="1" s="1"/>
  <c r="AH1000" i="1"/>
  <c r="AH999" i="1"/>
  <c r="AH998" i="1"/>
  <c r="AH998" i="2" s="1"/>
  <c r="AL997" i="2"/>
  <c r="AH997" i="1"/>
  <c r="AH996" i="1"/>
  <c r="AH995" i="1"/>
  <c r="AH994" i="1"/>
  <c r="AH993" i="1"/>
  <c r="AN993" i="1" s="1"/>
  <c r="AH992" i="1"/>
  <c r="AH991" i="1"/>
  <c r="AH990" i="1"/>
  <c r="J254" i="8" s="1"/>
  <c r="AL989" i="2"/>
  <c r="AH989" i="1"/>
  <c r="AH988" i="1"/>
  <c r="W982" i="1"/>
  <c r="V982" i="1"/>
  <c r="U982" i="1"/>
  <c r="T982" i="1"/>
  <c r="S982" i="1"/>
  <c r="R982" i="1"/>
  <c r="Q982" i="1"/>
  <c r="P982" i="1"/>
  <c r="O982" i="1"/>
  <c r="N982" i="1"/>
  <c r="M982" i="1"/>
  <c r="L982" i="1"/>
  <c r="K982" i="1"/>
  <c r="J982" i="1"/>
  <c r="AH964" i="1"/>
  <c r="AY964" i="1" s="1"/>
  <c r="AH963" i="1"/>
  <c r="J252" i="8" s="1"/>
  <c r="AH962" i="1"/>
  <c r="AN962" i="1" s="1"/>
  <c r="AH961" i="1"/>
  <c r="AH961" i="2" s="1"/>
  <c r="AL960" i="2"/>
  <c r="AH960" i="1"/>
  <c r="AH959" i="1"/>
  <c r="AL958" i="2"/>
  <c r="AH958" i="1"/>
  <c r="AH957" i="1"/>
  <c r="AH957" i="2" s="1"/>
  <c r="AH956" i="1"/>
  <c r="AN956" i="1" s="1"/>
  <c r="AH955" i="1"/>
  <c r="AL954" i="2"/>
  <c r="AH954" i="1"/>
  <c r="AH953" i="1"/>
  <c r="AH953" i="2" s="1"/>
  <c r="AH952" i="1"/>
  <c r="AN952" i="1" s="1"/>
  <c r="AH951" i="1"/>
  <c r="AH951" i="2" s="1"/>
  <c r="AL950" i="2"/>
  <c r="AH950" i="1"/>
  <c r="AN950" i="1" s="1"/>
  <c r="AH949" i="1"/>
  <c r="AL948" i="2"/>
  <c r="AH948" i="1"/>
  <c r="AH947" i="1"/>
  <c r="AH947" i="2" s="1"/>
  <c r="W941" i="1"/>
  <c r="V941" i="1"/>
  <c r="U941" i="1"/>
  <c r="T941" i="1"/>
  <c r="S941" i="1"/>
  <c r="R941" i="1"/>
  <c r="Q941" i="1"/>
  <c r="P941" i="1"/>
  <c r="O941" i="1"/>
  <c r="N941" i="1"/>
  <c r="M941" i="1"/>
  <c r="L941" i="1"/>
  <c r="K941" i="1"/>
  <c r="J941" i="1"/>
  <c r="AH923" i="1"/>
  <c r="AZ923" i="1" s="1"/>
  <c r="AH922" i="1"/>
  <c r="AH921" i="1"/>
  <c r="AH920" i="1"/>
  <c r="AH919" i="1"/>
  <c r="AH918" i="1"/>
  <c r="AH917" i="1"/>
  <c r="AH916" i="1"/>
  <c r="J240" i="8" s="1"/>
  <c r="AH915" i="1"/>
  <c r="AH914" i="1"/>
  <c r="AH913" i="1"/>
  <c r="AN913" i="1" s="1"/>
  <c r="AH912" i="1"/>
  <c r="AH911" i="1"/>
  <c r="AH910" i="1"/>
  <c r="AH909" i="1"/>
  <c r="AN909" i="1" s="1"/>
  <c r="AH908" i="1"/>
  <c r="AH907" i="1"/>
  <c r="AN907" i="1" s="1"/>
  <c r="AH906" i="1"/>
  <c r="W900" i="1"/>
  <c r="V900" i="1"/>
  <c r="U900" i="1"/>
  <c r="T900" i="1"/>
  <c r="S900" i="1"/>
  <c r="R900" i="1"/>
  <c r="Q900" i="1"/>
  <c r="P900" i="1"/>
  <c r="O900" i="1"/>
  <c r="N900" i="1"/>
  <c r="M900" i="1"/>
  <c r="L900" i="1"/>
  <c r="K900" i="1"/>
  <c r="J900" i="1"/>
  <c r="AH882" i="1"/>
  <c r="AY882" i="1" s="1"/>
  <c r="AH881" i="1"/>
  <c r="AH880" i="1"/>
  <c r="AN880" i="1" s="1"/>
  <c r="AH879" i="1"/>
  <c r="AH878" i="1"/>
  <c r="AH877" i="1"/>
  <c r="AH877" i="2" s="1"/>
  <c r="AH876" i="1"/>
  <c r="AH875" i="1"/>
  <c r="AH874" i="1"/>
  <c r="AZ874" i="1" s="1"/>
  <c r="AH873" i="1"/>
  <c r="J230" i="8" s="1"/>
  <c r="AH872" i="1"/>
  <c r="AH871" i="1"/>
  <c r="AH870" i="1"/>
  <c r="AN870" i="1" s="1"/>
  <c r="AH869" i="1"/>
  <c r="AH868" i="1"/>
  <c r="AH867" i="1"/>
  <c r="J227" i="8" s="1"/>
  <c r="AH866" i="1"/>
  <c r="AN866" i="1" s="1"/>
  <c r="AH865" i="1"/>
  <c r="J226" i="8" s="1"/>
  <c r="W859" i="1"/>
  <c r="V859" i="1"/>
  <c r="U859" i="1"/>
  <c r="T859" i="1"/>
  <c r="S859" i="1"/>
  <c r="R859" i="1"/>
  <c r="Q859" i="1"/>
  <c r="P859" i="1"/>
  <c r="O859" i="1"/>
  <c r="N859" i="1"/>
  <c r="M859" i="1"/>
  <c r="L859" i="1"/>
  <c r="K859" i="1"/>
  <c r="J859" i="1"/>
  <c r="Z844" i="2"/>
  <c r="AH841" i="1"/>
  <c r="AH840" i="1"/>
  <c r="AH840" i="2" s="1"/>
  <c r="AH839" i="1"/>
  <c r="AH838" i="1"/>
  <c r="AH838" i="2" s="1"/>
  <c r="AH837" i="1"/>
  <c r="AH836" i="1"/>
  <c r="J223" i="8" s="1"/>
  <c r="AH835" i="1"/>
  <c r="AH834" i="1"/>
  <c r="AH833" i="1"/>
  <c r="AH832" i="1"/>
  <c r="AH832" i="2" s="1"/>
  <c r="AH831" i="1"/>
  <c r="AH830" i="1"/>
  <c r="AH829" i="1"/>
  <c r="AH828" i="1"/>
  <c r="AH828" i="2" s="1"/>
  <c r="AH827" i="1"/>
  <c r="AH826" i="1"/>
  <c r="AH826" i="2" s="1"/>
  <c r="AH825" i="1"/>
  <c r="AZ825" i="1" s="1"/>
  <c r="AH824" i="1"/>
  <c r="W818" i="1"/>
  <c r="V818" i="1"/>
  <c r="U818" i="1"/>
  <c r="T818" i="1"/>
  <c r="S818" i="1"/>
  <c r="R818" i="1"/>
  <c r="Q818" i="1"/>
  <c r="P818" i="1"/>
  <c r="O818" i="1"/>
  <c r="N818" i="1"/>
  <c r="M818" i="1"/>
  <c r="L818" i="1"/>
  <c r="K818" i="1"/>
  <c r="J818" i="1"/>
  <c r="Z803" i="2"/>
  <c r="AH800" i="1"/>
  <c r="AY800" i="1" s="1"/>
  <c r="AH799" i="1"/>
  <c r="AH799" i="2" s="1"/>
  <c r="AH798" i="1"/>
  <c r="AH797" i="1"/>
  <c r="J215" i="8" s="1"/>
  <c r="AH796" i="1"/>
  <c r="AN796" i="1" s="1"/>
  <c r="AH795" i="1"/>
  <c r="AH794" i="1"/>
  <c r="AH793" i="1"/>
  <c r="AH792" i="1"/>
  <c r="AH791" i="1"/>
  <c r="AH791" i="2" s="1"/>
  <c r="AH790" i="1"/>
  <c r="AH789" i="1"/>
  <c r="AH788" i="1"/>
  <c r="AH787" i="1"/>
  <c r="AH786" i="1"/>
  <c r="AN786" i="1" s="1"/>
  <c r="AH785" i="1"/>
  <c r="AH784" i="1"/>
  <c r="AZ784" i="1" s="1"/>
  <c r="AH783" i="1"/>
  <c r="W777" i="1"/>
  <c r="V777" i="1"/>
  <c r="U777" i="1"/>
  <c r="T777" i="1"/>
  <c r="S777" i="1"/>
  <c r="R777" i="1"/>
  <c r="Q777" i="1"/>
  <c r="P777" i="1"/>
  <c r="O777" i="1"/>
  <c r="N777" i="1"/>
  <c r="M777" i="1"/>
  <c r="L777" i="1"/>
  <c r="K777" i="1"/>
  <c r="J777" i="1"/>
  <c r="AD762" i="2"/>
  <c r="AH759" i="1"/>
  <c r="AH758" i="1"/>
  <c r="J207" i="8" s="1"/>
  <c r="AH757" i="1"/>
  <c r="AH756" i="1"/>
  <c r="AH756" i="2" s="1"/>
  <c r="AH755" i="1"/>
  <c r="I205" i="8" s="1"/>
  <c r="AH754" i="1"/>
  <c r="J205" i="8" s="1"/>
  <c r="AH753" i="1"/>
  <c r="AN753" i="1" s="1"/>
  <c r="C204" i="8"/>
  <c r="AH752" i="1"/>
  <c r="AH751" i="1"/>
  <c r="AN751" i="1" s="1"/>
  <c r="AH750" i="1"/>
  <c r="AH750" i="2" s="1"/>
  <c r="AH749" i="1"/>
  <c r="AH748" i="1"/>
  <c r="AH748" i="2" s="1"/>
  <c r="AH747" i="1"/>
  <c r="AH746" i="1"/>
  <c r="J201" i="8" s="1"/>
  <c r="AH745" i="1"/>
  <c r="AH744" i="1"/>
  <c r="AH743" i="1"/>
  <c r="AH742" i="1"/>
  <c r="W736" i="1"/>
  <c r="V736" i="1"/>
  <c r="U736" i="1"/>
  <c r="T736" i="1"/>
  <c r="S736" i="1"/>
  <c r="R736" i="1"/>
  <c r="Q736" i="1"/>
  <c r="P736" i="1"/>
  <c r="O736" i="1"/>
  <c r="N736" i="1"/>
  <c r="M736" i="1"/>
  <c r="L736" i="1"/>
  <c r="K736" i="1"/>
  <c r="J736" i="1"/>
  <c r="AD721" i="2"/>
  <c r="AH718" i="1"/>
  <c r="AY718" i="1" s="1"/>
  <c r="AH717" i="1"/>
  <c r="AH717" i="2" s="1"/>
  <c r="AH716" i="1"/>
  <c r="AH715" i="1"/>
  <c r="AH714" i="1"/>
  <c r="AH713" i="1"/>
  <c r="AH712" i="1"/>
  <c r="AH711" i="1"/>
  <c r="J195" i="8" s="1"/>
  <c r="AH710" i="1"/>
  <c r="AH709" i="1"/>
  <c r="AH708" i="1"/>
  <c r="AN708" i="1" s="1"/>
  <c r="AH707" i="1"/>
  <c r="J193" i="8" s="1"/>
  <c r="AH706" i="1"/>
  <c r="AH705" i="1"/>
  <c r="AH705" i="2" s="1"/>
  <c r="AH704" i="1"/>
  <c r="AH703" i="1"/>
  <c r="J191" i="8" s="1"/>
  <c r="AH702" i="1"/>
  <c r="AH701" i="1"/>
  <c r="W695" i="1"/>
  <c r="V695" i="1"/>
  <c r="U695" i="1"/>
  <c r="T695" i="1"/>
  <c r="S695" i="1"/>
  <c r="R695" i="1"/>
  <c r="Q695" i="1"/>
  <c r="P695" i="1"/>
  <c r="O695" i="1"/>
  <c r="N695" i="1"/>
  <c r="M695" i="1"/>
  <c r="L695" i="1"/>
  <c r="K695" i="1"/>
  <c r="J695" i="1"/>
  <c r="AD680" i="2"/>
  <c r="Z680" i="2"/>
  <c r="AH677" i="1"/>
  <c r="AY677" i="1" s="1"/>
  <c r="AH676" i="1"/>
  <c r="AH676" i="2" s="1"/>
  <c r="AH675" i="1"/>
  <c r="AH674" i="1"/>
  <c r="AH673" i="1"/>
  <c r="AH673" i="2" s="1"/>
  <c r="AH672" i="1"/>
  <c r="AH671" i="1"/>
  <c r="AZ671" i="1" s="1"/>
  <c r="AH670" i="1"/>
  <c r="AH669" i="1"/>
  <c r="AH668" i="1"/>
  <c r="AH667" i="1"/>
  <c r="AH666" i="1"/>
  <c r="AH665" i="1"/>
  <c r="AH664" i="1"/>
  <c r="AH664" i="2" s="1"/>
  <c r="AH663" i="1"/>
  <c r="AH663" i="2" s="1"/>
  <c r="AH662" i="1"/>
  <c r="J182" i="8" s="1"/>
  <c r="AH661" i="1"/>
  <c r="AN661" i="1" s="1"/>
  <c r="AH660" i="1"/>
  <c r="W654" i="1"/>
  <c r="V654" i="1"/>
  <c r="U654" i="1"/>
  <c r="T654" i="1"/>
  <c r="S654" i="1"/>
  <c r="R654" i="1"/>
  <c r="Q654" i="1"/>
  <c r="P654" i="1"/>
  <c r="O654" i="1"/>
  <c r="N654" i="1"/>
  <c r="M654" i="1"/>
  <c r="L654" i="1"/>
  <c r="K654" i="1"/>
  <c r="J654" i="1"/>
  <c r="AH636" i="1"/>
  <c r="AY636" i="1" s="1"/>
  <c r="AH635" i="1"/>
  <c r="J180" i="8" s="1"/>
  <c r="AH634" i="1"/>
  <c r="AH633" i="1"/>
  <c r="AH633" i="2" s="1"/>
  <c r="AH632" i="1"/>
  <c r="AH631" i="1"/>
  <c r="AH630" i="1"/>
  <c r="AZ630" i="1" s="1"/>
  <c r="AH629" i="1"/>
  <c r="AH628" i="1"/>
  <c r="AH627" i="1"/>
  <c r="AH626" i="1"/>
  <c r="AH625" i="1"/>
  <c r="AH624" i="1"/>
  <c r="AH623" i="1"/>
  <c r="AH622" i="1"/>
  <c r="AH621" i="1"/>
  <c r="J173" i="8" s="1"/>
  <c r="AH620" i="1"/>
  <c r="AH619" i="1"/>
  <c r="W613" i="1"/>
  <c r="V613" i="1"/>
  <c r="U613" i="1"/>
  <c r="T613" i="1"/>
  <c r="S613" i="1"/>
  <c r="R613" i="1"/>
  <c r="Q613" i="1"/>
  <c r="P613" i="1"/>
  <c r="O613" i="1"/>
  <c r="N613" i="1"/>
  <c r="M613" i="1"/>
  <c r="L613" i="1"/>
  <c r="K613" i="1"/>
  <c r="J613" i="1"/>
  <c r="AD598" i="2"/>
  <c r="AH595" i="1"/>
  <c r="AZ595" i="1" s="1"/>
  <c r="AH594" i="1"/>
  <c r="AH593" i="1"/>
  <c r="AH593" i="2" s="1"/>
  <c r="AH592" i="1"/>
  <c r="AH592" i="2" s="1"/>
  <c r="AH591" i="1"/>
  <c r="AH590" i="1"/>
  <c r="J169" i="8" s="1"/>
  <c r="AH589" i="1"/>
  <c r="AZ589" i="1" s="1"/>
  <c r="AH588" i="1"/>
  <c r="AH587" i="1"/>
  <c r="AN587" i="1" s="1"/>
  <c r="AH586" i="1"/>
  <c r="AH586" i="2" s="1"/>
  <c r="AH585" i="1"/>
  <c r="AN585" i="1" s="1"/>
  <c r="AH584" i="1"/>
  <c r="J166" i="8" s="1"/>
  <c r="AH583" i="1"/>
  <c r="AH582" i="1"/>
  <c r="J165" i="8" s="1"/>
  <c r="AH581" i="1"/>
  <c r="AZ581" i="1" s="1"/>
  <c r="AH580" i="1"/>
  <c r="J164" i="8" s="1"/>
  <c r="AH579" i="1"/>
  <c r="AN579" i="1" s="1"/>
  <c r="AH578" i="1"/>
  <c r="W572" i="1"/>
  <c r="V572" i="1"/>
  <c r="U572" i="1"/>
  <c r="T572" i="1"/>
  <c r="S572" i="1"/>
  <c r="R572" i="1"/>
  <c r="Q572" i="1"/>
  <c r="P572" i="1"/>
  <c r="O572" i="1"/>
  <c r="N572" i="1"/>
  <c r="M572" i="1"/>
  <c r="L572" i="1"/>
  <c r="K572" i="1"/>
  <c r="J572" i="1"/>
  <c r="AH554" i="1"/>
  <c r="I162" i="8" s="1"/>
  <c r="AH553" i="1"/>
  <c r="AH553" i="2" s="1"/>
  <c r="AH552" i="1"/>
  <c r="AH551" i="1"/>
  <c r="AH550" i="1"/>
  <c r="AH549" i="1"/>
  <c r="AH548" i="1"/>
  <c r="AH547" i="1"/>
  <c r="AH546" i="1"/>
  <c r="AH545" i="1"/>
  <c r="AH544" i="1"/>
  <c r="AH543" i="1"/>
  <c r="AH542" i="1"/>
  <c r="AH541" i="1"/>
  <c r="AH540" i="1"/>
  <c r="AH539" i="1"/>
  <c r="AH538" i="1"/>
  <c r="AH537" i="1"/>
  <c r="W531" i="1"/>
  <c r="V531" i="1"/>
  <c r="U531" i="1"/>
  <c r="T531" i="1"/>
  <c r="S531" i="1"/>
  <c r="R531" i="1"/>
  <c r="Q531" i="1"/>
  <c r="P531" i="1"/>
  <c r="O531" i="1"/>
  <c r="N531" i="1"/>
  <c r="M531" i="1"/>
  <c r="L531" i="1"/>
  <c r="K531" i="1"/>
  <c r="J531" i="1"/>
  <c r="AH513" i="1"/>
  <c r="AH512" i="1"/>
  <c r="AH512" i="2" s="1"/>
  <c r="AH511" i="1"/>
  <c r="AN511" i="1" s="1"/>
  <c r="AH510" i="1"/>
  <c r="AH509" i="1"/>
  <c r="AN509" i="1" s="1"/>
  <c r="AH508" i="1"/>
  <c r="AH507" i="1"/>
  <c r="AH506" i="1"/>
  <c r="AH505" i="1"/>
  <c r="AH504" i="1"/>
  <c r="AH503" i="1"/>
  <c r="AH502" i="1"/>
  <c r="AH502" i="2" s="1"/>
  <c r="AH501" i="1"/>
  <c r="AH500" i="1"/>
  <c r="J147" i="8" s="1"/>
  <c r="AH499" i="1"/>
  <c r="AH498" i="1"/>
  <c r="AH498" i="2" s="1"/>
  <c r="AH497" i="1"/>
  <c r="AZ497" i="1" s="1"/>
  <c r="AH496" i="1"/>
  <c r="W490" i="1"/>
  <c r="V490" i="1"/>
  <c r="U490" i="1"/>
  <c r="T490" i="1"/>
  <c r="S490" i="1"/>
  <c r="R490" i="1"/>
  <c r="Q490" i="1"/>
  <c r="P490" i="1"/>
  <c r="O490" i="1"/>
  <c r="N490" i="1"/>
  <c r="M490" i="1"/>
  <c r="L490" i="1"/>
  <c r="K490" i="1"/>
  <c r="J490" i="1"/>
  <c r="AH472" i="1"/>
  <c r="AY472" i="1" s="1"/>
  <c r="AH471" i="1"/>
  <c r="AH470" i="1"/>
  <c r="AH469" i="1"/>
  <c r="AH468" i="1"/>
  <c r="AH467" i="1"/>
  <c r="AH466" i="1"/>
  <c r="AH465" i="1"/>
  <c r="AH464" i="1"/>
  <c r="AH463" i="1"/>
  <c r="AH463" i="2" s="1"/>
  <c r="AH462" i="1"/>
  <c r="AH461" i="1"/>
  <c r="J139" i="8" s="1"/>
  <c r="AL460" i="2"/>
  <c r="AH460" i="1"/>
  <c r="AN460" i="1" s="1"/>
  <c r="AH459" i="1"/>
  <c r="AH458" i="1"/>
  <c r="AH457" i="1"/>
  <c r="AH456" i="1"/>
  <c r="AH455" i="1"/>
  <c r="W449" i="1"/>
  <c r="V449" i="1"/>
  <c r="U449" i="1"/>
  <c r="T449" i="1"/>
  <c r="S449" i="1"/>
  <c r="R449" i="1"/>
  <c r="Q449" i="1"/>
  <c r="P449" i="1"/>
  <c r="O449" i="1"/>
  <c r="N449" i="1"/>
  <c r="M449" i="1"/>
  <c r="L449" i="1"/>
  <c r="K449" i="1"/>
  <c r="J449" i="1"/>
  <c r="AH431" i="1"/>
  <c r="AH430" i="1"/>
  <c r="J135" i="8" s="1"/>
  <c r="AH429" i="1"/>
  <c r="AH428" i="1"/>
  <c r="AH427" i="1"/>
  <c r="AH426" i="1"/>
  <c r="AH425" i="1"/>
  <c r="AH424" i="1"/>
  <c r="AH424" i="2" s="1"/>
  <c r="AH423" i="1"/>
  <c r="AH422" i="1"/>
  <c r="AH421" i="1"/>
  <c r="AH420" i="1"/>
  <c r="AH419" i="1"/>
  <c r="AH418" i="1"/>
  <c r="AH417" i="1"/>
  <c r="AL417" i="2"/>
  <c r="AH416" i="1"/>
  <c r="AH415" i="1"/>
  <c r="AL415" i="2"/>
  <c r="AH414" i="1"/>
  <c r="J127" i="8" s="1"/>
  <c r="W408" i="1"/>
  <c r="V408" i="1"/>
  <c r="U408" i="1"/>
  <c r="T408" i="1"/>
  <c r="S408" i="1"/>
  <c r="R408" i="1"/>
  <c r="Q408" i="1"/>
  <c r="P408" i="1"/>
  <c r="O408" i="1"/>
  <c r="N408" i="1"/>
  <c r="M408" i="1"/>
  <c r="L408" i="1"/>
  <c r="K408" i="1"/>
  <c r="J408" i="1"/>
  <c r="Z393" i="2"/>
  <c r="AH390" i="1"/>
  <c r="AY390" i="1" s="1"/>
  <c r="AH389" i="1"/>
  <c r="AH388" i="1"/>
  <c r="AH387" i="1"/>
  <c r="J125" i="8" s="1"/>
  <c r="AH386" i="1"/>
  <c r="AZ386" i="1" s="1"/>
  <c r="AH385" i="1"/>
  <c r="AH384" i="1"/>
  <c r="AH383" i="1"/>
  <c r="J123" i="8" s="1"/>
  <c r="AH382" i="1"/>
  <c r="AH381" i="1"/>
  <c r="AH380" i="1"/>
  <c r="AH379" i="1"/>
  <c r="AH378" i="1"/>
  <c r="AH377" i="1"/>
  <c r="AH377" i="2" s="1"/>
  <c r="AH376" i="1"/>
  <c r="AH375" i="1"/>
  <c r="AH374" i="1"/>
  <c r="AH373" i="1"/>
  <c r="W367" i="1"/>
  <c r="V367" i="1"/>
  <c r="U367" i="1"/>
  <c r="T367" i="1"/>
  <c r="S367" i="1"/>
  <c r="R367" i="1"/>
  <c r="Q367" i="1"/>
  <c r="P367" i="1"/>
  <c r="O367" i="1"/>
  <c r="N367" i="1"/>
  <c r="M367" i="1"/>
  <c r="L367" i="1"/>
  <c r="K367" i="1"/>
  <c r="J367" i="1"/>
  <c r="AH349" i="1"/>
  <c r="AY349" i="1" s="1"/>
  <c r="AH348" i="1"/>
  <c r="AH347" i="1"/>
  <c r="AH346" i="1"/>
  <c r="AH346" i="2" s="1"/>
  <c r="AH345" i="1"/>
  <c r="AH344" i="1"/>
  <c r="AH344" i="2" s="1"/>
  <c r="AH343" i="1"/>
  <c r="AH342" i="1"/>
  <c r="AH341" i="1"/>
  <c r="AN341" i="1" s="1"/>
  <c r="AH340" i="1"/>
  <c r="J113" i="8" s="1"/>
  <c r="AH339" i="1"/>
  <c r="AH338" i="1"/>
  <c r="AH338" i="2" s="1"/>
  <c r="AH337" i="1"/>
  <c r="AH336" i="1"/>
  <c r="AH335" i="1"/>
  <c r="AN335" i="1" s="1"/>
  <c r="AH334" i="1"/>
  <c r="AH333" i="1"/>
  <c r="AN333" i="1" s="1"/>
  <c r="AH332" i="1"/>
  <c r="W326" i="1"/>
  <c r="V326" i="1"/>
  <c r="U326" i="1"/>
  <c r="T326" i="1"/>
  <c r="S326" i="1"/>
  <c r="R326" i="1"/>
  <c r="Q326" i="1"/>
  <c r="P326" i="1"/>
  <c r="O326" i="1"/>
  <c r="N326" i="1"/>
  <c r="M326" i="1"/>
  <c r="L326" i="1"/>
  <c r="K326" i="1"/>
  <c r="J326" i="1"/>
  <c r="AD311" i="2"/>
  <c r="AH308" i="1"/>
  <c r="AY308" i="1" s="1"/>
  <c r="AH307" i="1"/>
  <c r="AH306" i="1"/>
  <c r="AH305" i="1"/>
  <c r="J107" i="8" s="1"/>
  <c r="AH304" i="1"/>
  <c r="AH303" i="1"/>
  <c r="AH303" i="2" s="1"/>
  <c r="AH302" i="1"/>
  <c r="AH301" i="1"/>
  <c r="J105" i="8" s="1"/>
  <c r="AH300" i="1"/>
  <c r="AH299" i="1"/>
  <c r="AH298" i="1"/>
  <c r="AH297" i="1"/>
  <c r="AH296" i="1"/>
  <c r="AH295" i="1"/>
  <c r="J102" i="8" s="1"/>
  <c r="AH294" i="1"/>
  <c r="AN294" i="1" s="1"/>
  <c r="AH293" i="1"/>
  <c r="AH292" i="1"/>
  <c r="AH291" i="1"/>
  <c r="W285" i="1"/>
  <c r="V285" i="1"/>
  <c r="U285" i="1"/>
  <c r="T285" i="1"/>
  <c r="S285" i="1"/>
  <c r="R285" i="1"/>
  <c r="Q285" i="1"/>
  <c r="P285" i="1"/>
  <c r="O285" i="1"/>
  <c r="N285" i="1"/>
  <c r="M285" i="1"/>
  <c r="L285" i="1"/>
  <c r="K285" i="1"/>
  <c r="J285" i="1"/>
  <c r="AD270" i="2"/>
  <c r="Z270" i="2"/>
  <c r="AH267" i="1"/>
  <c r="AY267" i="1" s="1"/>
  <c r="AH266" i="1"/>
  <c r="AH265" i="1"/>
  <c r="AH264" i="1"/>
  <c r="AH263" i="1"/>
  <c r="AL263" i="2"/>
  <c r="AH262" i="1"/>
  <c r="J97" i="8" s="1"/>
  <c r="AH261" i="1"/>
  <c r="AH260" i="1"/>
  <c r="J96" i="8" s="1"/>
  <c r="AH259" i="1"/>
  <c r="AH258" i="1"/>
  <c r="AH257" i="1"/>
  <c r="AH256" i="1"/>
  <c r="AH255" i="1"/>
  <c r="AN255" i="1" s="1"/>
  <c r="AH254" i="1"/>
  <c r="AH253" i="1"/>
  <c r="AH252" i="1"/>
  <c r="AH251" i="1"/>
  <c r="AH250" i="1"/>
  <c r="W244" i="1"/>
  <c r="V244" i="1"/>
  <c r="U244" i="1"/>
  <c r="T244" i="1"/>
  <c r="S244" i="1"/>
  <c r="R244" i="1"/>
  <c r="Q244" i="1"/>
  <c r="P244" i="1"/>
  <c r="O244" i="1"/>
  <c r="N244" i="1"/>
  <c r="M244" i="1"/>
  <c r="L244" i="1"/>
  <c r="K244" i="1"/>
  <c r="J244" i="1"/>
  <c r="AH220" i="1"/>
  <c r="AY220" i="1" s="1"/>
  <c r="AH219" i="1"/>
  <c r="AH219" i="2" s="1"/>
  <c r="AH218" i="1"/>
  <c r="AL218" i="2"/>
  <c r="AH217" i="1"/>
  <c r="AH216" i="1"/>
  <c r="AL216" i="2"/>
  <c r="AH215" i="1"/>
  <c r="AH215" i="2" s="1"/>
  <c r="AH214" i="1"/>
  <c r="AH213" i="1"/>
  <c r="AH212" i="1"/>
  <c r="AN212" i="1" s="1"/>
  <c r="AH211" i="1"/>
  <c r="AH211" i="2" s="1"/>
  <c r="AH210" i="1"/>
  <c r="AH209" i="1"/>
  <c r="J85" i="8" s="1"/>
  <c r="AH208" i="1"/>
  <c r="AH207" i="1"/>
  <c r="J84" i="8" s="1"/>
  <c r="AH206" i="1"/>
  <c r="AH205" i="1"/>
  <c r="J83" i="8" s="1"/>
  <c r="AH204" i="1"/>
  <c r="AH203" i="1"/>
  <c r="J82" i="8" s="1"/>
  <c r="W197" i="1"/>
  <c r="V197" i="1"/>
  <c r="U197" i="1"/>
  <c r="T197" i="1"/>
  <c r="S197" i="1"/>
  <c r="R197" i="1"/>
  <c r="Q197" i="1"/>
  <c r="P197" i="1"/>
  <c r="O197" i="1"/>
  <c r="N197" i="1"/>
  <c r="M197" i="1"/>
  <c r="L197" i="1"/>
  <c r="K197" i="1"/>
  <c r="J197" i="1"/>
  <c r="AD182" i="2"/>
  <c r="AH173" i="1"/>
  <c r="AY173" i="1" s="1"/>
  <c r="AH172" i="1"/>
  <c r="J81" i="8" s="1"/>
  <c r="AH171" i="1"/>
  <c r="AH170" i="1"/>
  <c r="AH169" i="1"/>
  <c r="AL169" i="2"/>
  <c r="AH168" i="1"/>
  <c r="AH167" i="1"/>
  <c r="AH166" i="1"/>
  <c r="J78" i="8" s="1"/>
  <c r="AH165" i="1"/>
  <c r="AH164" i="1"/>
  <c r="AH164" i="2" s="1"/>
  <c r="AH163" i="1"/>
  <c r="AH162" i="1"/>
  <c r="AH162" i="2" s="1"/>
  <c r="AH161" i="1"/>
  <c r="AH160" i="1"/>
  <c r="AH159" i="1"/>
  <c r="AH158" i="1"/>
  <c r="AH158" i="2" s="1"/>
  <c r="AH157" i="1"/>
  <c r="AH156" i="1"/>
  <c r="W150" i="1"/>
  <c r="V150" i="1"/>
  <c r="U150" i="1"/>
  <c r="T150" i="1"/>
  <c r="S150" i="1"/>
  <c r="R150" i="1"/>
  <c r="Q150" i="1"/>
  <c r="P150" i="1"/>
  <c r="O150" i="1"/>
  <c r="N150" i="1"/>
  <c r="M150" i="1"/>
  <c r="L150" i="1"/>
  <c r="K150" i="1"/>
  <c r="J150" i="1"/>
  <c r="AH126" i="1"/>
  <c r="AY126" i="1" s="1"/>
  <c r="AH125" i="1"/>
  <c r="AH124" i="1"/>
  <c r="AY124" i="1" s="1"/>
  <c r="AH123" i="1"/>
  <c r="AH122" i="1"/>
  <c r="AY122" i="1" s="1"/>
  <c r="AH121" i="1"/>
  <c r="AH120" i="1"/>
  <c r="AY120" i="1" s="1"/>
  <c r="AH119" i="1"/>
  <c r="AH118" i="1"/>
  <c r="AY118" i="1" s="1"/>
  <c r="AH117" i="1"/>
  <c r="AH116" i="1"/>
  <c r="AY116" i="1" s="1"/>
  <c r="AH115" i="1"/>
  <c r="AH114" i="1"/>
  <c r="AH113" i="1"/>
  <c r="J66" i="8" s="1"/>
  <c r="AH112" i="1"/>
  <c r="AH111" i="1"/>
  <c r="J65" i="8" s="1"/>
  <c r="AH110" i="1"/>
  <c r="AH109" i="1"/>
  <c r="W103" i="1"/>
  <c r="V103" i="1"/>
  <c r="U103" i="1"/>
  <c r="T103" i="1"/>
  <c r="S103" i="1"/>
  <c r="R103" i="1"/>
  <c r="Q103" i="1"/>
  <c r="P103" i="1"/>
  <c r="O103" i="1"/>
  <c r="N103" i="1"/>
  <c r="M103" i="1"/>
  <c r="L103" i="1"/>
  <c r="K103" i="1"/>
  <c r="J103" i="1"/>
  <c r="AD88" i="2"/>
  <c r="Z88" i="2"/>
  <c r="AH79" i="1"/>
  <c r="AY79" i="1" s="1"/>
  <c r="AH78" i="1"/>
  <c r="AH77" i="1"/>
  <c r="AH76" i="1"/>
  <c r="AH76" i="2" s="1"/>
  <c r="AH75" i="1"/>
  <c r="AY75" i="1" s="1"/>
  <c r="AH74" i="1"/>
  <c r="AH73" i="1"/>
  <c r="AY73" i="1" s="1"/>
  <c r="AH72" i="1"/>
  <c r="AH71" i="1"/>
  <c r="AY71" i="1" s="1"/>
  <c r="AH70" i="1"/>
  <c r="J59" i="8" s="1"/>
  <c r="AH69" i="1"/>
  <c r="AY69" i="1" s="1"/>
  <c r="AH68" i="1"/>
  <c r="J58" i="8" s="1"/>
  <c r="AH67" i="1"/>
  <c r="AY67" i="1" s="1"/>
  <c r="AH66" i="1"/>
  <c r="J57" i="8" s="1"/>
  <c r="AH65" i="1"/>
  <c r="AY65" i="1" s="1"/>
  <c r="AH64" i="1"/>
  <c r="AH62" i="1"/>
  <c r="W56" i="1"/>
  <c r="V56" i="1"/>
  <c r="U56" i="1"/>
  <c r="T56" i="1"/>
  <c r="S56" i="1"/>
  <c r="R56" i="1"/>
  <c r="Q56" i="1"/>
  <c r="P56" i="1"/>
  <c r="O56" i="1"/>
  <c r="N56" i="1"/>
  <c r="M56" i="1"/>
  <c r="L56" i="1"/>
  <c r="K56" i="1"/>
  <c r="J56" i="1"/>
  <c r="Z30" i="2"/>
  <c r="AZ25" i="1"/>
  <c r="AH24" i="1"/>
  <c r="AH24" i="2" s="1"/>
  <c r="AH22" i="1"/>
  <c r="AH20" i="1"/>
  <c r="AH18" i="1"/>
  <c r="AY17" i="1"/>
  <c r="AH16" i="1"/>
  <c r="AH16" i="2" s="1"/>
  <c r="C293" i="8"/>
  <c r="C309" i="8"/>
  <c r="AD352" i="2"/>
  <c r="Z598" i="2"/>
  <c r="C182" i="8"/>
  <c r="Z721" i="2"/>
  <c r="C212" i="8"/>
  <c r="C256" i="8"/>
  <c r="C282" i="8"/>
  <c r="Z1131" i="2"/>
  <c r="Z1254" i="2"/>
  <c r="Z967" i="2"/>
  <c r="C213" i="8"/>
  <c r="C134" i="8"/>
  <c r="C113" i="8"/>
  <c r="C86" i="8"/>
  <c r="AL380" i="2"/>
  <c r="AL212" i="2"/>
  <c r="AL214" i="2"/>
  <c r="AL251" i="2"/>
  <c r="AL259" i="2"/>
  <c r="AL339" i="2"/>
  <c r="AL165" i="2"/>
  <c r="AL952" i="2"/>
  <c r="AL1200" i="2"/>
  <c r="AL429" i="2"/>
  <c r="AL1196" i="2"/>
  <c r="AL472" i="2"/>
  <c r="AL995" i="2"/>
  <c r="AL470" i="2"/>
  <c r="AL427" i="2"/>
  <c r="AL204" i="2"/>
  <c r="Z639" i="2"/>
  <c r="AD844" i="2"/>
  <c r="C266" i="8"/>
  <c r="AL456" i="2"/>
  <c r="AD803" i="2"/>
  <c r="AL208" i="2"/>
  <c r="AL167" i="2"/>
  <c r="BI35" i="11"/>
  <c r="BI22" i="1"/>
  <c r="R56" i="2" l="1"/>
  <c r="AZ126" i="1"/>
  <c r="BL126" i="1" s="1"/>
  <c r="BM126" i="1" s="1"/>
  <c r="AZ587" i="1"/>
  <c r="AZ677" i="1"/>
  <c r="BL677" i="1" s="1"/>
  <c r="BM677" i="1" s="1"/>
  <c r="J224" i="8"/>
  <c r="AZ1128" i="1"/>
  <c r="BG37" i="11"/>
  <c r="AZ585" i="1"/>
  <c r="AH758" i="2"/>
  <c r="N326" i="2"/>
  <c r="J103" i="2"/>
  <c r="N613" i="2"/>
  <c r="AZ255" i="1"/>
  <c r="AY161" i="1"/>
  <c r="BB161" i="1" s="1"/>
  <c r="AN161" i="1"/>
  <c r="AN161" i="2" s="1"/>
  <c r="AY165" i="1"/>
  <c r="BB165" i="1" s="1"/>
  <c r="AN165" i="1"/>
  <c r="AY171" i="1"/>
  <c r="BB171" i="1" s="1"/>
  <c r="AN171" i="1"/>
  <c r="AY251" i="1"/>
  <c r="BB251" i="1" s="1"/>
  <c r="AN251" i="1"/>
  <c r="AY388" i="1"/>
  <c r="BB388" i="1" s="1"/>
  <c r="AN388" i="1"/>
  <c r="AY417" i="1"/>
  <c r="BB417" i="1" s="1"/>
  <c r="AN417" i="1"/>
  <c r="AY423" i="1"/>
  <c r="AY427" i="1"/>
  <c r="BB427" i="1" s="1"/>
  <c r="AN427" i="1"/>
  <c r="AN427" i="2" s="1"/>
  <c r="AY456" i="1"/>
  <c r="BB456" i="1" s="1"/>
  <c r="AN456" i="1"/>
  <c r="AY468" i="1"/>
  <c r="BB468" i="1" s="1"/>
  <c r="AN468" i="1"/>
  <c r="AY497" i="1"/>
  <c r="BL497" i="1" s="1"/>
  <c r="AN497" i="1"/>
  <c r="AY501" i="1"/>
  <c r="AN501" i="1"/>
  <c r="AH505" i="2"/>
  <c r="AN505" i="1"/>
  <c r="AY538" i="1"/>
  <c r="AN538" i="1"/>
  <c r="AY542" i="1"/>
  <c r="AN542" i="1"/>
  <c r="AY546" i="1"/>
  <c r="AN546" i="1"/>
  <c r="AY550" i="1"/>
  <c r="AN550" i="1"/>
  <c r="AY591" i="1"/>
  <c r="AN591" i="1"/>
  <c r="AY622" i="1"/>
  <c r="AN622" i="1"/>
  <c r="AY626" i="1"/>
  <c r="AN626" i="1"/>
  <c r="AY665" i="1"/>
  <c r="AN665" i="1"/>
  <c r="AY669" i="1"/>
  <c r="AN669" i="1"/>
  <c r="AY702" i="1"/>
  <c r="AN702" i="1"/>
  <c r="AY706" i="1"/>
  <c r="AN706" i="1"/>
  <c r="AY710" i="1"/>
  <c r="AN710" i="1"/>
  <c r="AZ714" i="1"/>
  <c r="AN714" i="1"/>
  <c r="AY757" i="1"/>
  <c r="AN757" i="1"/>
  <c r="AY784" i="1"/>
  <c r="BL784" i="1" s="1"/>
  <c r="AN784" i="1"/>
  <c r="AY788" i="1"/>
  <c r="AN788" i="1"/>
  <c r="AY792" i="1"/>
  <c r="AN792" i="1"/>
  <c r="AY876" i="1"/>
  <c r="AN876" i="1"/>
  <c r="AY917" i="1"/>
  <c r="AN917" i="1"/>
  <c r="AY921" i="1"/>
  <c r="AN921" i="1"/>
  <c r="AY954" i="1"/>
  <c r="BB954" i="1" s="1"/>
  <c r="AN954" i="1"/>
  <c r="AY989" i="1"/>
  <c r="BB989" i="1" s="1"/>
  <c r="AN989" i="1"/>
  <c r="AY995" i="1"/>
  <c r="BB995" i="1" s="1"/>
  <c r="AN995" i="1"/>
  <c r="AY1003" i="1"/>
  <c r="AN1003" i="1"/>
  <c r="AY1034" i="1"/>
  <c r="AN1034" i="1"/>
  <c r="AY1038" i="1"/>
  <c r="AN1038" i="1"/>
  <c r="AY1073" i="1"/>
  <c r="BB1073" i="1" s="1"/>
  <c r="AN1073" i="1"/>
  <c r="AY1081" i="1"/>
  <c r="BB1081" i="1" s="1"/>
  <c r="AN1081" i="1"/>
  <c r="AY1085" i="1"/>
  <c r="AN1085" i="1"/>
  <c r="AY1126" i="1"/>
  <c r="AN1126" i="1"/>
  <c r="AY1153" i="1"/>
  <c r="BB1153" i="1" s="1"/>
  <c r="AN1153" i="1"/>
  <c r="AY1167" i="1"/>
  <c r="BB1167" i="1" s="1"/>
  <c r="AN1167" i="1"/>
  <c r="AY1194" i="1"/>
  <c r="AN1194" i="1"/>
  <c r="AY1241" i="1"/>
  <c r="BB1241" i="1" s="1"/>
  <c r="AN1241" i="1"/>
  <c r="AY169" i="1"/>
  <c r="BB169" i="1" s="1"/>
  <c r="AN169" i="1"/>
  <c r="AY204" i="1"/>
  <c r="BB204" i="1" s="1"/>
  <c r="AN204" i="1"/>
  <c r="AY208" i="1"/>
  <c r="BB208" i="1" s="1"/>
  <c r="AN208" i="1"/>
  <c r="AN208" i="2" s="1"/>
  <c r="AY218" i="1"/>
  <c r="BB218" i="1" s="1"/>
  <c r="AN218" i="1"/>
  <c r="AY259" i="1"/>
  <c r="BB259" i="1" s="1"/>
  <c r="AN259" i="1"/>
  <c r="AN265" i="1"/>
  <c r="AY292" i="1"/>
  <c r="AN292" i="1"/>
  <c r="AY300" i="1"/>
  <c r="BB300" i="1" s="1"/>
  <c r="AN300" i="1"/>
  <c r="AY304" i="1"/>
  <c r="BB304" i="1" s="1"/>
  <c r="AN304" i="1"/>
  <c r="AZ339" i="1"/>
  <c r="AN339" i="1"/>
  <c r="AY343" i="1"/>
  <c r="BB343" i="1" s="1"/>
  <c r="AN343" i="1"/>
  <c r="AH374" i="2"/>
  <c r="AN374" i="1"/>
  <c r="AZ378" i="1"/>
  <c r="AN378" i="1"/>
  <c r="AY382" i="1"/>
  <c r="BB382" i="1" s="1"/>
  <c r="AN382" i="1"/>
  <c r="AY415" i="1"/>
  <c r="BB415" i="1" s="1"/>
  <c r="AN415" i="1"/>
  <c r="AY421" i="1"/>
  <c r="BB421" i="1" s="1"/>
  <c r="AN421" i="1"/>
  <c r="AY462" i="1"/>
  <c r="BB462" i="1" s="1"/>
  <c r="AN462" i="1"/>
  <c r="AN462" i="2" s="1"/>
  <c r="AY466" i="1"/>
  <c r="BB466" i="1" s="1"/>
  <c r="AN466" i="1"/>
  <c r="AZ583" i="1"/>
  <c r="AN583" i="1"/>
  <c r="AY630" i="1"/>
  <c r="BL630" i="1" s="1"/>
  <c r="BM630" i="1" s="1"/>
  <c r="AN630" i="1"/>
  <c r="AY634" i="1"/>
  <c r="AN634" i="1"/>
  <c r="AY673" i="1"/>
  <c r="AN673" i="1"/>
  <c r="AY743" i="1"/>
  <c r="AN743" i="1"/>
  <c r="AY747" i="1"/>
  <c r="AN747" i="1"/>
  <c r="AY827" i="1"/>
  <c r="AN827" i="1"/>
  <c r="AY831" i="1"/>
  <c r="AN831" i="1"/>
  <c r="AZ835" i="1"/>
  <c r="AN835" i="1"/>
  <c r="AZ839" i="1"/>
  <c r="AN839" i="1"/>
  <c r="AY960" i="1"/>
  <c r="BB960" i="1" s="1"/>
  <c r="AN960" i="1"/>
  <c r="AY1032" i="1"/>
  <c r="AN1032" i="1"/>
  <c r="AY1042" i="1"/>
  <c r="BL1042" i="1" s="1"/>
  <c r="BM1042" i="1" s="1"/>
  <c r="AN1042" i="1"/>
  <c r="AY1124" i="1"/>
  <c r="BB1124" i="1" s="1"/>
  <c r="AN1124" i="1"/>
  <c r="AY1159" i="1"/>
  <c r="BB1159" i="1" s="1"/>
  <c r="AN1159" i="1"/>
  <c r="AY1198" i="1"/>
  <c r="AN1198" i="1"/>
  <c r="AZ1202" i="1"/>
  <c r="AN1202" i="1"/>
  <c r="AY1206" i="1"/>
  <c r="AN1206" i="1"/>
  <c r="AY1249" i="1"/>
  <c r="BB1249" i="1" s="1"/>
  <c r="AN1249" i="1"/>
  <c r="AY159" i="1"/>
  <c r="AN159" i="1"/>
  <c r="AY167" i="1"/>
  <c r="BB167" i="1" s="1"/>
  <c r="AN167" i="1"/>
  <c r="AY216" i="1"/>
  <c r="BB216" i="1" s="1"/>
  <c r="AN216" i="1"/>
  <c r="AN216" i="2" s="1"/>
  <c r="AY253" i="1"/>
  <c r="BB253" i="1" s="1"/>
  <c r="AN253" i="1"/>
  <c r="AY263" i="1"/>
  <c r="BB263" i="1" s="1"/>
  <c r="AN263" i="1"/>
  <c r="AY347" i="1"/>
  <c r="BB347" i="1" s="1"/>
  <c r="AN347" i="1"/>
  <c r="AN347" i="2" s="1"/>
  <c r="AY386" i="1"/>
  <c r="BL386" i="1" s="1"/>
  <c r="BM386" i="1" s="1"/>
  <c r="AY419" i="1"/>
  <c r="AY425" i="1"/>
  <c r="BB425" i="1" s="1"/>
  <c r="AN425" i="1"/>
  <c r="AN425" i="2" s="1"/>
  <c r="AY429" i="1"/>
  <c r="BB429" i="1" s="1"/>
  <c r="AN429" i="1"/>
  <c r="AY470" i="1"/>
  <c r="BB470" i="1" s="1"/>
  <c r="AN470" i="1"/>
  <c r="AY499" i="1"/>
  <c r="AN499" i="1"/>
  <c r="I148" i="8"/>
  <c r="AN503" i="1"/>
  <c r="I150" i="8"/>
  <c r="AN507" i="1"/>
  <c r="AY540" i="1"/>
  <c r="AN540" i="1"/>
  <c r="AY544" i="1"/>
  <c r="AN544" i="1"/>
  <c r="AH548" i="2"/>
  <c r="AN548" i="1"/>
  <c r="AZ552" i="1"/>
  <c r="AN552" i="1"/>
  <c r="AY589" i="1"/>
  <c r="BL589" i="1" s="1"/>
  <c r="BM589" i="1" s="1"/>
  <c r="AN589" i="1"/>
  <c r="AZ593" i="1"/>
  <c r="AN593" i="1"/>
  <c r="AY620" i="1"/>
  <c r="AN620" i="1"/>
  <c r="AY624" i="1"/>
  <c r="AN624" i="1"/>
  <c r="AZ628" i="1"/>
  <c r="AN628" i="1"/>
  <c r="AY663" i="1"/>
  <c r="AN663" i="1"/>
  <c r="AY667" i="1"/>
  <c r="AN667" i="1"/>
  <c r="AY704" i="1"/>
  <c r="AN704" i="1"/>
  <c r="AY712" i="1"/>
  <c r="AN712" i="1"/>
  <c r="AY716" i="1"/>
  <c r="AN716" i="1"/>
  <c r="AY755" i="1"/>
  <c r="AN755" i="1"/>
  <c r="AY790" i="1"/>
  <c r="AN790" i="1"/>
  <c r="AY794" i="1"/>
  <c r="AN794" i="1"/>
  <c r="AY798" i="1"/>
  <c r="AN798" i="1"/>
  <c r="AY874" i="1"/>
  <c r="BL874" i="1" s="1"/>
  <c r="BM874" i="1" s="1"/>
  <c r="AN874" i="1"/>
  <c r="AZ878" i="1"/>
  <c r="AN878" i="1"/>
  <c r="AY911" i="1"/>
  <c r="AN911" i="1"/>
  <c r="AY915" i="1"/>
  <c r="AN915" i="1"/>
  <c r="AY919" i="1"/>
  <c r="AN919" i="1"/>
  <c r="AY958" i="1"/>
  <c r="BB958" i="1" s="1"/>
  <c r="AN958" i="1"/>
  <c r="AN958" i="2" s="1"/>
  <c r="AY999" i="1"/>
  <c r="BB999" i="1" s="1"/>
  <c r="AN999" i="1"/>
  <c r="AY1001" i="1"/>
  <c r="BL1001" i="1" s="1"/>
  <c r="AN1001" i="1"/>
  <c r="AY1036" i="1"/>
  <c r="AN1036" i="1"/>
  <c r="AY1040" i="1"/>
  <c r="AN1040" i="1"/>
  <c r="AY1071" i="1"/>
  <c r="BB1071" i="1" s="1"/>
  <c r="AN1071" i="1"/>
  <c r="AY1075" i="1"/>
  <c r="BB1075" i="1" s="1"/>
  <c r="AN1075" i="1"/>
  <c r="AY1079" i="1"/>
  <c r="BB1079" i="1" s="1"/>
  <c r="AN1079" i="1"/>
  <c r="AY1083" i="1"/>
  <c r="AN1083" i="1"/>
  <c r="AY1120" i="1"/>
  <c r="BB1120" i="1" s="1"/>
  <c r="AN1120" i="1"/>
  <c r="AY1122" i="1"/>
  <c r="BB1122" i="1" s="1"/>
  <c r="AN1122" i="1"/>
  <c r="I294" i="8"/>
  <c r="AN1163" i="1"/>
  <c r="AN1163" i="2" s="1"/>
  <c r="AY1239" i="1"/>
  <c r="AN1239" i="1"/>
  <c r="AY1243" i="1"/>
  <c r="BB1243" i="1" s="1"/>
  <c r="AN1243" i="1"/>
  <c r="AZ206" i="1"/>
  <c r="AN206" i="1"/>
  <c r="AY210" i="1"/>
  <c r="AZ214" i="1"/>
  <c r="AN214" i="1"/>
  <c r="AZ257" i="1"/>
  <c r="AY261" i="1"/>
  <c r="AY298" i="1"/>
  <c r="AY302" i="1"/>
  <c r="BB302" i="1" s="1"/>
  <c r="AN302" i="1"/>
  <c r="AZ306" i="1"/>
  <c r="AN306" i="1"/>
  <c r="AN306" i="2" s="1"/>
  <c r="AZ337" i="1"/>
  <c r="AN337" i="1"/>
  <c r="AY345" i="1"/>
  <c r="AZ376" i="1"/>
  <c r="AN376" i="1"/>
  <c r="AY380" i="1"/>
  <c r="BB380" i="1" s="1"/>
  <c r="AN380" i="1"/>
  <c r="AY384" i="1"/>
  <c r="BB384" i="1" s="1"/>
  <c r="AN384" i="1"/>
  <c r="AY458" i="1"/>
  <c r="BB458" i="1" s="1"/>
  <c r="AN458" i="1"/>
  <c r="AY464" i="1"/>
  <c r="BB464" i="1" s="1"/>
  <c r="AN464" i="1"/>
  <c r="AY581" i="1"/>
  <c r="BL581" i="1" s="1"/>
  <c r="BM581" i="1" s="1"/>
  <c r="AN581" i="1"/>
  <c r="AY632" i="1"/>
  <c r="AN632" i="1"/>
  <c r="AY671" i="1"/>
  <c r="BL671" i="1" s="1"/>
  <c r="BM671" i="1" s="1"/>
  <c r="AN671" i="1"/>
  <c r="AY675" i="1"/>
  <c r="AN675" i="1"/>
  <c r="AH745" i="2"/>
  <c r="AN745" i="1"/>
  <c r="AY749" i="1"/>
  <c r="AN749" i="1"/>
  <c r="AY825" i="1"/>
  <c r="BL825" i="1" s="1"/>
  <c r="AN825" i="1"/>
  <c r="AY829" i="1"/>
  <c r="AN829" i="1"/>
  <c r="AY833" i="1"/>
  <c r="AN833" i="1"/>
  <c r="AH837" i="2"/>
  <c r="AN837" i="1"/>
  <c r="AY868" i="1"/>
  <c r="AN868" i="1"/>
  <c r="AY872" i="1"/>
  <c r="AN872" i="1"/>
  <c r="AY991" i="1"/>
  <c r="BB991" i="1" s="1"/>
  <c r="AN991" i="1"/>
  <c r="AY997" i="1"/>
  <c r="BB997" i="1" s="1"/>
  <c r="AN997" i="1"/>
  <c r="AY1030" i="1"/>
  <c r="AN1030" i="1"/>
  <c r="AZ1034" i="1"/>
  <c r="BL1034" i="1" s="1"/>
  <c r="BM1034" i="1" s="1"/>
  <c r="AY1044" i="1"/>
  <c r="AN1044" i="1"/>
  <c r="AY1112" i="1"/>
  <c r="BL1112" i="1" s="1"/>
  <c r="AN1112" i="1"/>
  <c r="AY1114" i="1"/>
  <c r="BL1114" i="1" s="1"/>
  <c r="BM1114" i="1" s="1"/>
  <c r="AN1114" i="1"/>
  <c r="AN1114" i="2" s="1"/>
  <c r="AY1118" i="1"/>
  <c r="BB1118" i="1" s="1"/>
  <c r="AN1118" i="1"/>
  <c r="AY1155" i="1"/>
  <c r="BL1155" i="1" s="1"/>
  <c r="BM1155" i="1" s="1"/>
  <c r="AN1155" i="1"/>
  <c r="AY1157" i="1"/>
  <c r="BL1157" i="1" s="1"/>
  <c r="BM1157" i="1" s="1"/>
  <c r="AN1157" i="1"/>
  <c r="AY1161" i="1"/>
  <c r="BB1161" i="1" s="1"/>
  <c r="AN1161" i="1"/>
  <c r="AY1196" i="1"/>
  <c r="BB1196" i="1" s="1"/>
  <c r="BC1196" i="1" s="1"/>
  <c r="AN1196" i="1"/>
  <c r="AN1196" i="2" s="1"/>
  <c r="AY1200" i="1"/>
  <c r="AN1200" i="1"/>
  <c r="AY1204" i="1"/>
  <c r="BB1204" i="1" s="1"/>
  <c r="AN1204" i="1"/>
  <c r="AY1208" i="1"/>
  <c r="AN1208" i="1"/>
  <c r="AY1247" i="1"/>
  <c r="BL1247" i="1" s="1"/>
  <c r="AN1247" i="1"/>
  <c r="AY948" i="1"/>
  <c r="BB948" i="1" s="1"/>
  <c r="AN948" i="1"/>
  <c r="AY1235" i="1"/>
  <c r="AN1235" i="1"/>
  <c r="AY157" i="1"/>
  <c r="BB157" i="1" s="1"/>
  <c r="AN157" i="1"/>
  <c r="AN157" i="2" s="1"/>
  <c r="AZ75" i="1"/>
  <c r="BL75" i="1" s="1"/>
  <c r="R113" i="8"/>
  <c r="V1187" i="2"/>
  <c r="R490" i="2"/>
  <c r="N1146" i="2"/>
  <c r="N818" i="2"/>
  <c r="AZ634" i="1"/>
  <c r="AZ755" i="1"/>
  <c r="AZ1208" i="1"/>
  <c r="I314" i="8"/>
  <c r="I218" i="8"/>
  <c r="N941" i="2"/>
  <c r="AZ261" i="1"/>
  <c r="AZ263" i="1"/>
  <c r="AZ265" i="1"/>
  <c r="AZ349" i="1"/>
  <c r="BL349" i="1" s="1"/>
  <c r="BM349" i="1" s="1"/>
  <c r="AZ499" i="1"/>
  <c r="AZ632" i="1"/>
  <c r="AZ673" i="1"/>
  <c r="AZ718" i="1"/>
  <c r="BL718" i="1" s="1"/>
  <c r="BM718" i="1" s="1"/>
  <c r="AZ798" i="1"/>
  <c r="AZ827" i="1"/>
  <c r="AZ917" i="1"/>
  <c r="AH1002" i="2"/>
  <c r="AZ1005" i="1"/>
  <c r="BL1005" i="1" s="1"/>
  <c r="AZ1239" i="1"/>
  <c r="AZ1249" i="1"/>
  <c r="AZ1251" i="1"/>
  <c r="BL1251" i="1" s="1"/>
  <c r="BM1251" i="1" s="1"/>
  <c r="R103" i="2"/>
  <c r="V654" i="2"/>
  <c r="N285" i="2"/>
  <c r="V1023" i="2"/>
  <c r="V150" i="2"/>
  <c r="N103" i="2"/>
  <c r="V1105" i="2"/>
  <c r="N859" i="2"/>
  <c r="R285" i="2"/>
  <c r="AZ118" i="1"/>
  <c r="BL118" i="1" s="1"/>
  <c r="BM118" i="1" s="1"/>
  <c r="AZ216" i="1"/>
  <c r="AZ267" i="1"/>
  <c r="BL267" i="1" s="1"/>
  <c r="BM267" i="1" s="1"/>
  <c r="AZ298" i="1"/>
  <c r="AZ345" i="1"/>
  <c r="AZ347" i="1"/>
  <c r="AZ456" i="1"/>
  <c r="AZ464" i="1"/>
  <c r="AZ470" i="1"/>
  <c r="AZ472" i="1"/>
  <c r="BL472" i="1" s="1"/>
  <c r="BM472" i="1" s="1"/>
  <c r="AZ501" i="1"/>
  <c r="AZ591" i="1"/>
  <c r="AZ704" i="1"/>
  <c r="AZ743" i="1"/>
  <c r="AZ872" i="1"/>
  <c r="AZ919" i="1"/>
  <c r="BL919" i="1" s="1"/>
  <c r="AZ1003" i="1"/>
  <c r="AZ999" i="1"/>
  <c r="AZ1038" i="1"/>
  <c r="AZ1118" i="1"/>
  <c r="BL1118" i="1" s="1"/>
  <c r="BM1118" i="1" s="1"/>
  <c r="AZ1204" i="1"/>
  <c r="AZ1200" i="1"/>
  <c r="BL1200" i="1" s="1"/>
  <c r="BM1200" i="1" s="1"/>
  <c r="AH1242" i="2"/>
  <c r="AZ1235" i="1"/>
  <c r="AZ1241" i="1"/>
  <c r="AZ1079" i="1"/>
  <c r="AZ1087" i="1"/>
  <c r="BL1087" i="1" s="1"/>
  <c r="AZ995" i="1"/>
  <c r="AZ915" i="1"/>
  <c r="AZ876" i="1"/>
  <c r="AZ829" i="1"/>
  <c r="AZ831" i="1"/>
  <c r="AH834" i="2"/>
  <c r="AZ837" i="1"/>
  <c r="AH797" i="2"/>
  <c r="AZ788" i="1"/>
  <c r="AZ790" i="1"/>
  <c r="AZ792" i="1"/>
  <c r="AZ794" i="1"/>
  <c r="AZ716" i="1"/>
  <c r="R182" i="8"/>
  <c r="I188" i="8"/>
  <c r="I187" i="8"/>
  <c r="AH621" i="2"/>
  <c r="AZ544" i="1"/>
  <c r="AZ550" i="1"/>
  <c r="AZ554" i="1"/>
  <c r="AZ538" i="1"/>
  <c r="AZ462" i="1"/>
  <c r="I125" i="8"/>
  <c r="AZ427" i="1"/>
  <c r="AZ384" i="1"/>
  <c r="AZ343" i="1"/>
  <c r="AZ253" i="1"/>
  <c r="AZ220" i="1"/>
  <c r="BL220" i="1" s="1"/>
  <c r="BM220" i="1" s="1"/>
  <c r="AZ208" i="1"/>
  <c r="AZ165" i="1"/>
  <c r="AZ163" i="1"/>
  <c r="AZ157" i="1"/>
  <c r="AZ124" i="1"/>
  <c r="BL124" i="1" s="1"/>
  <c r="BM124" i="1" s="1"/>
  <c r="AZ120" i="1"/>
  <c r="BL120" i="1" s="1"/>
  <c r="AZ116" i="1"/>
  <c r="BL116" i="1" s="1"/>
  <c r="AZ112" i="1"/>
  <c r="AZ67" i="1"/>
  <c r="BL67" i="1" s="1"/>
  <c r="C298" i="8"/>
  <c r="AZ1194" i="1"/>
  <c r="AH1196" i="2"/>
  <c r="BL1196" i="1"/>
  <c r="BM1196" i="1" s="1"/>
  <c r="AZ1198" i="1"/>
  <c r="BB1200" i="1"/>
  <c r="AZ1206" i="1"/>
  <c r="AZ1153" i="1"/>
  <c r="C292" i="8"/>
  <c r="AZ1159" i="1"/>
  <c r="AZ1161" i="1"/>
  <c r="C294" i="8"/>
  <c r="AZ1163" i="1"/>
  <c r="AZ1165" i="1"/>
  <c r="AZ1167" i="1"/>
  <c r="AZ1169" i="1"/>
  <c r="AZ1116" i="1"/>
  <c r="AZ1122" i="1"/>
  <c r="AZ1124" i="1"/>
  <c r="AZ1126" i="1"/>
  <c r="C284" i="8"/>
  <c r="R284" i="8" s="1"/>
  <c r="AZ1120" i="1"/>
  <c r="BL1128" i="1"/>
  <c r="J281" i="8"/>
  <c r="C279" i="8"/>
  <c r="AZ1073" i="1"/>
  <c r="AZ1081" i="1"/>
  <c r="AZ1077" i="1"/>
  <c r="AZ1085" i="1"/>
  <c r="C271" i="8"/>
  <c r="AZ1071" i="1"/>
  <c r="AZ1075" i="1"/>
  <c r="AZ1083" i="1"/>
  <c r="AZ1044" i="1"/>
  <c r="C267" i="8"/>
  <c r="AZ1040" i="1"/>
  <c r="AZ1032" i="1"/>
  <c r="C265" i="8"/>
  <c r="AZ1036" i="1"/>
  <c r="AZ1030" i="1"/>
  <c r="AZ1046" i="1"/>
  <c r="BL1046" i="1" s="1"/>
  <c r="BM1046" i="1" s="1"/>
  <c r="C255" i="8"/>
  <c r="AZ993" i="1"/>
  <c r="C257" i="8"/>
  <c r="AZ997" i="1"/>
  <c r="AZ989" i="1"/>
  <c r="C254" i="8"/>
  <c r="R254" i="8" s="1"/>
  <c r="AZ991" i="1"/>
  <c r="AZ948" i="1"/>
  <c r="AZ950" i="1"/>
  <c r="AZ952" i="1"/>
  <c r="AZ954" i="1"/>
  <c r="AZ956" i="1"/>
  <c r="AZ958" i="1"/>
  <c r="AZ960" i="1"/>
  <c r="AZ962" i="1"/>
  <c r="AZ964" i="1"/>
  <c r="BL964" i="1" s="1"/>
  <c r="BM964" i="1" s="1"/>
  <c r="AZ907" i="1"/>
  <c r="AZ909" i="1"/>
  <c r="AZ911" i="1"/>
  <c r="AZ913" i="1"/>
  <c r="AZ921" i="1"/>
  <c r="AH868" i="2"/>
  <c r="AZ868" i="1"/>
  <c r="AZ870" i="1"/>
  <c r="AZ882" i="1"/>
  <c r="BL882" i="1" s="1"/>
  <c r="AZ866" i="1"/>
  <c r="AZ880" i="1"/>
  <c r="C221" i="8"/>
  <c r="AZ833" i="1"/>
  <c r="AZ841" i="1"/>
  <c r="C211" i="8"/>
  <c r="C214" i="8"/>
  <c r="AZ796" i="1"/>
  <c r="C208" i="8"/>
  <c r="C209" i="8"/>
  <c r="AZ786" i="1"/>
  <c r="AZ800" i="1"/>
  <c r="BL800" i="1" s="1"/>
  <c r="BM800" i="1" s="1"/>
  <c r="AZ749" i="1"/>
  <c r="AZ751" i="1"/>
  <c r="AZ759" i="1"/>
  <c r="AZ753" i="1"/>
  <c r="AZ745" i="1"/>
  <c r="AZ747" i="1"/>
  <c r="AZ757" i="1"/>
  <c r="C190" i="8"/>
  <c r="AZ702" i="1"/>
  <c r="AZ706" i="1"/>
  <c r="AZ708" i="1"/>
  <c r="AZ710" i="1"/>
  <c r="AZ712" i="1"/>
  <c r="AH669" i="2"/>
  <c r="AH678" i="1"/>
  <c r="V678" i="1" s="1"/>
  <c r="I184" i="8"/>
  <c r="AH675" i="2"/>
  <c r="AZ675" i="1"/>
  <c r="AZ661" i="1"/>
  <c r="AZ663" i="1"/>
  <c r="AZ665" i="1"/>
  <c r="AZ667" i="1"/>
  <c r="AZ669" i="1"/>
  <c r="AZ636" i="1"/>
  <c r="BL636" i="1" s="1"/>
  <c r="BM636" i="1" s="1"/>
  <c r="AH620" i="2"/>
  <c r="AZ620" i="1"/>
  <c r="AZ622" i="1"/>
  <c r="AZ624" i="1"/>
  <c r="AZ626" i="1"/>
  <c r="AZ579" i="1"/>
  <c r="AZ546" i="1"/>
  <c r="AZ548" i="1"/>
  <c r="C156" i="8"/>
  <c r="AZ542" i="1"/>
  <c r="C155" i="8"/>
  <c r="AZ540" i="1"/>
  <c r="AH546" i="2"/>
  <c r="C147" i="8"/>
  <c r="R147" i="8" s="1"/>
  <c r="AZ503" i="1"/>
  <c r="AZ505" i="1"/>
  <c r="AZ507" i="1"/>
  <c r="AZ509" i="1"/>
  <c r="AZ511" i="1"/>
  <c r="AZ513" i="1"/>
  <c r="C137" i="8"/>
  <c r="AZ458" i="1"/>
  <c r="C138" i="8"/>
  <c r="AZ460" i="1"/>
  <c r="AZ466" i="1"/>
  <c r="AZ468" i="1"/>
  <c r="BB472" i="1"/>
  <c r="J133" i="8"/>
  <c r="AZ419" i="1"/>
  <c r="AZ431" i="1"/>
  <c r="C130" i="8"/>
  <c r="AZ421" i="1"/>
  <c r="C129" i="8"/>
  <c r="AZ415" i="1"/>
  <c r="AZ417" i="1"/>
  <c r="AZ429" i="1"/>
  <c r="AZ425" i="1"/>
  <c r="C131" i="8"/>
  <c r="AZ423" i="1"/>
  <c r="C118" i="8"/>
  <c r="AZ374" i="1"/>
  <c r="AZ382" i="1"/>
  <c r="AZ380" i="1"/>
  <c r="AZ388" i="1"/>
  <c r="AZ390" i="1"/>
  <c r="BL390" i="1" s="1"/>
  <c r="BM390" i="1" s="1"/>
  <c r="BB349" i="1"/>
  <c r="C110" i="8"/>
  <c r="AZ335" i="1"/>
  <c r="AZ333" i="1"/>
  <c r="AZ341" i="1"/>
  <c r="AZ292" i="1"/>
  <c r="AZ300" i="1"/>
  <c r="AZ308" i="1"/>
  <c r="BL308" i="1" s="1"/>
  <c r="BM308" i="1" s="1"/>
  <c r="AZ296" i="1"/>
  <c r="AZ304" i="1"/>
  <c r="BB292" i="1"/>
  <c r="BB308" i="1"/>
  <c r="AZ294" i="1"/>
  <c r="AZ302" i="1"/>
  <c r="BB267" i="1"/>
  <c r="AZ251" i="1"/>
  <c r="AZ259" i="1"/>
  <c r="AZ210" i="1"/>
  <c r="C89" i="8"/>
  <c r="AZ218" i="1"/>
  <c r="BB220" i="1"/>
  <c r="AZ204" i="1"/>
  <c r="AZ212" i="1"/>
  <c r="AZ159" i="1"/>
  <c r="AZ167" i="1"/>
  <c r="AZ169" i="1"/>
  <c r="AZ171" i="1"/>
  <c r="AH173" i="2"/>
  <c r="BB173" i="1"/>
  <c r="AZ161" i="1"/>
  <c r="AZ173" i="1"/>
  <c r="BL173" i="1" s="1"/>
  <c r="BM173" i="1" s="1"/>
  <c r="AZ122" i="1"/>
  <c r="BL122" i="1" s="1"/>
  <c r="BM122" i="1" s="1"/>
  <c r="AZ114" i="1"/>
  <c r="C64" i="8"/>
  <c r="AZ110" i="1"/>
  <c r="BB1251" i="1"/>
  <c r="C311" i="8"/>
  <c r="AZ1243" i="1"/>
  <c r="AZ1237" i="1"/>
  <c r="AZ1245" i="1"/>
  <c r="AZ71" i="1"/>
  <c r="BL71" i="1" s="1"/>
  <c r="AZ23" i="1"/>
  <c r="AZ21" i="1"/>
  <c r="AZ17" i="1"/>
  <c r="AZ19" i="1"/>
  <c r="AZ63" i="1"/>
  <c r="AZ69" i="1"/>
  <c r="BL69" i="1" s="1"/>
  <c r="AZ79" i="1"/>
  <c r="AZ77" i="1"/>
  <c r="AZ73" i="1"/>
  <c r="AZ65" i="1"/>
  <c r="BL65" i="1" s="1"/>
  <c r="I92" i="8"/>
  <c r="AY378" i="1"/>
  <c r="AY374" i="1"/>
  <c r="AY335" i="1"/>
  <c r="AY333" i="1"/>
  <c r="C73" i="8"/>
  <c r="AY114" i="1"/>
  <c r="AY110" i="1"/>
  <c r="AY21" i="1"/>
  <c r="AY23" i="1"/>
  <c r="AY25" i="1"/>
  <c r="J120" i="8"/>
  <c r="AH209" i="2"/>
  <c r="AH667" i="2"/>
  <c r="I169" i="8"/>
  <c r="I174" i="8"/>
  <c r="AH1235" i="2"/>
  <c r="AH710" i="2"/>
  <c r="AH665" i="2"/>
  <c r="I158" i="8"/>
  <c r="I299" i="8"/>
  <c r="AH426" i="2"/>
  <c r="AH580" i="2"/>
  <c r="I72" i="8"/>
  <c r="I182" i="8"/>
  <c r="AH1123" i="2"/>
  <c r="I185" i="8"/>
  <c r="AH253" i="2"/>
  <c r="I122" i="8"/>
  <c r="C87" i="8"/>
  <c r="AH1081" i="2"/>
  <c r="AH458" i="2"/>
  <c r="I283" i="8"/>
  <c r="I190" i="8"/>
  <c r="I183" i="8"/>
  <c r="C88" i="8"/>
  <c r="AY255" i="1"/>
  <c r="AH255" i="2"/>
  <c r="C132" i="8"/>
  <c r="C136" i="8"/>
  <c r="AY505" i="1"/>
  <c r="AY509" i="1"/>
  <c r="I151" i="8"/>
  <c r="AY513" i="1"/>
  <c r="J208" i="8"/>
  <c r="J210" i="8"/>
  <c r="AH787" i="2"/>
  <c r="J211" i="8"/>
  <c r="AH789" i="2"/>
  <c r="J213" i="8"/>
  <c r="R213" i="8" s="1"/>
  <c r="AH793" i="2"/>
  <c r="C222" i="8"/>
  <c r="C223" i="8"/>
  <c r="R223" i="8" s="1"/>
  <c r="AY956" i="1"/>
  <c r="AH956" i="2"/>
  <c r="AY962" i="1"/>
  <c r="J264" i="8"/>
  <c r="AH1033" i="2"/>
  <c r="J266" i="8"/>
  <c r="R266" i="8" s="1"/>
  <c r="AH1037" i="2"/>
  <c r="AY1165" i="1"/>
  <c r="AH1165" i="2"/>
  <c r="C140" i="8"/>
  <c r="C69" i="8"/>
  <c r="J86" i="8"/>
  <c r="R86" i="8" s="1"/>
  <c r="C98" i="8"/>
  <c r="AY376" i="1"/>
  <c r="I119" i="8"/>
  <c r="AY503" i="1"/>
  <c r="AH503" i="2"/>
  <c r="AY507" i="1"/>
  <c r="AH507" i="2"/>
  <c r="AY511" i="1"/>
  <c r="I152" i="8"/>
  <c r="AY552" i="1"/>
  <c r="AH552" i="2"/>
  <c r="C191" i="8"/>
  <c r="R191" i="8" s="1"/>
  <c r="AY745" i="1"/>
  <c r="I200" i="8"/>
  <c r="AY913" i="1"/>
  <c r="AH913" i="2"/>
  <c r="C272" i="8"/>
  <c r="AY1237" i="1"/>
  <c r="J310" i="8"/>
  <c r="AH1240" i="2"/>
  <c r="AY1245" i="1"/>
  <c r="I312" i="8"/>
  <c r="AH1245" i="2"/>
  <c r="C164" i="8"/>
  <c r="R164" i="8" s="1"/>
  <c r="I149" i="8"/>
  <c r="AH1249" i="2"/>
  <c r="AX64" i="1"/>
  <c r="H56" i="8" s="1"/>
  <c r="I62" i="8"/>
  <c r="AY77" i="1"/>
  <c r="AY212" i="1"/>
  <c r="I101" i="8"/>
  <c r="AY294" i="1"/>
  <c r="AX748" i="1"/>
  <c r="H202" i="8" s="1"/>
  <c r="AY753" i="1"/>
  <c r="AX758" i="1"/>
  <c r="H207" i="8" s="1"/>
  <c r="AX824" i="1"/>
  <c r="H217" i="8" s="1"/>
  <c r="AX994" i="1"/>
  <c r="H256" i="8" s="1"/>
  <c r="AX998" i="1"/>
  <c r="H258" i="8" s="1"/>
  <c r="AX1002" i="1"/>
  <c r="H260" i="8" s="1"/>
  <c r="AX1084" i="1"/>
  <c r="H278" i="8" s="1"/>
  <c r="AX1113" i="1"/>
  <c r="H281" i="8" s="1"/>
  <c r="AY1202" i="1"/>
  <c r="BL1202" i="1" s="1"/>
  <c r="AY1210" i="1"/>
  <c r="BL1210" i="1" s="1"/>
  <c r="AX1240" i="1"/>
  <c r="H310" i="8" s="1"/>
  <c r="AH264" i="2"/>
  <c r="AH1194" i="2"/>
  <c r="AX70" i="1"/>
  <c r="G59" i="8" s="1"/>
  <c r="C70" i="8"/>
  <c r="I76" i="8"/>
  <c r="AY163" i="1"/>
  <c r="AX254" i="1"/>
  <c r="H93" i="8" s="1"/>
  <c r="AY431" i="1"/>
  <c r="AX465" i="1"/>
  <c r="H141" i="8" s="1"/>
  <c r="AX551" i="1"/>
  <c r="H161" i="8" s="1"/>
  <c r="AH637" i="1"/>
  <c r="V637" i="1" s="1"/>
  <c r="I196" i="8"/>
  <c r="AY714" i="1"/>
  <c r="AX744" i="1"/>
  <c r="H200" i="8" s="1"/>
  <c r="I203" i="8"/>
  <c r="AY751" i="1"/>
  <c r="I207" i="8"/>
  <c r="AY759" i="1"/>
  <c r="AH923" i="2"/>
  <c r="AY923" i="1"/>
  <c r="BL923" i="1" s="1"/>
  <c r="AX988" i="1"/>
  <c r="H253" i="8" s="1"/>
  <c r="AX1029" i="1"/>
  <c r="H262" i="8" s="1"/>
  <c r="AX1074" i="1"/>
  <c r="H273" i="8" s="1"/>
  <c r="AY1077" i="1"/>
  <c r="AX1168" i="1"/>
  <c r="H297" i="8" s="1"/>
  <c r="C304" i="8"/>
  <c r="C258" i="8"/>
  <c r="I220" i="8"/>
  <c r="C116" i="8"/>
  <c r="C123" i="8"/>
  <c r="R123" i="8" s="1"/>
  <c r="J222" i="8"/>
  <c r="AH594" i="2"/>
  <c r="AH127" i="1"/>
  <c r="V127" i="1" s="1"/>
  <c r="AH174" i="1"/>
  <c r="V174" i="1" s="1"/>
  <c r="C79" i="8"/>
  <c r="AX217" i="1"/>
  <c r="H89" i="8" s="1"/>
  <c r="AY306" i="1"/>
  <c r="AX334" i="1"/>
  <c r="H110" i="8" s="1"/>
  <c r="I111" i="8"/>
  <c r="AY337" i="1"/>
  <c r="AX373" i="1"/>
  <c r="H118" i="8" s="1"/>
  <c r="AX457" i="1"/>
  <c r="H137" i="8" s="1"/>
  <c r="AX459" i="1"/>
  <c r="H138" i="8" s="1"/>
  <c r="AY554" i="1"/>
  <c r="C168" i="8"/>
  <c r="I176" i="8"/>
  <c r="AY628" i="1"/>
  <c r="AX701" i="1"/>
  <c r="H190" i="8" s="1"/>
  <c r="AH708" i="2"/>
  <c r="AY708" i="1"/>
  <c r="AX795" i="1"/>
  <c r="H214" i="8" s="1"/>
  <c r="AX797" i="1"/>
  <c r="H215" i="8" s="1"/>
  <c r="AH841" i="2"/>
  <c r="AY841" i="1"/>
  <c r="AY866" i="1"/>
  <c r="AX875" i="1"/>
  <c r="G231" i="8" s="1"/>
  <c r="C232" i="8"/>
  <c r="AY880" i="1"/>
  <c r="I235" i="8"/>
  <c r="AY907" i="1"/>
  <c r="I236" i="8"/>
  <c r="AY909" i="1"/>
  <c r="AY950" i="1"/>
  <c r="I246" i="8"/>
  <c r="AY952" i="1"/>
  <c r="AX1043" i="1"/>
  <c r="H269" i="8" s="1"/>
  <c r="AX1119" i="1"/>
  <c r="H284" i="8" s="1"/>
  <c r="AX1127" i="1"/>
  <c r="H288" i="8" s="1"/>
  <c r="AX1158" i="1"/>
  <c r="H292" i="8" s="1"/>
  <c r="AH1163" i="2"/>
  <c r="AY1163" i="1"/>
  <c r="AN1169" i="1"/>
  <c r="AY1169" i="1"/>
  <c r="AX72" i="1"/>
  <c r="G60" i="8" s="1"/>
  <c r="AX256" i="1"/>
  <c r="H94" i="8" s="1"/>
  <c r="AY341" i="1"/>
  <c r="C127" i="8"/>
  <c r="R127" i="8" s="1"/>
  <c r="C128" i="8"/>
  <c r="C135" i="8"/>
  <c r="R135" i="8" s="1"/>
  <c r="C196" i="8"/>
  <c r="AX750" i="1"/>
  <c r="H203" i="8" s="1"/>
  <c r="AY786" i="1"/>
  <c r="AX826" i="1"/>
  <c r="H218" i="8" s="1"/>
  <c r="C239" i="8"/>
  <c r="AX922" i="1"/>
  <c r="H243" i="8" s="1"/>
  <c r="AX992" i="1"/>
  <c r="H255" i="8" s="1"/>
  <c r="AX996" i="1"/>
  <c r="H257" i="8" s="1"/>
  <c r="AX1000" i="1"/>
  <c r="H259" i="8" s="1"/>
  <c r="AX1031" i="1"/>
  <c r="H263" i="8" s="1"/>
  <c r="AX1076" i="1"/>
  <c r="H274" i="8" s="1"/>
  <c r="AX1111" i="1"/>
  <c r="H280" i="8" s="1"/>
  <c r="AY1116" i="1"/>
  <c r="AX1207" i="1"/>
  <c r="H305" i="8" s="1"/>
  <c r="AH990" i="2"/>
  <c r="C280" i="8"/>
  <c r="AH257" i="2"/>
  <c r="AY257" i="1"/>
  <c r="AY339" i="1"/>
  <c r="AX428" i="1"/>
  <c r="H134" i="8" s="1"/>
  <c r="AX467" i="1"/>
  <c r="H142" i="8" s="1"/>
  <c r="C148" i="8"/>
  <c r="C192" i="8"/>
  <c r="AX746" i="1"/>
  <c r="H201" i="8" s="1"/>
  <c r="AX865" i="1"/>
  <c r="H226" i="8" s="1"/>
  <c r="AH870" i="2"/>
  <c r="AY870" i="1"/>
  <c r="AX879" i="1"/>
  <c r="H233" i="8" s="1"/>
  <c r="AX920" i="1"/>
  <c r="H242" i="8" s="1"/>
  <c r="AX959" i="1"/>
  <c r="H250" i="8" s="1"/>
  <c r="AX961" i="1"/>
  <c r="H251" i="8" s="1"/>
  <c r="AX990" i="1"/>
  <c r="H254" i="8" s="1"/>
  <c r="AH993" i="2"/>
  <c r="AY993" i="1"/>
  <c r="AX1160" i="1"/>
  <c r="H293" i="8" s="1"/>
  <c r="AX1162" i="1"/>
  <c r="H294" i="8" s="1"/>
  <c r="AX1166" i="1"/>
  <c r="H296" i="8" s="1"/>
  <c r="C300" i="8"/>
  <c r="AX1248" i="1"/>
  <c r="G314" i="8" s="1"/>
  <c r="I112" i="8"/>
  <c r="J146" i="8"/>
  <c r="AH308" i="2"/>
  <c r="AH166" i="2"/>
  <c r="J110" i="8"/>
  <c r="C161" i="8"/>
  <c r="AH827" i="2"/>
  <c r="C59" i="8"/>
  <c r="R59" i="8" s="1"/>
  <c r="C273" i="8"/>
  <c r="AH634" i="2"/>
  <c r="AH172" i="2"/>
  <c r="AH1034" i="2"/>
  <c r="AH875" i="2"/>
  <c r="AH795" i="2"/>
  <c r="J167" i="8"/>
  <c r="C274" i="8"/>
  <c r="C263" i="8"/>
  <c r="C238" i="8"/>
  <c r="J98" i="8"/>
  <c r="AH836" i="2"/>
  <c r="AX74" i="1"/>
  <c r="H61" i="8" s="1"/>
  <c r="AX76" i="1"/>
  <c r="H62" i="8" s="1"/>
  <c r="AH112" i="2"/>
  <c r="AY112" i="1"/>
  <c r="AX156" i="1"/>
  <c r="H73" i="8" s="1"/>
  <c r="AY206" i="1"/>
  <c r="AX211" i="1"/>
  <c r="H86" i="8" s="1"/>
  <c r="AH214" i="2"/>
  <c r="AY214" i="1"/>
  <c r="AH265" i="2"/>
  <c r="AY265" i="1"/>
  <c r="AX293" i="1"/>
  <c r="G101" i="8" s="1"/>
  <c r="I102" i="8"/>
  <c r="AY296" i="1"/>
  <c r="AX301" i="1"/>
  <c r="H105" i="8" s="1"/>
  <c r="AX340" i="1"/>
  <c r="H113" i="8" s="1"/>
  <c r="AX418" i="1"/>
  <c r="H129" i="8" s="1"/>
  <c r="AX420" i="1"/>
  <c r="H130" i="8" s="1"/>
  <c r="AH460" i="2"/>
  <c r="AY460" i="1"/>
  <c r="AX543" i="1"/>
  <c r="H157" i="8" s="1"/>
  <c r="AY548" i="1"/>
  <c r="AH579" i="2"/>
  <c r="AY579" i="1"/>
  <c r="AY583" i="1"/>
  <c r="AH585" i="2"/>
  <c r="AY585" i="1"/>
  <c r="I167" i="8"/>
  <c r="AY587" i="1"/>
  <c r="I170" i="8"/>
  <c r="AY593" i="1"/>
  <c r="I171" i="8"/>
  <c r="AY595" i="1"/>
  <c r="AY661" i="1"/>
  <c r="AX783" i="1"/>
  <c r="H208" i="8" s="1"/>
  <c r="AX785" i="1"/>
  <c r="H209" i="8" s="1"/>
  <c r="AX787" i="1"/>
  <c r="H210" i="8" s="1"/>
  <c r="AX789" i="1"/>
  <c r="H211" i="8" s="1"/>
  <c r="AX793" i="1"/>
  <c r="H213" i="8" s="1"/>
  <c r="AY796" i="1"/>
  <c r="AH842" i="1"/>
  <c r="V842" i="1" s="1"/>
  <c r="C219" i="8"/>
  <c r="C220" i="8"/>
  <c r="AH835" i="2"/>
  <c r="AY835" i="1"/>
  <c r="AY837" i="1"/>
  <c r="AH839" i="2"/>
  <c r="AY839" i="1"/>
  <c r="AX873" i="1"/>
  <c r="H230" i="8" s="1"/>
  <c r="AY878" i="1"/>
  <c r="BL878" i="1" s="1"/>
  <c r="AX1004" i="1"/>
  <c r="H261" i="8" s="1"/>
  <c r="AX1033" i="1"/>
  <c r="H264" i="8" s="1"/>
  <c r="AX1035" i="1"/>
  <c r="H265" i="8" s="1"/>
  <c r="AX1037" i="1"/>
  <c r="H266" i="8" s="1"/>
  <c r="AX1039" i="1"/>
  <c r="H267" i="8" s="1"/>
  <c r="AX1041" i="1"/>
  <c r="H268" i="8" s="1"/>
  <c r="AX1070" i="1"/>
  <c r="H271" i="8" s="1"/>
  <c r="AX1086" i="1"/>
  <c r="H279" i="8" s="1"/>
  <c r="AX1115" i="1"/>
  <c r="H282" i="8" s="1"/>
  <c r="AX1121" i="1"/>
  <c r="H285" i="8" s="1"/>
  <c r="AX1125" i="1"/>
  <c r="H287" i="8" s="1"/>
  <c r="AX1154" i="1"/>
  <c r="H290" i="8" s="1"/>
  <c r="AX1193" i="1"/>
  <c r="H298" i="8" s="1"/>
  <c r="AX1201" i="1"/>
  <c r="H302" i="8" s="1"/>
  <c r="AX1209" i="1"/>
  <c r="H306" i="8" s="1"/>
  <c r="AH1247" i="2"/>
  <c r="AX1246" i="1"/>
  <c r="H313" i="8" s="1"/>
  <c r="AH1243" i="2"/>
  <c r="AX1238" i="1"/>
  <c r="H309" i="8" s="1"/>
  <c r="AX1234" i="1"/>
  <c r="H307" i="8" s="1"/>
  <c r="AY63" i="1"/>
  <c r="C56" i="8"/>
  <c r="Q572" i="2"/>
  <c r="J148" i="8"/>
  <c r="I198" i="8"/>
  <c r="I126" i="8"/>
  <c r="I238" i="8"/>
  <c r="I172" i="8"/>
  <c r="C203" i="8"/>
  <c r="I165" i="8"/>
  <c r="AH596" i="1"/>
  <c r="V596" i="1" s="1"/>
  <c r="AH719" i="1"/>
  <c r="V719" i="1" s="1"/>
  <c r="AH760" i="1"/>
  <c r="V760" i="1" s="1"/>
  <c r="AH334" i="2"/>
  <c r="AH711" i="2"/>
  <c r="AH997" i="2"/>
  <c r="C201" i="8"/>
  <c r="R201" i="8" s="1"/>
  <c r="AH624" i="2"/>
  <c r="I173" i="8"/>
  <c r="AH952" i="2"/>
  <c r="C307" i="8"/>
  <c r="R307" i="8" s="1"/>
  <c r="I247" i="8"/>
  <c r="AH909" i="2"/>
  <c r="AH672" i="2"/>
  <c r="I180" i="8"/>
  <c r="I95" i="8"/>
  <c r="AH1237" i="2"/>
  <c r="AH1154" i="2"/>
  <c r="C231" i="8"/>
  <c r="C202" i="8"/>
  <c r="C142" i="8"/>
  <c r="I70" i="8"/>
  <c r="I157" i="8"/>
  <c r="J55" i="8"/>
  <c r="AH80" i="1"/>
  <c r="V80" i="1" s="1"/>
  <c r="I81" i="8"/>
  <c r="AH221" i="1"/>
  <c r="V221" i="1" s="1"/>
  <c r="J91" i="8"/>
  <c r="AH268" i="1"/>
  <c r="V268" i="1" s="1"/>
  <c r="J109" i="8"/>
  <c r="AH350" i="1"/>
  <c r="V350" i="1" s="1"/>
  <c r="AH414" i="2"/>
  <c r="AH432" i="1"/>
  <c r="V432" i="1" s="1"/>
  <c r="AH514" i="1"/>
  <c r="V514" i="1" s="1"/>
  <c r="AH555" i="1"/>
  <c r="V555" i="1" s="1"/>
  <c r="AH783" i="2"/>
  <c r="AH801" i="1"/>
  <c r="V801" i="1" s="1"/>
  <c r="C226" i="8"/>
  <c r="R226" i="8" s="1"/>
  <c r="AH788" i="2"/>
  <c r="AH626" i="2"/>
  <c r="AH636" i="2"/>
  <c r="J314" i="8"/>
  <c r="AH1244" i="2"/>
  <c r="C262" i="8"/>
  <c r="AH391" i="1"/>
  <c r="V391" i="1" s="1"/>
  <c r="AH455" i="2"/>
  <c r="AH473" i="1"/>
  <c r="V473" i="1" s="1"/>
  <c r="I202" i="8"/>
  <c r="AH591" i="2"/>
  <c r="I75" i="8"/>
  <c r="J225" i="8"/>
  <c r="J186" i="8"/>
  <c r="AH867" i="2"/>
  <c r="AH831" i="2"/>
  <c r="AH622" i="2"/>
  <c r="C94" i="8"/>
  <c r="C313" i="8"/>
  <c r="AH1246" i="2"/>
  <c r="AH948" i="2"/>
  <c r="AH707" i="2"/>
  <c r="C253" i="8"/>
  <c r="AH759" i="2"/>
  <c r="I71" i="8"/>
  <c r="I308" i="8"/>
  <c r="C230" i="8"/>
  <c r="R230" i="8" s="1"/>
  <c r="C207" i="8"/>
  <c r="R207" i="8" s="1"/>
  <c r="C200" i="8"/>
  <c r="C141" i="8"/>
  <c r="I117" i="8"/>
  <c r="AH911" i="2"/>
  <c r="I51" i="8"/>
  <c r="AY19" i="1"/>
  <c r="AH291" i="2"/>
  <c r="AH309" i="1"/>
  <c r="V309" i="1" s="1"/>
  <c r="AH581" i="2"/>
  <c r="AH1170" i="1"/>
  <c r="V1170" i="1" s="1"/>
  <c r="J313" i="8"/>
  <c r="V941" i="2"/>
  <c r="R695" i="2"/>
  <c r="N982" i="2"/>
  <c r="R531" i="2"/>
  <c r="N449" i="2"/>
  <c r="Q1064" i="2"/>
  <c r="U197" i="2"/>
  <c r="V818" i="2"/>
  <c r="J56" i="2"/>
  <c r="V982" i="2"/>
  <c r="V1228" i="2"/>
  <c r="R572" i="2"/>
  <c r="N367" i="2"/>
  <c r="N1064" i="2"/>
  <c r="N1228" i="2"/>
  <c r="V736" i="2"/>
  <c r="R1146" i="2"/>
  <c r="N900" i="2"/>
  <c r="R367" i="2"/>
  <c r="V285" i="2"/>
  <c r="R736" i="2"/>
  <c r="N197" i="2"/>
  <c r="V56" i="2"/>
  <c r="V449" i="2"/>
  <c r="V695" i="2"/>
  <c r="V103" i="2"/>
  <c r="R818" i="2"/>
  <c r="R941" i="2"/>
  <c r="R982" i="2"/>
  <c r="N150" i="2"/>
  <c r="N490" i="2"/>
  <c r="N695" i="2"/>
  <c r="N1187" i="2"/>
  <c r="V244" i="2"/>
  <c r="V572" i="2"/>
  <c r="R197" i="2"/>
  <c r="R777" i="2"/>
  <c r="N1023" i="2"/>
  <c r="J1146" i="2"/>
  <c r="J777" i="2"/>
  <c r="R449" i="2"/>
  <c r="R900" i="2"/>
  <c r="R613" i="2"/>
  <c r="N736" i="2"/>
  <c r="V326" i="2"/>
  <c r="V408" i="2"/>
  <c r="R244" i="2"/>
  <c r="R859" i="2"/>
  <c r="N408" i="2"/>
  <c r="V367" i="2"/>
  <c r="R150" i="2"/>
  <c r="N244" i="2"/>
  <c r="R1228" i="2"/>
  <c r="V1064" i="2"/>
  <c r="R654" i="2"/>
  <c r="N56" i="2"/>
  <c r="V197" i="2"/>
  <c r="V531" i="2"/>
  <c r="V859" i="2"/>
  <c r="R326" i="2"/>
  <c r="R1064" i="2"/>
  <c r="R408" i="2"/>
  <c r="R1187" i="2"/>
  <c r="N654" i="2"/>
  <c r="N572" i="2"/>
  <c r="N777" i="2"/>
  <c r="J1064" i="2"/>
  <c r="V613" i="2"/>
  <c r="V900" i="2"/>
  <c r="R1023" i="2"/>
  <c r="N531" i="2"/>
  <c r="V1146" i="2"/>
  <c r="V490" i="2"/>
  <c r="E68" i="10"/>
  <c r="I15" i="10"/>
  <c r="C68" i="10"/>
  <c r="E15" i="10"/>
  <c r="C15" i="10"/>
  <c r="AH1206" i="2"/>
  <c r="J309" i="8"/>
  <c r="R309" i="8" s="1"/>
  <c r="AH1252" i="1"/>
  <c r="V1252" i="1" s="1"/>
  <c r="AH19" i="2"/>
  <c r="C233" i="8"/>
  <c r="J242" i="8"/>
  <c r="AH920" i="2"/>
  <c r="AH1210" i="2"/>
  <c r="C305" i="8"/>
  <c r="AH1169" i="2"/>
  <c r="I296" i="8"/>
  <c r="AH1167" i="2"/>
  <c r="AH1125" i="2"/>
  <c r="AH865" i="2"/>
  <c r="J232" i="8"/>
  <c r="AH883" i="1"/>
  <c r="V883" i="1" s="1"/>
  <c r="AH921" i="2"/>
  <c r="I242" i="8"/>
  <c r="J241" i="8"/>
  <c r="AH924" i="1"/>
  <c r="V924" i="1" s="1"/>
  <c r="AH965" i="1"/>
  <c r="V965" i="1" s="1"/>
  <c r="AH1000" i="2"/>
  <c r="AH1006" i="1"/>
  <c r="V1006" i="1" s="1"/>
  <c r="I269" i="8"/>
  <c r="AH1047" i="1"/>
  <c r="V1047" i="1" s="1"/>
  <c r="AH1088" i="1"/>
  <c r="V1088" i="1" s="1"/>
  <c r="AH1129" i="1"/>
  <c r="V1129" i="1" s="1"/>
  <c r="J287" i="8"/>
  <c r="I295" i="8"/>
  <c r="C288" i="8"/>
  <c r="C287" i="8"/>
  <c r="C260" i="8"/>
  <c r="C261" i="8"/>
  <c r="R261" i="8" s="1"/>
  <c r="C259" i="8"/>
  <c r="C243" i="8"/>
  <c r="C251" i="8"/>
  <c r="C250" i="8"/>
  <c r="C278" i="8"/>
  <c r="C296" i="8"/>
  <c r="C297" i="8"/>
  <c r="AH1198" i="2"/>
  <c r="I305" i="8"/>
  <c r="C306" i="8"/>
  <c r="AH1202" i="2"/>
  <c r="AH1211" i="1"/>
  <c r="V1211" i="1" s="1"/>
  <c r="C302" i="8"/>
  <c r="AH1250" i="2"/>
  <c r="AH1152" i="2"/>
  <c r="J288" i="8"/>
  <c r="I270" i="8"/>
  <c r="AH988" i="2"/>
  <c r="J253" i="8"/>
  <c r="AH963" i="2"/>
  <c r="AH866" i="2"/>
  <c r="AH742" i="2"/>
  <c r="J199" i="8"/>
  <c r="AH677" i="2"/>
  <c r="I189" i="8"/>
  <c r="I181" i="8"/>
  <c r="I154" i="8"/>
  <c r="AH538" i="2"/>
  <c r="AH456" i="2"/>
  <c r="I107" i="8"/>
  <c r="AH203" i="2"/>
  <c r="I61" i="8"/>
  <c r="AH75" i="2"/>
  <c r="AH70" i="2"/>
  <c r="AH1241" i="2"/>
  <c r="I313" i="8"/>
  <c r="I311" i="8"/>
  <c r="I310" i="8"/>
  <c r="J308" i="8"/>
  <c r="I307" i="8"/>
  <c r="I306" i="8"/>
  <c r="AH1208" i="2"/>
  <c r="I302" i="8"/>
  <c r="AH1200" i="2"/>
  <c r="I298" i="8"/>
  <c r="I292" i="8"/>
  <c r="I289" i="8"/>
  <c r="I297" i="8"/>
  <c r="AH1159" i="2"/>
  <c r="I290" i="8"/>
  <c r="AH1153" i="2"/>
  <c r="AH1119" i="2"/>
  <c r="I286" i="8"/>
  <c r="AH1116" i="2"/>
  <c r="I282" i="8"/>
  <c r="I281" i="8"/>
  <c r="I278" i="8"/>
  <c r="AH1083" i="2"/>
  <c r="I276" i="8"/>
  <c r="AN1077" i="2"/>
  <c r="I273" i="8"/>
  <c r="J270" i="8"/>
  <c r="AH1044" i="2"/>
  <c r="I268" i="8"/>
  <c r="AH1046" i="2"/>
  <c r="AH1042" i="2"/>
  <c r="AH1038" i="2"/>
  <c r="I266" i="8"/>
  <c r="I265" i="8"/>
  <c r="AH1036" i="2"/>
  <c r="I264" i="8"/>
  <c r="AH1030" i="2"/>
  <c r="I262" i="8"/>
  <c r="J259" i="8"/>
  <c r="I261" i="8"/>
  <c r="AH1005" i="2"/>
  <c r="I260" i="8"/>
  <c r="AH1003" i="2"/>
  <c r="AH1001" i="2"/>
  <c r="I259" i="8"/>
  <c r="AH999" i="2"/>
  <c r="I257" i="8"/>
  <c r="I256" i="8"/>
  <c r="AN995" i="2"/>
  <c r="AH995" i="2"/>
  <c r="I255" i="8"/>
  <c r="AH954" i="2"/>
  <c r="AN950" i="2"/>
  <c r="I244" i="8"/>
  <c r="AH962" i="2"/>
  <c r="I251" i="8"/>
  <c r="AH960" i="2"/>
  <c r="I250" i="8"/>
  <c r="I249" i="8"/>
  <c r="AH958" i="2"/>
  <c r="J248" i="8"/>
  <c r="I245" i="8"/>
  <c r="AD967" i="2"/>
  <c r="I243" i="8"/>
  <c r="AH918" i="2"/>
  <c r="AH907" i="2"/>
  <c r="J231" i="8"/>
  <c r="AH873" i="2"/>
  <c r="I234" i="8"/>
  <c r="AH882" i="2"/>
  <c r="AH880" i="2"/>
  <c r="I233" i="8"/>
  <c r="I232" i="8"/>
  <c r="AH878" i="2"/>
  <c r="AH876" i="2"/>
  <c r="I231" i="8"/>
  <c r="I230" i="8"/>
  <c r="AH874" i="2"/>
  <c r="I229" i="8"/>
  <c r="AH871" i="2"/>
  <c r="J229" i="8"/>
  <c r="AH872" i="2"/>
  <c r="I228" i="8"/>
  <c r="I225" i="8"/>
  <c r="I224" i="8"/>
  <c r="I223" i="8"/>
  <c r="I222" i="8"/>
  <c r="J214" i="8"/>
  <c r="AH792" i="2"/>
  <c r="I210" i="8"/>
  <c r="AH800" i="2"/>
  <c r="J216" i="8"/>
  <c r="I216" i="8"/>
  <c r="I215" i="8"/>
  <c r="AH798" i="2"/>
  <c r="I214" i="8"/>
  <c r="AH796" i="2"/>
  <c r="AH794" i="2"/>
  <c r="I213" i="8"/>
  <c r="I212" i="8"/>
  <c r="I209" i="8"/>
  <c r="AH786" i="2"/>
  <c r="J206" i="8"/>
  <c r="AH755" i="2"/>
  <c r="I204" i="8"/>
  <c r="AH753" i="2"/>
  <c r="AH751" i="2"/>
  <c r="AH749" i="2"/>
  <c r="I201" i="8"/>
  <c r="I193" i="8"/>
  <c r="AH714" i="2"/>
  <c r="I195" i="8"/>
  <c r="AH712" i="2"/>
  <c r="I194" i="8"/>
  <c r="AH709" i="2"/>
  <c r="J194" i="8"/>
  <c r="J192" i="8"/>
  <c r="I192" i="8"/>
  <c r="J189" i="8"/>
  <c r="J187" i="8"/>
  <c r="AH670" i="2"/>
  <c r="J183" i="8"/>
  <c r="AH662" i="2"/>
  <c r="AH661" i="2"/>
  <c r="AH635" i="2"/>
  <c r="AH629" i="2"/>
  <c r="AH628" i="2"/>
  <c r="I164" i="8"/>
  <c r="J171" i="8"/>
  <c r="AH595" i="2"/>
  <c r="J170" i="8"/>
  <c r="AH589" i="2"/>
  <c r="AH587" i="2"/>
  <c r="I166" i="8"/>
  <c r="AH583" i="2"/>
  <c r="I163" i="8"/>
  <c r="I160" i="8"/>
  <c r="AH554" i="2"/>
  <c r="I161" i="8"/>
  <c r="AH550" i="2"/>
  <c r="I159" i="8"/>
  <c r="AH511" i="2"/>
  <c r="J153" i="8"/>
  <c r="I147" i="8"/>
  <c r="I143" i="8"/>
  <c r="AH470" i="2"/>
  <c r="AH472" i="2"/>
  <c r="J140" i="8"/>
  <c r="I137" i="8"/>
  <c r="I136" i="8"/>
  <c r="AD475" i="2"/>
  <c r="AH431" i="2"/>
  <c r="I129" i="8"/>
  <c r="AH419" i="2"/>
  <c r="AH388" i="2"/>
  <c r="AH390" i="2"/>
  <c r="AD393" i="2"/>
  <c r="AH386" i="2"/>
  <c r="AH383" i="2"/>
  <c r="AH381" i="2"/>
  <c r="J122" i="8"/>
  <c r="AH380" i="2"/>
  <c r="I121" i="8"/>
  <c r="AH376" i="2"/>
  <c r="I118" i="8"/>
  <c r="AH348" i="2"/>
  <c r="J117" i="8"/>
  <c r="J116" i="8"/>
  <c r="I116" i="8"/>
  <c r="AH345" i="2"/>
  <c r="I114" i="8"/>
  <c r="AH341" i="2"/>
  <c r="AH339" i="2"/>
  <c r="AH337" i="2"/>
  <c r="AH332" i="2"/>
  <c r="J100" i="8"/>
  <c r="AH305" i="2"/>
  <c r="AH300" i="2"/>
  <c r="AH296" i="2"/>
  <c r="AH294" i="2"/>
  <c r="I100" i="8"/>
  <c r="AH292" i="2"/>
  <c r="AH250" i="2"/>
  <c r="I98" i="8"/>
  <c r="AH263" i="2"/>
  <c r="AH260" i="2"/>
  <c r="I96" i="8"/>
  <c r="I94" i="8"/>
  <c r="I93" i="8"/>
  <c r="AH251" i="2"/>
  <c r="AH207" i="2"/>
  <c r="AH206" i="2"/>
  <c r="J90" i="8"/>
  <c r="AH216" i="2"/>
  <c r="I88" i="8"/>
  <c r="I87" i="8"/>
  <c r="I86" i="8"/>
  <c r="AH208" i="2"/>
  <c r="I84" i="8"/>
  <c r="I83" i="8"/>
  <c r="AH204" i="2"/>
  <c r="AH161" i="2"/>
  <c r="AH163" i="2"/>
  <c r="AH120" i="2"/>
  <c r="I69" i="8"/>
  <c r="I68" i="8"/>
  <c r="AH126" i="2"/>
  <c r="AH122" i="2"/>
  <c r="I65" i="8"/>
  <c r="AD135" i="2"/>
  <c r="I60" i="8"/>
  <c r="AH71" i="2"/>
  <c r="I57" i="8"/>
  <c r="AH65" i="2"/>
  <c r="I55" i="8"/>
  <c r="AH513" i="2"/>
  <c r="I153" i="8"/>
  <c r="AH501" i="2"/>
  <c r="AH79" i="2"/>
  <c r="I63" i="8"/>
  <c r="AH25" i="2"/>
  <c r="J63" i="8"/>
  <c r="AH78" i="2"/>
  <c r="C66" i="8"/>
  <c r="R66" i="8" s="1"/>
  <c r="AX113" i="1"/>
  <c r="H66" i="8" s="1"/>
  <c r="J69" i="8"/>
  <c r="AH121" i="2"/>
  <c r="J70" i="8"/>
  <c r="J71" i="8"/>
  <c r="AH123" i="2"/>
  <c r="AX158" i="1"/>
  <c r="H74" i="8" s="1"/>
  <c r="AX166" i="1"/>
  <c r="H78" i="8" s="1"/>
  <c r="AX170" i="1"/>
  <c r="H80" i="8" s="1"/>
  <c r="C80" i="8"/>
  <c r="AX209" i="1"/>
  <c r="H85" i="8" s="1"/>
  <c r="AX258" i="1"/>
  <c r="H95" i="8" s="1"/>
  <c r="I103" i="8"/>
  <c r="AX305" i="1"/>
  <c r="H107" i="8" s="1"/>
  <c r="C112" i="8"/>
  <c r="AX338" i="1"/>
  <c r="H112" i="8" s="1"/>
  <c r="AX381" i="1"/>
  <c r="H122" i="8" s="1"/>
  <c r="C122" i="8"/>
  <c r="C165" i="8"/>
  <c r="R165" i="8" s="1"/>
  <c r="AX582" i="1"/>
  <c r="H165" i="8" s="1"/>
  <c r="AX586" i="1"/>
  <c r="H167" i="8" s="1"/>
  <c r="C167" i="8"/>
  <c r="C169" i="8"/>
  <c r="R169" i="8" s="1"/>
  <c r="AX590" i="1"/>
  <c r="H169" i="8" s="1"/>
  <c r="C173" i="8"/>
  <c r="R173" i="8" s="1"/>
  <c r="AX621" i="1"/>
  <c r="H173" i="8" s="1"/>
  <c r="AX625" i="1"/>
  <c r="H175" i="8" s="1"/>
  <c r="C175" i="8"/>
  <c r="C177" i="8"/>
  <c r="AX629" i="1"/>
  <c r="H177" i="8" s="1"/>
  <c r="AX633" i="1"/>
  <c r="H179" i="8" s="1"/>
  <c r="AX662" i="1"/>
  <c r="H182" i="8" s="1"/>
  <c r="C184" i="8"/>
  <c r="AX666" i="1"/>
  <c r="H184" i="8" s="1"/>
  <c r="C186" i="8"/>
  <c r="AX670" i="1"/>
  <c r="H186" i="8" s="1"/>
  <c r="I211" i="8"/>
  <c r="AH790" i="2"/>
  <c r="AH824" i="2"/>
  <c r="AX828" i="1"/>
  <c r="AX832" i="1"/>
  <c r="H221" i="8" s="1"/>
  <c r="J237" i="8"/>
  <c r="AH910" i="2"/>
  <c r="AX1072" i="1"/>
  <c r="H272" i="8" s="1"/>
  <c r="AH1078" i="2"/>
  <c r="AX1082" i="1"/>
  <c r="H277" i="8" s="1"/>
  <c r="AX1203" i="1"/>
  <c r="H303" i="8" s="1"/>
  <c r="C303" i="8"/>
  <c r="J132" i="8"/>
  <c r="I304" i="8"/>
  <c r="J94" i="8"/>
  <c r="AH301" i="2"/>
  <c r="AH955" i="2"/>
  <c r="AX111" i="1"/>
  <c r="H65" i="8" s="1"/>
  <c r="C65" i="8"/>
  <c r="R65" i="8" s="1"/>
  <c r="AX119" i="1"/>
  <c r="H69" i="8" s="1"/>
  <c r="AX125" i="1"/>
  <c r="H72" i="8" s="1"/>
  <c r="C72" i="8"/>
  <c r="AX164" i="1"/>
  <c r="H77" i="8" s="1"/>
  <c r="AX207" i="1"/>
  <c r="H84" i="8" s="1"/>
  <c r="C84" i="8"/>
  <c r="R84" i="8" s="1"/>
  <c r="J87" i="8"/>
  <c r="AH213" i="2"/>
  <c r="AX379" i="1"/>
  <c r="H121" i="8" s="1"/>
  <c r="C121" i="8"/>
  <c r="C126" i="8"/>
  <c r="AX389" i="1"/>
  <c r="H126" i="8" s="1"/>
  <c r="AD557" i="2"/>
  <c r="AH713" i="2"/>
  <c r="J196" i="8"/>
  <c r="AX717" i="1"/>
  <c r="H198" i="8" s="1"/>
  <c r="C198" i="8"/>
  <c r="AX742" i="1"/>
  <c r="H199" i="8" s="1"/>
  <c r="C199" i="8"/>
  <c r="AH752" i="2"/>
  <c r="C229" i="8"/>
  <c r="AX871" i="1"/>
  <c r="H229" i="8" s="1"/>
  <c r="C235" i="8"/>
  <c r="AX906" i="1"/>
  <c r="H235" i="8" s="1"/>
  <c r="AX910" i="1"/>
  <c r="H237" i="8" s="1"/>
  <c r="AX914" i="1"/>
  <c r="H239" i="8" s="1"/>
  <c r="AX949" i="1"/>
  <c r="H245" i="8" s="1"/>
  <c r="AX953" i="1"/>
  <c r="H247" i="8" s="1"/>
  <c r="AX955" i="1"/>
  <c r="H248" i="8" s="1"/>
  <c r="AH994" i="2"/>
  <c r="C275" i="8"/>
  <c r="R275" i="8" s="1"/>
  <c r="AX1078" i="1"/>
  <c r="H275" i="8" s="1"/>
  <c r="AX1117" i="1"/>
  <c r="H283" i="8" s="1"/>
  <c r="C85" i="8"/>
  <c r="R85" i="8" s="1"/>
  <c r="J204" i="8"/>
  <c r="R204" i="8" s="1"/>
  <c r="J217" i="8"/>
  <c r="AH387" i="2"/>
  <c r="AH703" i="2"/>
  <c r="AH64" i="2"/>
  <c r="AH212" i="2"/>
  <c r="AH336" i="2"/>
  <c r="C95" i="8"/>
  <c r="AH1234" i="2"/>
  <c r="AH461" i="2"/>
  <c r="AH1029" i="2"/>
  <c r="I252" i="8"/>
  <c r="C283" i="8"/>
  <c r="J260" i="8"/>
  <c r="AH160" i="2"/>
  <c r="J75" i="8"/>
  <c r="C76" i="8"/>
  <c r="AX162" i="1"/>
  <c r="H76" i="8" s="1"/>
  <c r="AX344" i="1"/>
  <c r="H115" i="8" s="1"/>
  <c r="C115" i="8"/>
  <c r="AX346" i="1"/>
  <c r="H116" i="8" s="1"/>
  <c r="AH375" i="2"/>
  <c r="C120" i="8"/>
  <c r="AX377" i="1"/>
  <c r="H120" i="8" s="1"/>
  <c r="AH462" i="2"/>
  <c r="I139" i="8"/>
  <c r="I141" i="8"/>
  <c r="AH466" i="2"/>
  <c r="I145" i="8"/>
  <c r="AH506" i="2"/>
  <c r="J151" i="8"/>
  <c r="AH508" i="2"/>
  <c r="AX549" i="1"/>
  <c r="H160" i="8" s="1"/>
  <c r="C162" i="8"/>
  <c r="AX553" i="1"/>
  <c r="H162" i="8" s="1"/>
  <c r="I191" i="8"/>
  <c r="AH704" i="2"/>
  <c r="C195" i="8"/>
  <c r="R195" i="8" s="1"/>
  <c r="AX711" i="1"/>
  <c r="H195" i="8" s="1"/>
  <c r="AX713" i="1"/>
  <c r="H196" i="8" s="1"/>
  <c r="C197" i="8"/>
  <c r="AX715" i="1"/>
  <c r="H197" i="8" s="1"/>
  <c r="AH718" i="2"/>
  <c r="J203" i="8"/>
  <c r="AX752" i="1"/>
  <c r="H204" i="8" s="1"/>
  <c r="Z762" i="2"/>
  <c r="J209" i="8"/>
  <c r="AH785" i="2"/>
  <c r="AX867" i="1"/>
  <c r="C227" i="8"/>
  <c r="R227" i="8" s="1"/>
  <c r="C228" i="8"/>
  <c r="AX869" i="1"/>
  <c r="H228" i="8" s="1"/>
  <c r="J73" i="8"/>
  <c r="AH156" i="2"/>
  <c r="J77" i="8"/>
  <c r="AX168" i="1"/>
  <c r="H79" i="8" s="1"/>
  <c r="C81" i="8"/>
  <c r="R81" i="8" s="1"/>
  <c r="AX172" i="1"/>
  <c r="H81" i="8" s="1"/>
  <c r="I91" i="8"/>
  <c r="J93" i="8"/>
  <c r="AH254" i="2"/>
  <c r="C102" i="8"/>
  <c r="R102" i="8" s="1"/>
  <c r="AX295" i="1"/>
  <c r="H102" i="8" s="1"/>
  <c r="AX303" i="1"/>
  <c r="H106" i="8" s="1"/>
  <c r="C106" i="8"/>
  <c r="I108" i="8"/>
  <c r="AH379" i="2"/>
  <c r="J121" i="8"/>
  <c r="AH415" i="2"/>
  <c r="J130" i="8"/>
  <c r="AH420" i="2"/>
  <c r="AH427" i="2"/>
  <c r="AH430" i="2"/>
  <c r="J137" i="8"/>
  <c r="AH457" i="2"/>
  <c r="AH459" i="2"/>
  <c r="J138" i="8"/>
  <c r="Z557" i="2"/>
  <c r="C166" i="8"/>
  <c r="R166" i="8" s="1"/>
  <c r="AX584" i="1"/>
  <c r="H166" i="8" s="1"/>
  <c r="AX588" i="1"/>
  <c r="H168" i="8" s="1"/>
  <c r="C170" i="8"/>
  <c r="AX592" i="1"/>
  <c r="H170" i="8" s="1"/>
  <c r="AX594" i="1"/>
  <c r="H171" i="8" s="1"/>
  <c r="AX619" i="1"/>
  <c r="C172" i="8"/>
  <c r="AX623" i="1"/>
  <c r="H174" i="8" s="1"/>
  <c r="C174" i="8"/>
  <c r="C176" i="8"/>
  <c r="AX627" i="1"/>
  <c r="H176" i="8" s="1"/>
  <c r="AX631" i="1"/>
  <c r="H178" i="8" s="1"/>
  <c r="C178" i="8"/>
  <c r="AX635" i="1"/>
  <c r="H180" i="8" s="1"/>
  <c r="AX660" i="1"/>
  <c r="H181" i="8" s="1"/>
  <c r="AX664" i="1"/>
  <c r="H183" i="8" s="1"/>
  <c r="C183" i="8"/>
  <c r="C185" i="8"/>
  <c r="AX668" i="1"/>
  <c r="H185" i="8" s="1"/>
  <c r="AX672" i="1"/>
  <c r="H187" i="8" s="1"/>
  <c r="C187" i="8"/>
  <c r="AH674" i="2"/>
  <c r="AH701" i="2"/>
  <c r="J190" i="8"/>
  <c r="AX830" i="1"/>
  <c r="H220" i="8" s="1"/>
  <c r="AX916" i="1"/>
  <c r="H240" i="8" s="1"/>
  <c r="J245" i="8"/>
  <c r="AH949" i="2"/>
  <c r="J247" i="8"/>
  <c r="AH1075" i="2"/>
  <c r="AX1080" i="1"/>
  <c r="H276" i="8" s="1"/>
  <c r="C276" i="8"/>
  <c r="J283" i="8"/>
  <c r="AH1117" i="2"/>
  <c r="AH1157" i="2"/>
  <c r="I291" i="8"/>
  <c r="Z1172" i="2"/>
  <c r="C299" i="8"/>
  <c r="AX1195" i="1"/>
  <c r="H299" i="8" s="1"/>
  <c r="I300" i="8"/>
  <c r="AX1236" i="1"/>
  <c r="H308" i="8" s="1"/>
  <c r="C308" i="8"/>
  <c r="AH119" i="2"/>
  <c r="AH343" i="2"/>
  <c r="AH964" i="2"/>
  <c r="C180" i="8"/>
  <c r="R180" i="8" s="1"/>
  <c r="C63" i="8"/>
  <c r="AX78" i="1"/>
  <c r="H63" i="8" s="1"/>
  <c r="J64" i="8"/>
  <c r="AH109" i="2"/>
  <c r="AH114" i="2"/>
  <c r="I66" i="8"/>
  <c r="J68" i="8"/>
  <c r="AH117" i="2"/>
  <c r="AX121" i="1"/>
  <c r="H70" i="8" s="1"/>
  <c r="J76" i="8"/>
  <c r="AH167" i="2"/>
  <c r="J88" i="8"/>
  <c r="AH382" i="2"/>
  <c r="AX387" i="1"/>
  <c r="H125" i="8" s="1"/>
  <c r="AH418" i="2"/>
  <c r="J129" i="8"/>
  <c r="AH549" i="2"/>
  <c r="C163" i="8"/>
  <c r="AX578" i="1"/>
  <c r="H163" i="8" s="1"/>
  <c r="C193" i="8"/>
  <c r="R193" i="8" s="1"/>
  <c r="AX707" i="1"/>
  <c r="H193" i="8" s="1"/>
  <c r="AX754" i="1"/>
  <c r="H205" i="8" s="1"/>
  <c r="AH869" i="2"/>
  <c r="J228" i="8"/>
  <c r="C236" i="8"/>
  <c r="AX908" i="1"/>
  <c r="H236" i="8" s="1"/>
  <c r="AX912" i="1"/>
  <c r="H238" i="8" s="1"/>
  <c r="AD926" i="2"/>
  <c r="C244" i="8"/>
  <c r="AX947" i="1"/>
  <c r="AX951" i="1"/>
  <c r="H246" i="8" s="1"/>
  <c r="AX957" i="1"/>
  <c r="H249" i="8" s="1"/>
  <c r="C249" i="8"/>
  <c r="AH996" i="2"/>
  <c r="J263" i="8"/>
  <c r="AH1031" i="2"/>
  <c r="J274" i="8"/>
  <c r="AH1076" i="2"/>
  <c r="I277" i="8"/>
  <c r="AH111" i="2"/>
  <c r="J62" i="8"/>
  <c r="J136" i="8"/>
  <c r="I82" i="8"/>
  <c r="C62" i="8"/>
  <c r="AN204" i="2"/>
  <c r="C125" i="8"/>
  <c r="R125" i="8" s="1"/>
  <c r="J160" i="8"/>
  <c r="C237" i="8"/>
  <c r="J262" i="8"/>
  <c r="AH1004" i="2"/>
  <c r="J257" i="8"/>
  <c r="J246" i="8"/>
  <c r="J162" i="8"/>
  <c r="AH1155" i="2"/>
  <c r="C171" i="8"/>
  <c r="J244" i="8"/>
  <c r="Z135" i="2"/>
  <c r="J74" i="8"/>
  <c r="AX160" i="1"/>
  <c r="H75" i="8" s="1"/>
  <c r="C75" i="8"/>
  <c r="AX219" i="1"/>
  <c r="H90" i="8" s="1"/>
  <c r="C90" i="8"/>
  <c r="C91" i="8"/>
  <c r="AX250" i="1"/>
  <c r="H91" i="8" s="1"/>
  <c r="AH256" i="2"/>
  <c r="AX260" i="1"/>
  <c r="H96" i="8" s="1"/>
  <c r="AX262" i="1"/>
  <c r="H97" i="8" s="1"/>
  <c r="C97" i="8"/>
  <c r="R97" i="8" s="1"/>
  <c r="AX264" i="1"/>
  <c r="H98" i="8" s="1"/>
  <c r="C99" i="8"/>
  <c r="AX266" i="1"/>
  <c r="H99" i="8" s="1"/>
  <c r="AH295" i="2"/>
  <c r="AX297" i="1"/>
  <c r="H103" i="8" s="1"/>
  <c r="C103" i="8"/>
  <c r="I104" i="8"/>
  <c r="AX307" i="1"/>
  <c r="H108" i="8" s="1"/>
  <c r="C108" i="8"/>
  <c r="C109" i="8"/>
  <c r="AX332" i="1"/>
  <c r="H109" i="8" s="1"/>
  <c r="AH335" i="2"/>
  <c r="I115" i="8"/>
  <c r="C119" i="8"/>
  <c r="AX375" i="1"/>
  <c r="H119" i="8" s="1"/>
  <c r="I120" i="8"/>
  <c r="AH378" i="2"/>
  <c r="I133" i="8"/>
  <c r="I134" i="8"/>
  <c r="AH429" i="2"/>
  <c r="I140" i="8"/>
  <c r="AH464" i="2"/>
  <c r="J143" i="8"/>
  <c r="AH469" i="2"/>
  <c r="AH471" i="2"/>
  <c r="J144" i="8"/>
  <c r="Z475" i="2"/>
  <c r="AX502" i="1"/>
  <c r="H148" i="8" s="1"/>
  <c r="C149" i="8"/>
  <c r="AX504" i="1"/>
  <c r="H149" i="8" s="1"/>
  <c r="AX506" i="1"/>
  <c r="H150" i="8" s="1"/>
  <c r="C151" i="8"/>
  <c r="AX508" i="1"/>
  <c r="H151" i="8" s="1"/>
  <c r="C152" i="8"/>
  <c r="AX510" i="1"/>
  <c r="H152" i="8" s="1"/>
  <c r="J156" i="8"/>
  <c r="AH541" i="2"/>
  <c r="AX545" i="1"/>
  <c r="H158" i="8" s="1"/>
  <c r="C159" i="8"/>
  <c r="AX547" i="1"/>
  <c r="H159" i="8" s="1"/>
  <c r="AH582" i="2"/>
  <c r="AH588" i="2"/>
  <c r="J168" i="8"/>
  <c r="AH590" i="2"/>
  <c r="AH619" i="2"/>
  <c r="J172" i="8"/>
  <c r="J175" i="8"/>
  <c r="AH625" i="2"/>
  <c r="J178" i="8"/>
  <c r="AH631" i="2"/>
  <c r="J179" i="8"/>
  <c r="J181" i="8"/>
  <c r="AH660" i="2"/>
  <c r="J185" i="8"/>
  <c r="AH668" i="2"/>
  <c r="J188" i="8"/>
  <c r="J220" i="8"/>
  <c r="AH830" i="2"/>
  <c r="AX834" i="1"/>
  <c r="H222" i="8" s="1"/>
  <c r="AX836" i="1"/>
  <c r="H223" i="8" s="1"/>
  <c r="C224" i="8"/>
  <c r="R224" i="8" s="1"/>
  <c r="AX838" i="1"/>
  <c r="H224" i="8" s="1"/>
  <c r="AX109" i="1"/>
  <c r="G64" i="8" s="1"/>
  <c r="C68" i="8"/>
  <c r="AX117" i="1"/>
  <c r="H68" i="8" s="1"/>
  <c r="C71" i="8"/>
  <c r="AX123" i="1"/>
  <c r="H71" i="8" s="1"/>
  <c r="C83" i="8"/>
  <c r="R83" i="8" s="1"/>
  <c r="AX205" i="1"/>
  <c r="H83" i="8" s="1"/>
  <c r="AX213" i="1"/>
  <c r="H87" i="8" s="1"/>
  <c r="C111" i="8"/>
  <c r="AX336" i="1"/>
  <c r="H111" i="8" s="1"/>
  <c r="AX385" i="1"/>
  <c r="H124" i="8" s="1"/>
  <c r="AX422" i="1"/>
  <c r="H131" i="8" s="1"/>
  <c r="AX424" i="1"/>
  <c r="H132" i="8" s="1"/>
  <c r="AX430" i="1"/>
  <c r="H135" i="8" s="1"/>
  <c r="AX455" i="1"/>
  <c r="C139" i="8"/>
  <c r="R139" i="8" s="1"/>
  <c r="AX461" i="1"/>
  <c r="H139" i="8" s="1"/>
  <c r="C143" i="8"/>
  <c r="AX469" i="1"/>
  <c r="H143" i="8" s="1"/>
  <c r="C144" i="8"/>
  <c r="AX471" i="1"/>
  <c r="H144" i="8" s="1"/>
  <c r="C146" i="8"/>
  <c r="AX498" i="1"/>
  <c r="H146" i="8" s="1"/>
  <c r="AX500" i="1"/>
  <c r="H147" i="8" s="1"/>
  <c r="C153" i="8"/>
  <c r="AX512" i="1"/>
  <c r="H153" i="8" s="1"/>
  <c r="C154" i="8"/>
  <c r="AX537" i="1"/>
  <c r="H154" i="8" s="1"/>
  <c r="AX539" i="1"/>
  <c r="H155" i="8" s="1"/>
  <c r="AX541" i="1"/>
  <c r="H156" i="8" s="1"/>
  <c r="C188" i="8"/>
  <c r="AX674" i="1"/>
  <c r="H188" i="8" s="1"/>
  <c r="C189" i="8"/>
  <c r="AX676" i="1"/>
  <c r="H189" i="8" s="1"/>
  <c r="AX703" i="1"/>
  <c r="H191" i="8" s="1"/>
  <c r="I226" i="8"/>
  <c r="AX877" i="1"/>
  <c r="H232" i="8" s="1"/>
  <c r="C234" i="8"/>
  <c r="AX881" i="1"/>
  <c r="H234" i="8" s="1"/>
  <c r="AX1242" i="1"/>
  <c r="H311" i="8" s="1"/>
  <c r="C67" i="8"/>
  <c r="AX115" i="1"/>
  <c r="H67" i="8" s="1"/>
  <c r="C82" i="8"/>
  <c r="R82" i="8" s="1"/>
  <c r="AX203" i="1"/>
  <c r="H82" i="8" s="1"/>
  <c r="AX215" i="1"/>
  <c r="H88" i="8" s="1"/>
  <c r="C92" i="8"/>
  <c r="AX252" i="1"/>
  <c r="H92" i="8" s="1"/>
  <c r="AX291" i="1"/>
  <c r="G100" i="8" s="1"/>
  <c r="AX299" i="1"/>
  <c r="H104" i="8" s="1"/>
  <c r="C114" i="8"/>
  <c r="AX342" i="1"/>
  <c r="H114" i="8" s="1"/>
  <c r="C117" i="8"/>
  <c r="AX348" i="1"/>
  <c r="H117" i="8" s="1"/>
  <c r="AX383" i="1"/>
  <c r="H123" i="8" s="1"/>
  <c r="AX414" i="1"/>
  <c r="H127" i="8" s="1"/>
  <c r="AX416" i="1"/>
  <c r="H128" i="8" s="1"/>
  <c r="C133" i="8"/>
  <c r="AX426" i="1"/>
  <c r="H133" i="8" s="1"/>
  <c r="AX463" i="1"/>
  <c r="H140" i="8" s="1"/>
  <c r="C145" i="8"/>
  <c r="AX496" i="1"/>
  <c r="H145" i="8" s="1"/>
  <c r="AX580" i="1"/>
  <c r="H164" i="8" s="1"/>
  <c r="AX705" i="1"/>
  <c r="H192" i="8" s="1"/>
  <c r="AX791" i="1"/>
  <c r="AX799" i="1"/>
  <c r="H216" i="8" s="1"/>
  <c r="C225" i="8"/>
  <c r="AX840" i="1"/>
  <c r="H225" i="8" s="1"/>
  <c r="AH916" i="2"/>
  <c r="C241" i="8"/>
  <c r="AX918" i="1"/>
  <c r="H241" i="8" s="1"/>
  <c r="AH1032" i="2"/>
  <c r="I263" i="8"/>
  <c r="C291" i="8"/>
  <c r="AX1156" i="1"/>
  <c r="H291" i="8" s="1"/>
  <c r="AX1197" i="1"/>
  <c r="H300" i="8" s="1"/>
  <c r="AX1205" i="1"/>
  <c r="H304" i="8" s="1"/>
  <c r="C295" i="8"/>
  <c r="AX1164" i="1"/>
  <c r="H295" i="8" s="1"/>
  <c r="BB1087" i="1"/>
  <c r="C194" i="8"/>
  <c r="AX709" i="1"/>
  <c r="H194" i="8" s="1"/>
  <c r="C206" i="8"/>
  <c r="AX756" i="1"/>
  <c r="H206" i="8" s="1"/>
  <c r="C252" i="8"/>
  <c r="R252" i="8" s="1"/>
  <c r="AX963" i="1"/>
  <c r="H252" i="8" s="1"/>
  <c r="C270" i="8"/>
  <c r="AX1045" i="1"/>
  <c r="H270" i="8" s="1"/>
  <c r="C286" i="8"/>
  <c r="R286" i="8" s="1"/>
  <c r="AX1123" i="1"/>
  <c r="H286" i="8" s="1"/>
  <c r="C289" i="8"/>
  <c r="R289" i="8" s="1"/>
  <c r="AX1152" i="1"/>
  <c r="C301" i="8"/>
  <c r="AX1199" i="1"/>
  <c r="H301" i="8" s="1"/>
  <c r="C312" i="8"/>
  <c r="R312" i="8" s="1"/>
  <c r="AX1244" i="1"/>
  <c r="H312" i="8" s="1"/>
  <c r="Q777" i="2"/>
  <c r="M531" i="2"/>
  <c r="U941" i="2"/>
  <c r="U408" i="2"/>
  <c r="M777" i="2"/>
  <c r="Q531" i="2"/>
  <c r="U736" i="2"/>
  <c r="M244" i="2"/>
  <c r="Q1228" i="2"/>
  <c r="Q1187" i="2"/>
  <c r="U982" i="2"/>
  <c r="U1064" i="2"/>
  <c r="Q1023" i="2"/>
  <c r="M490" i="2"/>
  <c r="U244" i="2"/>
  <c r="M572" i="2"/>
  <c r="U695" i="2"/>
  <c r="Q197" i="2"/>
  <c r="M613" i="2"/>
  <c r="M859" i="2"/>
  <c r="M654" i="2"/>
  <c r="Q150" i="2"/>
  <c r="U150" i="2"/>
  <c r="U103" i="2"/>
  <c r="U1187" i="2"/>
  <c r="Q56" i="2"/>
  <c r="Q941" i="2"/>
  <c r="M1023" i="2"/>
  <c r="M818" i="2"/>
  <c r="U654" i="2"/>
  <c r="M150" i="2"/>
  <c r="U572" i="2"/>
  <c r="U490" i="2"/>
  <c r="U285" i="2"/>
  <c r="Q449" i="2"/>
  <c r="Q103" i="2"/>
  <c r="M367" i="2"/>
  <c r="M941" i="2"/>
  <c r="M1187" i="2"/>
  <c r="M285" i="2"/>
  <c r="M1105" i="2"/>
  <c r="S982" i="2"/>
  <c r="Q326" i="2"/>
  <c r="M982" i="2"/>
  <c r="Q408" i="2"/>
  <c r="U1228" i="2"/>
  <c r="W1187" i="2"/>
  <c r="U1105" i="2"/>
  <c r="U449" i="2"/>
  <c r="U900" i="2"/>
  <c r="U367" i="2"/>
  <c r="Q285" i="2"/>
  <c r="Q654" i="2"/>
  <c r="Q736" i="2"/>
  <c r="Q1105" i="2"/>
  <c r="O56" i="2"/>
  <c r="M900" i="2"/>
  <c r="M695" i="2"/>
  <c r="M449" i="2"/>
  <c r="M326" i="2"/>
  <c r="K1064" i="2"/>
  <c r="U859" i="2"/>
  <c r="Q818" i="2"/>
  <c r="M197" i="2"/>
  <c r="Q490" i="2"/>
  <c r="Q244" i="2"/>
  <c r="M1146" i="2"/>
  <c r="Q1146" i="2"/>
  <c r="S654" i="2"/>
  <c r="U56" i="2"/>
  <c r="U326" i="2"/>
  <c r="U818" i="2"/>
  <c r="U531" i="2"/>
  <c r="U1146" i="2"/>
  <c r="U1023" i="2"/>
  <c r="Q900" i="2"/>
  <c r="Q859" i="2"/>
  <c r="Q982" i="2"/>
  <c r="Q695" i="2"/>
  <c r="M103" i="2"/>
  <c r="M736" i="2"/>
  <c r="M408" i="2"/>
  <c r="M56" i="2"/>
  <c r="M1064" i="2"/>
  <c r="Q367" i="2"/>
  <c r="U777" i="2"/>
  <c r="O150" i="2"/>
  <c r="K197" i="2"/>
  <c r="K285" i="2"/>
  <c r="W197" i="2"/>
  <c r="W244" i="2"/>
  <c r="S408" i="2"/>
  <c r="O490" i="2"/>
  <c r="K777" i="2"/>
  <c r="O982" i="2"/>
  <c r="W572" i="2"/>
  <c r="W777" i="2"/>
  <c r="S1105" i="2"/>
  <c r="O1187" i="2"/>
  <c r="K1187" i="2"/>
  <c r="K572" i="2"/>
  <c r="K326" i="2"/>
  <c r="W490" i="2"/>
  <c r="S531" i="2"/>
  <c r="O285" i="2"/>
  <c r="K103" i="2"/>
  <c r="W408" i="2"/>
  <c r="S1228" i="2"/>
  <c r="O1146" i="2"/>
  <c r="K150" i="2"/>
  <c r="G87" i="8"/>
  <c r="G95" i="8"/>
  <c r="G99" i="8"/>
  <c r="G113" i="8"/>
  <c r="G117" i="8"/>
  <c r="G121" i="8"/>
  <c r="G125" i="8"/>
  <c r="L125" i="8" s="1"/>
  <c r="G133" i="8"/>
  <c r="G137" i="8"/>
  <c r="G141" i="8"/>
  <c r="G145" i="8"/>
  <c r="G153" i="8"/>
  <c r="G157" i="8"/>
  <c r="G161" i="8"/>
  <c r="G165" i="8"/>
  <c r="G169" i="8"/>
  <c r="G173" i="8"/>
  <c r="G175" i="8"/>
  <c r="G179" i="8"/>
  <c r="G189" i="8"/>
  <c r="G193" i="8"/>
  <c r="G197" i="8"/>
  <c r="G201" i="8"/>
  <c r="G205" i="8"/>
  <c r="L205" i="8" s="1"/>
  <c r="G213" i="8"/>
  <c r="G225" i="8"/>
  <c r="G229" i="8"/>
  <c r="G235" i="8"/>
  <c r="G237" i="8"/>
  <c r="G241" i="8"/>
  <c r="G247" i="8"/>
  <c r="G251" i="8"/>
  <c r="G255" i="8"/>
  <c r="G259" i="8"/>
  <c r="G263" i="8"/>
  <c r="G267" i="8"/>
  <c r="G271" i="8"/>
  <c r="G275" i="8"/>
  <c r="G279" i="8"/>
  <c r="G283" i="8"/>
  <c r="G287" i="8"/>
  <c r="G291" i="8"/>
  <c r="G303" i="8"/>
  <c r="G313" i="8"/>
  <c r="W900" i="2"/>
  <c r="W449" i="2"/>
  <c r="W736" i="2"/>
  <c r="W285" i="2"/>
  <c r="S490" i="2"/>
  <c r="S613" i="2"/>
  <c r="O326" i="2"/>
  <c r="O1064" i="2"/>
  <c r="O367" i="2"/>
  <c r="K408" i="2"/>
  <c r="K941" i="2"/>
  <c r="O197" i="2"/>
  <c r="K613" i="2"/>
  <c r="S326" i="2"/>
  <c r="S150" i="2"/>
  <c r="K859" i="2"/>
  <c r="O1228" i="2"/>
  <c r="S285" i="2"/>
  <c r="W859" i="2"/>
  <c r="W1023" i="2"/>
  <c r="W1146" i="2"/>
  <c r="W818" i="2"/>
  <c r="W982" i="2"/>
  <c r="S367" i="2"/>
  <c r="S818" i="2"/>
  <c r="S1064" i="2"/>
  <c r="S103" i="2"/>
  <c r="S244" i="2"/>
  <c r="O900" i="2"/>
  <c r="O1023" i="2"/>
  <c r="O449" i="2"/>
  <c r="O244" i="2"/>
  <c r="O818" i="2"/>
  <c r="K1105" i="2"/>
  <c r="K695" i="2"/>
  <c r="K490" i="2"/>
  <c r="K818" i="2"/>
  <c r="W941" i="2"/>
  <c r="S56" i="2"/>
  <c r="O777" i="2"/>
  <c r="K654" i="2"/>
  <c r="K982" i="2"/>
  <c r="C54" i="8"/>
  <c r="AX24" i="1"/>
  <c r="H54" i="8" s="1"/>
  <c r="G96" i="8"/>
  <c r="G98" i="8"/>
  <c r="G116" i="8"/>
  <c r="G118" i="8"/>
  <c r="G122" i="8"/>
  <c r="G132" i="8"/>
  <c r="G136" i="8"/>
  <c r="G140" i="8"/>
  <c r="G146" i="8"/>
  <c r="G148" i="8"/>
  <c r="L148" i="8" s="1"/>
  <c r="G154" i="8"/>
  <c r="G156" i="8"/>
  <c r="G158" i="8"/>
  <c r="G160" i="8"/>
  <c r="G162" i="8"/>
  <c r="L162" i="8" s="1"/>
  <c r="G164" i="8"/>
  <c r="G166" i="8"/>
  <c r="G170" i="8"/>
  <c r="G172" i="8"/>
  <c r="G178" i="8"/>
  <c r="G180" i="8"/>
  <c r="G188" i="8"/>
  <c r="G190" i="8"/>
  <c r="G192" i="8"/>
  <c r="G196" i="8"/>
  <c r="G198" i="8"/>
  <c r="G202" i="8"/>
  <c r="G204" i="8"/>
  <c r="G206" i="8"/>
  <c r="G208" i="8"/>
  <c r="G210" i="8"/>
  <c r="G212" i="8"/>
  <c r="G216" i="8"/>
  <c r="G218" i="8"/>
  <c r="L218" i="8" s="1"/>
  <c r="G220" i="8"/>
  <c r="G224" i="8"/>
  <c r="G226" i="8"/>
  <c r="G228" i="8"/>
  <c r="G230" i="8"/>
  <c r="G236" i="8"/>
  <c r="G240" i="8"/>
  <c r="G242" i="8"/>
  <c r="G244" i="8"/>
  <c r="G246" i="8"/>
  <c r="G248" i="8"/>
  <c r="G250" i="8"/>
  <c r="G254" i="8"/>
  <c r="G256" i="8"/>
  <c r="G258" i="8"/>
  <c r="G260" i="8"/>
  <c r="G266" i="8"/>
  <c r="G270" i="8"/>
  <c r="G272" i="8"/>
  <c r="G274" i="8"/>
  <c r="G276" i="8"/>
  <c r="G278" i="8"/>
  <c r="G280" i="8"/>
  <c r="G282" i="8"/>
  <c r="G284" i="8"/>
  <c r="G286" i="8"/>
  <c r="G288" i="8"/>
  <c r="G290" i="8"/>
  <c r="G292" i="8"/>
  <c r="G294" i="8"/>
  <c r="L294" i="8" s="1"/>
  <c r="G296" i="8"/>
  <c r="G302" i="8"/>
  <c r="G306" i="8"/>
  <c r="G310" i="8"/>
  <c r="G312" i="8"/>
  <c r="G75" i="8"/>
  <c r="G127" i="8"/>
  <c r="G131" i="8"/>
  <c r="G143" i="8"/>
  <c r="G159" i="8"/>
  <c r="G163" i="8"/>
  <c r="G167" i="8"/>
  <c r="G171" i="8"/>
  <c r="G177" i="8"/>
  <c r="G187" i="8"/>
  <c r="G191" i="8"/>
  <c r="G195" i="8"/>
  <c r="G203" i="8"/>
  <c r="G211" i="8"/>
  <c r="G215" i="8"/>
  <c r="G219" i="8"/>
  <c r="G223" i="8"/>
  <c r="G227" i="8"/>
  <c r="G239" i="8"/>
  <c r="G243" i="8"/>
  <c r="G245" i="8"/>
  <c r="G249" i="8"/>
  <c r="G253" i="8"/>
  <c r="G257" i="8"/>
  <c r="G261" i="8"/>
  <c r="G265" i="8"/>
  <c r="G269" i="8"/>
  <c r="G273" i="8"/>
  <c r="G277" i="8"/>
  <c r="G281" i="8"/>
  <c r="G285" i="8"/>
  <c r="G289" i="8"/>
  <c r="G293" i="8"/>
  <c r="G297" i="8"/>
  <c r="G309" i="8"/>
  <c r="K736" i="2"/>
  <c r="O859" i="2"/>
  <c r="S777" i="2"/>
  <c r="W103" i="2"/>
  <c r="W326" i="2"/>
  <c r="W531" i="2"/>
  <c r="W1064" i="2"/>
  <c r="S197" i="2"/>
  <c r="S736" i="2"/>
  <c r="S859" i="2"/>
  <c r="O736" i="2"/>
  <c r="O531" i="2"/>
  <c r="K1023" i="2"/>
  <c r="K900" i="2"/>
  <c r="W1228" i="2"/>
  <c r="S1023" i="2"/>
  <c r="S1187" i="2"/>
  <c r="O613" i="2"/>
  <c r="K449" i="2"/>
  <c r="O408" i="2"/>
  <c r="W613" i="2"/>
  <c r="W1105" i="2"/>
  <c r="W695" i="2"/>
  <c r="W654" i="2"/>
  <c r="W367" i="2"/>
  <c r="S900" i="2"/>
  <c r="S1146" i="2"/>
  <c r="S449" i="2"/>
  <c r="S572" i="2"/>
  <c r="S941" i="2"/>
  <c r="O1105" i="2"/>
  <c r="O654" i="2"/>
  <c r="O695" i="2"/>
  <c r="O103" i="2"/>
  <c r="O941" i="2"/>
  <c r="K56" i="2"/>
  <c r="K531" i="2"/>
  <c r="K244" i="2"/>
  <c r="K367" i="2"/>
  <c r="K1228" i="2"/>
  <c r="W56" i="2"/>
  <c r="C53" i="8"/>
  <c r="AX22" i="1"/>
  <c r="H53" i="8" s="1"/>
  <c r="J572" i="2"/>
  <c r="J1228" i="2"/>
  <c r="J367" i="2"/>
  <c r="J1187" i="2"/>
  <c r="J326" i="2"/>
  <c r="J449" i="2"/>
  <c r="J695" i="2"/>
  <c r="J900" i="2"/>
  <c r="J1023" i="2"/>
  <c r="BG24" i="1"/>
  <c r="AH66" i="2"/>
  <c r="AH68" i="2"/>
  <c r="AH73" i="2"/>
  <c r="C60" i="8"/>
  <c r="AH21" i="2"/>
  <c r="C61" i="8"/>
  <c r="I59" i="8"/>
  <c r="C58" i="8"/>
  <c r="R58" i="8" s="1"/>
  <c r="AX68" i="1"/>
  <c r="C57" i="8"/>
  <c r="R57" i="8" s="1"/>
  <c r="AX66" i="1"/>
  <c r="H57" i="8" s="1"/>
  <c r="J56" i="8"/>
  <c r="AH63" i="2"/>
  <c r="C55" i="8"/>
  <c r="AX62" i="1"/>
  <c r="G55" i="8" s="1"/>
  <c r="C52" i="8"/>
  <c r="AX20" i="1"/>
  <c r="J51" i="8"/>
  <c r="AX16" i="1"/>
  <c r="C50" i="8"/>
  <c r="AX1250" i="1"/>
  <c r="H315" i="8" s="1"/>
  <c r="AL253" i="2"/>
  <c r="AN212" i="2"/>
  <c r="AL265" i="2"/>
  <c r="AL255" i="2"/>
  <c r="AL292" i="2"/>
  <c r="AL171" i="2"/>
  <c r="J982" i="2"/>
  <c r="J285" i="2"/>
  <c r="J859" i="2"/>
  <c r="J941" i="2"/>
  <c r="J1105" i="2"/>
  <c r="J244" i="2"/>
  <c r="J736" i="2"/>
  <c r="J408" i="2"/>
  <c r="J818" i="2"/>
  <c r="J150" i="2"/>
  <c r="J490" i="2"/>
  <c r="J613" i="2"/>
  <c r="J654" i="2"/>
  <c r="J531" i="2"/>
  <c r="AH18" i="2"/>
  <c r="I52" i="8"/>
  <c r="J53" i="8"/>
  <c r="C51" i="8"/>
  <c r="J50" i="8"/>
  <c r="AH26" i="1"/>
  <c r="C315" i="8"/>
  <c r="R315" i="8" s="1"/>
  <c r="AL1169" i="2"/>
  <c r="AL1153" i="2"/>
  <c r="AN1165" i="2"/>
  <c r="AL1124" i="2"/>
  <c r="AL462" i="2"/>
  <c r="AL466" i="2"/>
  <c r="AL421" i="2"/>
  <c r="AL347" i="2"/>
  <c r="AL220" i="2"/>
  <c r="AN220" i="1"/>
  <c r="AH1084" i="2"/>
  <c r="J278" i="8"/>
  <c r="J279" i="8"/>
  <c r="Z1090" i="2"/>
  <c r="AH1111" i="2"/>
  <c r="J280" i="8"/>
  <c r="AL1114" i="2"/>
  <c r="AL294" i="2"/>
  <c r="I284" i="8"/>
  <c r="AL157" i="2"/>
  <c r="I274" i="8"/>
  <c r="AH1077" i="2"/>
  <c r="I275" i="8"/>
  <c r="AH1079" i="2"/>
  <c r="C277" i="8"/>
  <c r="AH1160" i="2"/>
  <c r="J293" i="8"/>
  <c r="R293" i="8" s="1"/>
  <c r="J294" i="8"/>
  <c r="J295" i="8"/>
  <c r="AH1164" i="2"/>
  <c r="J296" i="8"/>
  <c r="J297" i="8"/>
  <c r="AH1168" i="2"/>
  <c r="J298" i="8"/>
  <c r="AH1193" i="2"/>
  <c r="AH1195" i="2"/>
  <c r="J299" i="8"/>
  <c r="J301" i="8"/>
  <c r="AH1199" i="2"/>
  <c r="J302" i="8"/>
  <c r="AH1201" i="2"/>
  <c r="J303" i="8"/>
  <c r="AH1203" i="2"/>
  <c r="J304" i="8"/>
  <c r="AH1205" i="2"/>
  <c r="J305" i="8"/>
  <c r="AH1207" i="2"/>
  <c r="J306" i="8"/>
  <c r="AH1209" i="2"/>
  <c r="I315" i="8"/>
  <c r="AH1251" i="2"/>
  <c r="AH1120" i="2"/>
  <c r="Z1049" i="2"/>
  <c r="AH1070" i="2"/>
  <c r="J271" i="8"/>
  <c r="J272" i="8"/>
  <c r="AH1072" i="2"/>
  <c r="J273" i="8"/>
  <c r="AH1074" i="2"/>
  <c r="AH1122" i="2"/>
  <c r="I285" i="8"/>
  <c r="AH1124" i="2"/>
  <c r="AH1128" i="2"/>
  <c r="I288" i="8"/>
  <c r="C290" i="8"/>
  <c r="R290" i="8" s="1"/>
  <c r="AL1116" i="2"/>
  <c r="AH1086" i="2"/>
  <c r="J124" i="8"/>
  <c r="AH385" i="2"/>
  <c r="AH468" i="2"/>
  <c r="I142" i="8"/>
  <c r="C150" i="8"/>
  <c r="AH539" i="2"/>
  <c r="AH743" i="2"/>
  <c r="I199" i="8"/>
  <c r="I208" i="8"/>
  <c r="AH784" i="2"/>
  <c r="C210" i="8"/>
  <c r="C215" i="8"/>
  <c r="R215" i="8" s="1"/>
  <c r="C216" i="8"/>
  <c r="C217" i="8"/>
  <c r="C218" i="8"/>
  <c r="J233" i="8"/>
  <c r="AH879" i="2"/>
  <c r="J235" i="8"/>
  <c r="AH906" i="2"/>
  <c r="C240" i="8"/>
  <c r="R240" i="8" s="1"/>
  <c r="C242" i="8"/>
  <c r="C245" i="8"/>
  <c r="C246" i="8"/>
  <c r="C247" i="8"/>
  <c r="C248" i="8"/>
  <c r="AH959" i="2"/>
  <c r="J250" i="8"/>
  <c r="J251" i="8"/>
  <c r="C268" i="8"/>
  <c r="C269" i="8"/>
  <c r="J285" i="8"/>
  <c r="R285" i="8" s="1"/>
  <c r="AH1121" i="2"/>
  <c r="AH20" i="2"/>
  <c r="J52" i="8"/>
  <c r="I54" i="8"/>
  <c r="I58" i="8"/>
  <c r="AH69" i="2"/>
  <c r="J72" i="8"/>
  <c r="AH125" i="2"/>
  <c r="AH217" i="2"/>
  <c r="J89" i="8"/>
  <c r="J92" i="8"/>
  <c r="AH252" i="2"/>
  <c r="AH259" i="2"/>
  <c r="AH262" i="2"/>
  <c r="Z311" i="2"/>
  <c r="I124" i="8"/>
  <c r="J218" i="8"/>
  <c r="I253" i="8"/>
  <c r="AH989" i="2"/>
  <c r="I258" i="8"/>
  <c r="J268" i="8"/>
  <c r="AH1041" i="2"/>
  <c r="J269" i="8"/>
  <c r="AH1043" i="2"/>
  <c r="J277" i="8"/>
  <c r="AH1082" i="2"/>
  <c r="AH1118" i="2"/>
  <c r="AH113" i="2"/>
  <c r="I78" i="8"/>
  <c r="AH171" i="2"/>
  <c r="I80" i="8"/>
  <c r="Z182" i="2"/>
  <c r="AD229" i="2"/>
  <c r="AH306" i="2"/>
  <c r="I113" i="8"/>
  <c r="J119" i="8"/>
  <c r="I127" i="8"/>
  <c r="AD434" i="2"/>
  <c r="AH499" i="2"/>
  <c r="I146" i="8"/>
  <c r="AH509" i="2"/>
  <c r="C181" i="8"/>
  <c r="AH706" i="2"/>
  <c r="J212" i="8"/>
  <c r="R212" i="8" s="1"/>
  <c r="I227" i="8"/>
  <c r="AD885" i="2"/>
  <c r="I248" i="8"/>
  <c r="J311" i="8"/>
  <c r="AD30" i="2"/>
  <c r="AH62" i="2"/>
  <c r="I77" i="8"/>
  <c r="AH165" i="2"/>
  <c r="J80" i="8"/>
  <c r="AH170" i="2"/>
  <c r="AH210" i="2"/>
  <c r="I85" i="8"/>
  <c r="I90" i="8"/>
  <c r="AH220" i="2"/>
  <c r="AH261" i="2"/>
  <c r="J106" i="8"/>
  <c r="J114" i="8"/>
  <c r="AH342" i="2"/>
  <c r="Z229" i="2"/>
  <c r="AH671" i="2"/>
  <c r="I186" i="8"/>
  <c r="AH744" i="2"/>
  <c r="J200" i="8"/>
  <c r="AH746" i="2"/>
  <c r="AH754" i="2"/>
  <c r="AH833" i="2"/>
  <c r="I221" i="8"/>
  <c r="AH349" i="2"/>
  <c r="J150" i="8"/>
  <c r="J177" i="8"/>
  <c r="AH747" i="2"/>
  <c r="J256" i="8"/>
  <c r="R256" i="8" s="1"/>
  <c r="AD1090" i="2"/>
  <c r="AN472" i="1"/>
  <c r="AL343" i="2"/>
  <c r="AL304" i="2"/>
  <c r="AL306" i="2"/>
  <c r="AL425" i="2"/>
  <c r="AL458" i="2"/>
  <c r="AL1071" i="2"/>
  <c r="AL1073" i="2"/>
  <c r="AL1075" i="2"/>
  <c r="AL1077" i="2"/>
  <c r="AL1079" i="2"/>
  <c r="AL1157" i="2"/>
  <c r="AN1159" i="2"/>
  <c r="AL1241" i="2"/>
  <c r="I110" i="8"/>
  <c r="AH333" i="2"/>
  <c r="I109" i="8"/>
  <c r="AH298" i="2"/>
  <c r="AN349" i="1"/>
  <c r="AL349" i="2"/>
  <c r="AL464" i="2"/>
  <c r="AL468" i="2"/>
  <c r="AL956" i="2"/>
  <c r="AL991" i="2"/>
  <c r="AL993" i="2"/>
  <c r="AL999" i="2"/>
  <c r="AL300" i="2"/>
  <c r="AL341" i="2"/>
  <c r="AN173" i="1"/>
  <c r="AL173" i="2"/>
  <c r="AN263" i="2"/>
  <c r="AL308" i="2"/>
  <c r="AN308" i="1"/>
  <c r="AN1241" i="2"/>
  <c r="AL1159" i="2"/>
  <c r="I50" i="8"/>
  <c r="AH17" i="2"/>
  <c r="I64" i="8"/>
  <c r="AH110" i="2"/>
  <c r="I89" i="8"/>
  <c r="AH218" i="2"/>
  <c r="C93" i="8"/>
  <c r="C96" i="8"/>
  <c r="R96" i="8" s="1"/>
  <c r="AL267" i="2"/>
  <c r="C100" i="8"/>
  <c r="I105" i="8"/>
  <c r="AH302" i="2"/>
  <c r="AH373" i="2"/>
  <c r="J118" i="8"/>
  <c r="AH384" i="2"/>
  <c r="I123" i="8"/>
  <c r="C124" i="8"/>
  <c r="J126" i="8"/>
  <c r="AH389" i="2"/>
  <c r="J255" i="8"/>
  <c r="AH992" i="2"/>
  <c r="C264" i="8"/>
  <c r="I272" i="8"/>
  <c r="AH1073" i="2"/>
  <c r="AL1081" i="2"/>
  <c r="AH1087" i="2"/>
  <c r="I279" i="8"/>
  <c r="C281" i="8"/>
  <c r="J291" i="8"/>
  <c r="AH1156" i="2"/>
  <c r="AH1158" i="2"/>
  <c r="J292" i="8"/>
  <c r="C310" i="8"/>
  <c r="AL1245" i="2"/>
  <c r="P736" i="2"/>
  <c r="P859" i="2"/>
  <c r="P654" i="2"/>
  <c r="P695" i="2"/>
  <c r="P941" i="2"/>
  <c r="P56" i="2"/>
  <c r="P1187" i="2"/>
  <c r="P150" i="2"/>
  <c r="P900" i="2"/>
  <c r="P572" i="2"/>
  <c r="P197" i="2"/>
  <c r="P367" i="2"/>
  <c r="P777" i="2"/>
  <c r="P285" i="2"/>
  <c r="P408" i="2"/>
  <c r="P490" i="2"/>
  <c r="P1146" i="2"/>
  <c r="P818" i="2"/>
  <c r="P449" i="2"/>
  <c r="P531" i="2"/>
  <c r="P1228" i="2"/>
  <c r="P244" i="2"/>
  <c r="P982" i="2"/>
  <c r="P1023" i="2"/>
  <c r="P1105" i="2"/>
  <c r="P1064" i="2"/>
  <c r="P326" i="2"/>
  <c r="P103" i="2"/>
  <c r="I53" i="8"/>
  <c r="AH23" i="2"/>
  <c r="AH258" i="2"/>
  <c r="J95" i="8"/>
  <c r="C101" i="8"/>
  <c r="C104" i="8"/>
  <c r="I106" i="8"/>
  <c r="AH304" i="2"/>
  <c r="AL388" i="2"/>
  <c r="Z1008" i="2"/>
  <c r="J267" i="8"/>
  <c r="AH1039" i="2"/>
  <c r="I271" i="8"/>
  <c r="AH1071" i="2"/>
  <c r="AH1080" i="2"/>
  <c r="J276" i="8"/>
  <c r="AH1085" i="2"/>
  <c r="I280" i="8"/>
  <c r="AH1112" i="2"/>
  <c r="AD1131" i="2"/>
  <c r="AL1204" i="2"/>
  <c r="AH1239" i="2"/>
  <c r="I309" i="8"/>
  <c r="AL1243" i="2"/>
  <c r="C314" i="8"/>
  <c r="L736" i="2"/>
  <c r="L408" i="2"/>
  <c r="L56" i="2"/>
  <c r="L103" i="2"/>
  <c r="L1187" i="2"/>
  <c r="L777" i="2"/>
  <c r="L367" i="2"/>
  <c r="L490" i="2"/>
  <c r="L1064" i="2"/>
  <c r="L449" i="2"/>
  <c r="L1146" i="2"/>
  <c r="L1105" i="2"/>
  <c r="L197" i="2"/>
  <c r="L1228" i="2"/>
  <c r="L859" i="2"/>
  <c r="L150" i="2"/>
  <c r="L572" i="2"/>
  <c r="L1023" i="2"/>
  <c r="L531" i="2"/>
  <c r="L244" i="2"/>
  <c r="L941" i="2"/>
  <c r="L982" i="2"/>
  <c r="L285" i="2"/>
  <c r="L900" i="2"/>
  <c r="L654" i="2"/>
  <c r="L695" i="2"/>
  <c r="L326" i="2"/>
  <c r="L818" i="2"/>
  <c r="L613" i="2"/>
  <c r="T900" i="2"/>
  <c r="T490" i="2"/>
  <c r="T982" i="2"/>
  <c r="T859" i="2"/>
  <c r="T1064" i="2"/>
  <c r="T449" i="2"/>
  <c r="T654" i="2"/>
  <c r="T1105" i="2"/>
  <c r="T818" i="2"/>
  <c r="T56" i="2"/>
  <c r="T150" i="2"/>
  <c r="T695" i="2"/>
  <c r="T941" i="2"/>
  <c r="T326" i="2"/>
  <c r="T285" i="2"/>
  <c r="T103" i="2"/>
  <c r="T531" i="2"/>
  <c r="T777" i="2"/>
  <c r="T1228" i="2"/>
  <c r="T197" i="2"/>
  <c r="T1023" i="2"/>
  <c r="T572" i="2"/>
  <c r="T1187" i="2"/>
  <c r="T613" i="2"/>
  <c r="T408" i="2"/>
  <c r="T244" i="2"/>
  <c r="T1146" i="2"/>
  <c r="T367" i="2"/>
  <c r="P613" i="2"/>
  <c r="I178" i="8"/>
  <c r="I254" i="8"/>
  <c r="AH991" i="2"/>
  <c r="AL384" i="2"/>
  <c r="AH632" i="2"/>
  <c r="AH118" i="2"/>
  <c r="C77" i="8"/>
  <c r="C78" i="8"/>
  <c r="R78" i="8" s="1"/>
  <c r="AH169" i="2"/>
  <c r="I79" i="8"/>
  <c r="AH630" i="2"/>
  <c r="I177" i="8"/>
  <c r="AH1197" i="2"/>
  <c r="J300" i="8"/>
  <c r="AH115" i="2"/>
  <c r="J67" i="8"/>
  <c r="AL161" i="2"/>
  <c r="J157" i="8"/>
  <c r="AH543" i="2"/>
  <c r="J158" i="8"/>
  <c r="AH545" i="2"/>
  <c r="J159" i="8"/>
  <c r="AH547" i="2"/>
  <c r="C160" i="8"/>
  <c r="AH627" i="2"/>
  <c r="J176" i="8"/>
  <c r="AL302" i="2"/>
  <c r="I56" i="8"/>
  <c r="AH67" i="2"/>
  <c r="J60" i="8"/>
  <c r="AH72" i="2"/>
  <c r="J61" i="8"/>
  <c r="AH74" i="2"/>
  <c r="I67" i="8"/>
  <c r="AH116" i="2"/>
  <c r="AH168" i="2"/>
  <c r="J79" i="8"/>
  <c r="I97" i="8"/>
  <c r="AH267" i="2"/>
  <c r="I99" i="8"/>
  <c r="AN267" i="1"/>
  <c r="J101" i="8"/>
  <c r="AH293" i="2"/>
  <c r="J103" i="8"/>
  <c r="AH297" i="2"/>
  <c r="J104" i="8"/>
  <c r="AH299" i="2"/>
  <c r="C105" i="8"/>
  <c r="R105" i="8" s="1"/>
  <c r="C107" i="8"/>
  <c r="R107" i="8" s="1"/>
  <c r="J152" i="8"/>
  <c r="AH510" i="2"/>
  <c r="I155" i="8"/>
  <c r="AH540" i="2"/>
  <c r="AH542" i="2"/>
  <c r="I156" i="8"/>
  <c r="C157" i="8"/>
  <c r="C158" i="8"/>
  <c r="AH340" i="2"/>
  <c r="J115" i="8"/>
  <c r="AH417" i="2"/>
  <c r="I128" i="8"/>
  <c r="I130" i="8"/>
  <c r="AH421" i="2"/>
  <c r="AH423" i="2"/>
  <c r="I131" i="8"/>
  <c r="J134" i="8"/>
  <c r="R134" i="8" s="1"/>
  <c r="AH428" i="2"/>
  <c r="Z434" i="2"/>
  <c r="C205" i="8"/>
  <c r="R205" i="8" s="1"/>
  <c r="N205" i="8" s="1"/>
  <c r="J219" i="8"/>
  <c r="J234" i="8"/>
  <c r="AH881" i="2"/>
  <c r="Z885" i="2"/>
  <c r="J238" i="8"/>
  <c r="AH912" i="2"/>
  <c r="J239" i="8"/>
  <c r="AH914" i="2"/>
  <c r="I240" i="8"/>
  <c r="AH917" i="2"/>
  <c r="I241" i="8"/>
  <c r="AH919" i="2"/>
  <c r="AL382" i="2"/>
  <c r="J112" i="8"/>
  <c r="J128" i="8"/>
  <c r="AH416" i="2"/>
  <c r="J131" i="8"/>
  <c r="AH422" i="2"/>
  <c r="I132" i="8"/>
  <c r="AH425" i="2"/>
  <c r="AH500" i="2"/>
  <c r="J149" i="8"/>
  <c r="AH504" i="2"/>
  <c r="AH551" i="2"/>
  <c r="J161" i="8"/>
  <c r="C179" i="8"/>
  <c r="AD639" i="2"/>
  <c r="J202" i="8"/>
  <c r="AH1161" i="2"/>
  <c r="I293" i="8"/>
  <c r="I144" i="8"/>
  <c r="AH22" i="2"/>
  <c r="J54" i="8"/>
  <c r="C74" i="8"/>
  <c r="J141" i="8"/>
  <c r="AH465" i="2"/>
  <c r="Z516" i="2"/>
  <c r="J154" i="8"/>
  <c r="AH537" i="2"/>
  <c r="J155" i="8"/>
  <c r="J163" i="8"/>
  <c r="AH578" i="2"/>
  <c r="I175" i="8"/>
  <c r="AH702" i="2"/>
  <c r="J197" i="8"/>
  <c r="AH715" i="2"/>
  <c r="J198" i="8"/>
  <c r="Z926" i="2"/>
  <c r="AH950" i="2"/>
  <c r="J249" i="8"/>
  <c r="AH77" i="2"/>
  <c r="I73" i="8"/>
  <c r="AH157" i="2"/>
  <c r="I74" i="8"/>
  <c r="AH159" i="2"/>
  <c r="AH205" i="2"/>
  <c r="J108" i="8"/>
  <c r="AH307" i="2"/>
  <c r="J111" i="8"/>
  <c r="Z352" i="2"/>
  <c r="J145" i="8"/>
  <c r="AH496" i="2"/>
  <c r="AD516" i="2"/>
  <c r="AH584" i="2"/>
  <c r="I168" i="8"/>
  <c r="J174" i="8"/>
  <c r="AH623" i="2"/>
  <c r="AH666" i="2"/>
  <c r="J184" i="8"/>
  <c r="AH908" i="2"/>
  <c r="J236" i="8"/>
  <c r="I239" i="8"/>
  <c r="AH915" i="2"/>
  <c r="J243" i="8"/>
  <c r="AH922" i="2"/>
  <c r="J265" i="8"/>
  <c r="AH1035" i="2"/>
  <c r="J282" i="8"/>
  <c r="R282" i="8" s="1"/>
  <c r="AH1126" i="2"/>
  <c r="I287" i="8"/>
  <c r="I301" i="8"/>
  <c r="I303" i="8"/>
  <c r="AH1204" i="2"/>
  <c r="J99" i="8"/>
  <c r="AH347" i="2"/>
  <c r="AH716" i="2"/>
  <c r="I219" i="8"/>
  <c r="AH829" i="2"/>
  <c r="J221" i="8"/>
  <c r="AH1114" i="2"/>
  <c r="G15" i="10"/>
  <c r="AH266" i="2"/>
  <c r="I138" i="8"/>
  <c r="AH124" i="2"/>
  <c r="I197" i="8"/>
  <c r="I135" i="8"/>
  <c r="AH497" i="2"/>
  <c r="I237" i="8"/>
  <c r="AH467" i="2"/>
  <c r="J142" i="8"/>
  <c r="AH544" i="2"/>
  <c r="I179" i="8"/>
  <c r="I206" i="8"/>
  <c r="AH757" i="2"/>
  <c r="I217" i="8"/>
  <c r="AH825" i="2"/>
  <c r="J258" i="8"/>
  <c r="I267" i="8"/>
  <c r="AH1040" i="2"/>
  <c r="BI36" i="11"/>
  <c r="BI23" i="1"/>
  <c r="BL546" i="1" l="1"/>
  <c r="BM546" i="1" s="1"/>
  <c r="BL626" i="1"/>
  <c r="BM626" i="1" s="1"/>
  <c r="BL470" i="1"/>
  <c r="BM470" i="1" s="1"/>
  <c r="BL171" i="1"/>
  <c r="BM171" i="1" s="1"/>
  <c r="N169" i="8"/>
  <c r="BB1112" i="1"/>
  <c r="BC1112" i="1" s="1"/>
  <c r="BL1206" i="1"/>
  <c r="BL1159" i="1"/>
  <c r="BM1159" i="1" s="1"/>
  <c r="BL665" i="1"/>
  <c r="BM665" i="1" s="1"/>
  <c r="L314" i="8"/>
  <c r="N252" i="8"/>
  <c r="BL417" i="1"/>
  <c r="BM417" i="1" s="1"/>
  <c r="BL1122" i="1"/>
  <c r="BM1122" i="1" s="1"/>
  <c r="BL911" i="1"/>
  <c r="BM911" i="1" s="1"/>
  <c r="BL1120" i="1"/>
  <c r="BM1120" i="1" s="1"/>
  <c r="BL345" i="1"/>
  <c r="BM345" i="1" s="1"/>
  <c r="N207" i="8"/>
  <c r="BL261" i="1"/>
  <c r="BM261" i="1" s="1"/>
  <c r="BL538" i="1"/>
  <c r="BM538" i="1" s="1"/>
  <c r="BL827" i="1"/>
  <c r="BM827" i="1" s="1"/>
  <c r="BL382" i="1"/>
  <c r="BM382" i="1" s="1"/>
  <c r="BL210" i="1"/>
  <c r="N165" i="8"/>
  <c r="O165" i="8" s="1"/>
  <c r="BL159" i="1"/>
  <c r="N193" i="8"/>
  <c r="O193" i="8" s="1"/>
  <c r="BL425" i="1"/>
  <c r="BM425" i="1" s="1"/>
  <c r="AY1130" i="1"/>
  <c r="AH1130" i="1" s="1"/>
  <c r="BL876" i="1"/>
  <c r="BM876" i="1" s="1"/>
  <c r="BL1044" i="1"/>
  <c r="BM1044" i="1" s="1"/>
  <c r="BL989" i="1"/>
  <c r="BM989" i="1" s="1"/>
  <c r="BL1036" i="1"/>
  <c r="BM1036" i="1" s="1"/>
  <c r="BL1124" i="1"/>
  <c r="BM1124" i="1" s="1"/>
  <c r="BL419" i="1"/>
  <c r="AY638" i="1"/>
  <c r="AZ639" i="1" s="1"/>
  <c r="AH639" i="1" s="1"/>
  <c r="BL462" i="1"/>
  <c r="BM462" i="1" s="1"/>
  <c r="BL702" i="1"/>
  <c r="BM702" i="1" s="1"/>
  <c r="BL466" i="1"/>
  <c r="BM466" i="1" s="1"/>
  <c r="BL456" i="1"/>
  <c r="BM456" i="1" s="1"/>
  <c r="R98" i="8"/>
  <c r="N98" i="8" s="1"/>
  <c r="O98" i="8" s="1"/>
  <c r="BL868" i="1"/>
  <c r="BM868" i="1" s="1"/>
  <c r="BB1114" i="1"/>
  <c r="BC1114" i="1" s="1"/>
  <c r="BL550" i="1"/>
  <c r="BM550" i="1" s="1"/>
  <c r="BL673" i="1"/>
  <c r="BM673" i="1" s="1"/>
  <c r="N224" i="8"/>
  <c r="BL1032" i="1"/>
  <c r="BM1032" i="1" s="1"/>
  <c r="BL1161" i="1"/>
  <c r="BM1161" i="1" s="1"/>
  <c r="BL1198" i="1"/>
  <c r="BL790" i="1"/>
  <c r="BM790" i="1" s="1"/>
  <c r="BL704" i="1"/>
  <c r="BM704" i="1" s="1"/>
  <c r="BL1239" i="1"/>
  <c r="BL429" i="1"/>
  <c r="BM429" i="1" s="1"/>
  <c r="BL921" i="1"/>
  <c r="BL958" i="1"/>
  <c r="BM958" i="1" s="1"/>
  <c r="BL1040" i="1"/>
  <c r="BM1040" i="1" s="1"/>
  <c r="BL788" i="1"/>
  <c r="BM788" i="1" s="1"/>
  <c r="BL1208" i="1"/>
  <c r="BL458" i="1"/>
  <c r="BM458" i="1" s="1"/>
  <c r="BL1083" i="1"/>
  <c r="BL1081" i="1"/>
  <c r="BM1081" i="1" s="1"/>
  <c r="BL1167" i="1"/>
  <c r="BM1167" i="1" s="1"/>
  <c r="BL1003" i="1"/>
  <c r="BL263" i="1"/>
  <c r="BM263" i="1" s="1"/>
  <c r="BL831" i="1"/>
  <c r="BM831" i="1" s="1"/>
  <c r="AY720" i="1"/>
  <c r="AH720" i="1" s="1"/>
  <c r="R235" i="8"/>
  <c r="N235" i="8" s="1"/>
  <c r="O235" i="8" s="1"/>
  <c r="N139" i="8"/>
  <c r="R313" i="8"/>
  <c r="N313" i="8" s="1"/>
  <c r="O313" i="8" s="1"/>
  <c r="BL632" i="1"/>
  <c r="BM632" i="1" s="1"/>
  <c r="AW1168" i="11"/>
  <c r="AW871" i="11"/>
  <c r="AW840" i="11"/>
  <c r="AW588" i="11"/>
  <c r="AW582" i="11"/>
  <c r="AW551" i="11"/>
  <c r="AW428" i="11"/>
  <c r="AW342" i="11"/>
  <c r="AW832" i="11"/>
  <c r="AW824" i="11"/>
  <c r="AW758" i="11"/>
  <c r="AW385" i="11"/>
  <c r="AW373" i="11"/>
  <c r="AW1195" i="11"/>
  <c r="AW1152" i="11"/>
  <c r="AW660" i="11"/>
  <c r="AW633" i="11"/>
  <c r="AW594" i="11"/>
  <c r="AW537" i="11"/>
  <c r="AW1207" i="11"/>
  <c r="AW1164" i="11"/>
  <c r="AW541" i="11"/>
  <c r="AW510" i="11"/>
  <c r="AW506" i="11"/>
  <c r="AW379" i="11"/>
  <c r="AW789" i="11"/>
  <c r="AW580" i="11"/>
  <c r="AW334" i="11"/>
  <c r="AW209" i="11"/>
  <c r="AW172" i="11"/>
  <c r="AW168" i="11"/>
  <c r="AW207" i="11"/>
  <c r="AW512" i="11"/>
  <c r="AW496" i="11"/>
  <c r="AW252" i="11"/>
  <c r="AW215" i="11"/>
  <c r="AW715" i="11"/>
  <c r="AW336" i="11"/>
  <c r="AW256" i="11"/>
  <c r="AW250" i="11"/>
  <c r="AW219" i="11"/>
  <c r="AW213" i="11"/>
  <c r="AW158" i="11"/>
  <c r="AW125" i="11"/>
  <c r="AW123" i="11"/>
  <c r="AW66" i="11"/>
  <c r="AW166" i="11"/>
  <c r="AW664" i="11"/>
  <c r="AW629" i="11"/>
  <c r="AW508" i="11"/>
  <c r="AW420" i="11"/>
  <c r="AW797" i="11"/>
  <c r="AW305" i="11"/>
  <c r="AW504" i="11"/>
  <c r="AW307" i="11"/>
  <c r="AW262" i="11"/>
  <c r="AW117" i="11"/>
  <c r="AW113" i="11"/>
  <c r="AW170" i="11"/>
  <c r="AW1199" i="11"/>
  <c r="AW707" i="11"/>
  <c r="AW549" i="11"/>
  <c r="AW543" i="11"/>
  <c r="AW160" i="11"/>
  <c r="AW164" i="11"/>
  <c r="AW500" i="11"/>
  <c r="AW301" i="11"/>
  <c r="AW111" i="11"/>
  <c r="AW115" i="11"/>
  <c r="AW258" i="11"/>
  <c r="AW254" i="11"/>
  <c r="AW16" i="11"/>
  <c r="AW119" i="11"/>
  <c r="AW211" i="11"/>
  <c r="AW545" i="11"/>
  <c r="AW703" i="11"/>
  <c r="AW1072" i="11"/>
  <c r="AW78" i="11"/>
  <c r="AW389" i="11"/>
  <c r="AW416" i="11"/>
  <c r="AW156" i="11"/>
  <c r="AW24" i="11"/>
  <c r="AW463" i="11"/>
  <c r="AW672" i="11"/>
  <c r="AW22" i="11"/>
  <c r="AW746" i="11"/>
  <c r="AW266" i="11"/>
  <c r="AW264" i="11"/>
  <c r="AW62" i="11"/>
  <c r="AW621" i="11"/>
  <c r="AW74" i="11"/>
  <c r="AW260" i="11"/>
  <c r="AW502" i="11"/>
  <c r="AW381" i="11"/>
  <c r="AW387" i="11"/>
  <c r="AW430" i="11"/>
  <c r="AW539" i="11"/>
  <c r="AW70" i="11"/>
  <c r="AW346" i="11"/>
  <c r="AW1203" i="11"/>
  <c r="AW338" i="11"/>
  <c r="AW553" i="11"/>
  <c r="AW162" i="11"/>
  <c r="AW295" i="11"/>
  <c r="AW457" i="11"/>
  <c r="AW662" i="11"/>
  <c r="AW754" i="11"/>
  <c r="AW217" i="11"/>
  <c r="AW297" i="11"/>
  <c r="AW205" i="11"/>
  <c r="AW293" i="11"/>
  <c r="AW828" i="11"/>
  <c r="AW344" i="11"/>
  <c r="AW785" i="11"/>
  <c r="AW879" i="11"/>
  <c r="AW578" i="11"/>
  <c r="AW20" i="11"/>
  <c r="AL21" i="11" s="1"/>
  <c r="AW1156" i="11"/>
  <c r="AW668" i="11"/>
  <c r="AW676" i="11"/>
  <c r="AW299" i="11"/>
  <c r="AW18" i="11"/>
  <c r="AL19" i="11" s="1"/>
  <c r="AW64" i="11"/>
  <c r="AW383" i="11"/>
  <c r="AW422" i="11"/>
  <c r="AW465" i="11"/>
  <c r="AW717" i="11"/>
  <c r="AW756" i="11"/>
  <c r="AW795" i="11"/>
  <c r="AW867" i="11"/>
  <c r="AW203" i="11"/>
  <c r="AW332" i="11"/>
  <c r="AW348" i="11"/>
  <c r="AW455" i="11"/>
  <c r="AW793" i="11"/>
  <c r="AW586" i="11"/>
  <c r="AW584" i="11"/>
  <c r="AW121" i="11"/>
  <c r="AW68" i="11"/>
  <c r="AW619" i="11"/>
  <c r="AW635" i="11"/>
  <c r="AW711" i="11"/>
  <c r="AW547" i="11"/>
  <c r="AW303" i="11"/>
  <c r="AW467" i="11"/>
  <c r="AW787" i="11"/>
  <c r="AW826" i="11"/>
  <c r="AW906" i="11"/>
  <c r="AW873" i="11"/>
  <c r="AW949" i="11"/>
  <c r="AW951" i="11"/>
  <c r="AW922" i="11"/>
  <c r="AW957" i="11"/>
  <c r="AW963" i="11"/>
  <c r="AW1041" i="11"/>
  <c r="AW1115" i="11"/>
  <c r="AW1086" i="11"/>
  <c r="AW1166" i="11"/>
  <c r="AW1242" i="11"/>
  <c r="AW631" i="11"/>
  <c r="AW701" i="11"/>
  <c r="AW748" i="11"/>
  <c r="AW877" i="11"/>
  <c r="AW996" i="11"/>
  <c r="AW1035" i="11"/>
  <c r="AW1074" i="11"/>
  <c r="AW990" i="11"/>
  <c r="AW1045" i="11"/>
  <c r="AW1205" i="11"/>
  <c r="AW1162" i="11"/>
  <c r="AW1113" i="11"/>
  <c r="AW1158" i="11"/>
  <c r="AW1246" i="11"/>
  <c r="AW1037" i="11"/>
  <c r="AW498" i="11"/>
  <c r="AW426" i="11"/>
  <c r="AW623" i="11"/>
  <c r="AW461" i="11"/>
  <c r="AW709" i="11"/>
  <c r="AW791" i="11"/>
  <c r="AW830" i="11"/>
  <c r="AW881" i="11"/>
  <c r="AW1076" i="11"/>
  <c r="AW994" i="11"/>
  <c r="AW1070" i="11"/>
  <c r="AW1119" i="11"/>
  <c r="AW1154" i="11"/>
  <c r="AW1193" i="11"/>
  <c r="AW1244" i="11"/>
  <c r="AW1117" i="11"/>
  <c r="AW1250" i="11"/>
  <c r="AW340" i="11"/>
  <c r="AW592" i="11"/>
  <c r="AW469" i="11"/>
  <c r="AW705" i="11"/>
  <c r="AW752" i="11"/>
  <c r="AW961" i="11"/>
  <c r="AW908" i="11"/>
  <c r="AW1000" i="11"/>
  <c r="AW1039" i="11"/>
  <c r="AW998" i="11"/>
  <c r="AW1201" i="11"/>
  <c r="AW1121" i="11"/>
  <c r="AW1209" i="11"/>
  <c r="AW959" i="11"/>
  <c r="AW1240" i="11"/>
  <c r="AW375" i="11"/>
  <c r="AW377" i="11"/>
  <c r="AW459" i="11"/>
  <c r="AW418" i="11"/>
  <c r="AW414" i="11"/>
  <c r="AW670" i="11"/>
  <c r="AW674" i="11"/>
  <c r="AW713" i="11"/>
  <c r="AW912" i="11"/>
  <c r="AW1078" i="11"/>
  <c r="AW1002" i="11"/>
  <c r="AW1197" i="11"/>
  <c r="AW1248" i="11"/>
  <c r="AW1123" i="11"/>
  <c r="AW1236" i="11"/>
  <c r="AW1125" i="11"/>
  <c r="AW1238" i="11"/>
  <c r="AW742" i="11"/>
  <c r="AW72" i="11"/>
  <c r="AW625" i="11"/>
  <c r="AW799" i="11"/>
  <c r="AW834" i="11"/>
  <c r="AW916" i="11"/>
  <c r="AW910" i="11"/>
  <c r="AW953" i="11"/>
  <c r="AW988" i="11"/>
  <c r="AW1004" i="11"/>
  <c r="AW1043" i="11"/>
  <c r="AW1029" i="11"/>
  <c r="AW1080" i="11"/>
  <c r="AW744" i="11"/>
  <c r="AW869" i="11"/>
  <c r="AW918" i="11"/>
  <c r="AW992" i="11"/>
  <c r="AW750" i="11"/>
  <c r="AW1160" i="11"/>
  <c r="AW471" i="11"/>
  <c r="AW291" i="11"/>
  <c r="AW76" i="11"/>
  <c r="AW627" i="11"/>
  <c r="AW666" i="11"/>
  <c r="AW783" i="11"/>
  <c r="AW838" i="11"/>
  <c r="AW875" i="11"/>
  <c r="AW836" i="11"/>
  <c r="AW865" i="11"/>
  <c r="AW920" i="11"/>
  <c r="AW914" i="11"/>
  <c r="AW955" i="11"/>
  <c r="AW1033" i="11"/>
  <c r="AW1084" i="11"/>
  <c r="AW1127" i="11"/>
  <c r="AW1234" i="11"/>
  <c r="AW590" i="11"/>
  <c r="AW109" i="11"/>
  <c r="AW424" i="11"/>
  <c r="AW947" i="11"/>
  <c r="AW1031" i="11"/>
  <c r="AW1111" i="11"/>
  <c r="AW1082" i="11"/>
  <c r="BL302" i="1"/>
  <c r="BM302" i="1" s="1"/>
  <c r="BL542" i="1"/>
  <c r="BM542" i="1" s="1"/>
  <c r="BL757" i="1"/>
  <c r="BM757" i="1" s="1"/>
  <c r="BL1075" i="1"/>
  <c r="BM1075" i="1" s="1"/>
  <c r="BL544" i="1"/>
  <c r="BM544" i="1" s="1"/>
  <c r="BL915" i="1"/>
  <c r="BM915" i="1" s="1"/>
  <c r="BL1204" i="1"/>
  <c r="BM1204" i="1" s="1"/>
  <c r="AY1048" i="1"/>
  <c r="AZ1049" i="1" s="1"/>
  <c r="AH1049" i="1" s="1"/>
  <c r="BL218" i="1"/>
  <c r="BM218" i="1" s="1"/>
  <c r="BL300" i="1"/>
  <c r="BM300" i="1" s="1"/>
  <c r="BL622" i="1"/>
  <c r="BM622" i="1" s="1"/>
  <c r="BL747" i="1"/>
  <c r="BM747" i="1" s="1"/>
  <c r="BL833" i="1"/>
  <c r="BM833" i="1" s="1"/>
  <c r="BL499" i="1"/>
  <c r="BM499" i="1" s="1"/>
  <c r="N81" i="8"/>
  <c r="BL663" i="1"/>
  <c r="BM663" i="1" s="1"/>
  <c r="BB1155" i="1"/>
  <c r="BC1155" i="1" s="1"/>
  <c r="BL1038" i="1"/>
  <c r="BM1038" i="1" s="1"/>
  <c r="BL380" i="1"/>
  <c r="BM380" i="1" s="1"/>
  <c r="BL216" i="1"/>
  <c r="BM216" i="1" s="1"/>
  <c r="BL991" i="1"/>
  <c r="BM991" i="1" s="1"/>
  <c r="BL1241" i="1"/>
  <c r="BM1241" i="1" s="1"/>
  <c r="BL1126" i="1"/>
  <c r="BL716" i="1"/>
  <c r="BM716" i="1" s="1"/>
  <c r="BL798" i="1"/>
  <c r="BM798" i="1" s="1"/>
  <c r="BG38" i="11"/>
  <c r="N282" i="8"/>
  <c r="O282" i="8" s="1"/>
  <c r="N312" i="8"/>
  <c r="O312" i="8" s="1"/>
  <c r="BL169" i="1"/>
  <c r="BM169" i="1" s="1"/>
  <c r="BL468" i="1"/>
  <c r="BM468" i="1" s="1"/>
  <c r="BL669" i="1"/>
  <c r="BM669" i="1" s="1"/>
  <c r="BL749" i="1"/>
  <c r="BM749" i="1" s="1"/>
  <c r="BL954" i="1"/>
  <c r="BM954" i="1" s="1"/>
  <c r="BL1073" i="1"/>
  <c r="BM1073" i="1" s="1"/>
  <c r="BL384" i="1"/>
  <c r="BM384" i="1" s="1"/>
  <c r="BL995" i="1"/>
  <c r="BM995" i="1" s="1"/>
  <c r="BL591" i="1"/>
  <c r="BM591" i="1" s="1"/>
  <c r="BL464" i="1"/>
  <c r="BM464" i="1" s="1"/>
  <c r="BL298" i="1"/>
  <c r="N96" i="8"/>
  <c r="O96" i="8" s="1"/>
  <c r="R268" i="8"/>
  <c r="N268" i="8" s="1"/>
  <c r="N289" i="8"/>
  <c r="O289" i="8" s="1"/>
  <c r="N256" i="8"/>
  <c r="O256" i="8" s="1"/>
  <c r="BL1243" i="1"/>
  <c r="BM1243" i="1" s="1"/>
  <c r="BL161" i="1"/>
  <c r="BM161" i="1" s="1"/>
  <c r="BL167" i="1"/>
  <c r="BM167" i="1" s="1"/>
  <c r="BL259" i="1"/>
  <c r="BM259" i="1" s="1"/>
  <c r="BL304" i="1"/>
  <c r="BM304" i="1" s="1"/>
  <c r="BL292" i="1"/>
  <c r="BM292" i="1" s="1"/>
  <c r="BL388" i="1"/>
  <c r="BM388" i="1" s="1"/>
  <c r="BL540" i="1"/>
  <c r="BM540" i="1" s="1"/>
  <c r="BL667" i="1"/>
  <c r="BM667" i="1" s="1"/>
  <c r="BL960" i="1"/>
  <c r="BM960" i="1" s="1"/>
  <c r="BL997" i="1"/>
  <c r="BM997" i="1" s="1"/>
  <c r="BL1085" i="1"/>
  <c r="BB1157" i="1"/>
  <c r="BC1157" i="1" s="1"/>
  <c r="BL794" i="1"/>
  <c r="BM794" i="1" s="1"/>
  <c r="BL829" i="1"/>
  <c r="BM829" i="1" s="1"/>
  <c r="BL872" i="1"/>
  <c r="BM872" i="1" s="1"/>
  <c r="BL501" i="1"/>
  <c r="BM501" i="1" s="1"/>
  <c r="BL755" i="1"/>
  <c r="BM755" i="1" s="1"/>
  <c r="BL423" i="1"/>
  <c r="BM423" i="1" s="1"/>
  <c r="BL620" i="1"/>
  <c r="BL675" i="1"/>
  <c r="BM675" i="1" s="1"/>
  <c r="BL706" i="1"/>
  <c r="BM706" i="1" s="1"/>
  <c r="BL1194" i="1"/>
  <c r="BM1194" i="1" s="1"/>
  <c r="BL253" i="1"/>
  <c r="BM253" i="1" s="1"/>
  <c r="BL792" i="1"/>
  <c r="BM792" i="1" s="1"/>
  <c r="BL1079" i="1"/>
  <c r="BM1079" i="1" s="1"/>
  <c r="BL999" i="1"/>
  <c r="BM999" i="1" s="1"/>
  <c r="BL743" i="1"/>
  <c r="BL347" i="1"/>
  <c r="BM347" i="1" s="1"/>
  <c r="BL1249" i="1"/>
  <c r="BM1249" i="1" s="1"/>
  <c r="BL917" i="1"/>
  <c r="BM917" i="1" s="1"/>
  <c r="BL634" i="1"/>
  <c r="BM634" i="1" s="1"/>
  <c r="BL624" i="1"/>
  <c r="BM624" i="1" s="1"/>
  <c r="G128" i="8"/>
  <c r="L128" i="8" s="1"/>
  <c r="M128" i="8" s="1"/>
  <c r="BL421" i="1"/>
  <c r="BM421" i="1" s="1"/>
  <c r="BL251" i="1"/>
  <c r="BM251" i="1" s="1"/>
  <c r="BC171" i="1"/>
  <c r="BL710" i="1"/>
  <c r="BM710" i="1" s="1"/>
  <c r="G176" i="8"/>
  <c r="G151" i="8"/>
  <c r="L151" i="8" s="1"/>
  <c r="M151" i="8" s="1"/>
  <c r="G149" i="8"/>
  <c r="L149" i="8" s="1"/>
  <c r="M149" i="8" s="1"/>
  <c r="G138" i="8"/>
  <c r="L138" i="8" s="1"/>
  <c r="M138" i="8" s="1"/>
  <c r="AY433" i="1"/>
  <c r="AZ434" i="1" s="1"/>
  <c r="AH434" i="1" s="1"/>
  <c r="BL427" i="1"/>
  <c r="BM427" i="1" s="1"/>
  <c r="G123" i="8"/>
  <c r="L123" i="8" s="1"/>
  <c r="M123" i="8" s="1"/>
  <c r="G111" i="8"/>
  <c r="L111" i="8" s="1"/>
  <c r="M111" i="8" s="1"/>
  <c r="G108" i="8"/>
  <c r="G107" i="8"/>
  <c r="L107" i="8" s="1"/>
  <c r="M107" i="8" s="1"/>
  <c r="G97" i="8"/>
  <c r="L97" i="8" s="1"/>
  <c r="M97" i="8" s="1"/>
  <c r="BC208" i="1"/>
  <c r="G83" i="8"/>
  <c r="L83" i="8" s="1"/>
  <c r="M83" i="8" s="1"/>
  <c r="BL165" i="1"/>
  <c r="BM165" i="1" s="1"/>
  <c r="G70" i="8"/>
  <c r="L70" i="8" s="1"/>
  <c r="M70" i="8" s="1"/>
  <c r="BL376" i="1"/>
  <c r="N113" i="8"/>
  <c r="O113" i="8" s="1"/>
  <c r="R104" i="8"/>
  <c r="N104" i="8" s="1"/>
  <c r="G104" i="8"/>
  <c r="G103" i="8"/>
  <c r="L103" i="8" s="1"/>
  <c r="M103" i="8" s="1"/>
  <c r="G85" i="8"/>
  <c r="L85" i="8" s="1"/>
  <c r="M85" i="8" s="1"/>
  <c r="BL208" i="1"/>
  <c r="BM208" i="1" s="1"/>
  <c r="AY175" i="1"/>
  <c r="AH175" i="1" s="1"/>
  <c r="BL157" i="1"/>
  <c r="BM157" i="1" s="1"/>
  <c r="BL343" i="1"/>
  <c r="BM343" i="1" s="1"/>
  <c r="BL337" i="1"/>
  <c r="G115" i="8"/>
  <c r="L115" i="8" s="1"/>
  <c r="M115" i="8" s="1"/>
  <c r="G129" i="8"/>
  <c r="L129" i="8" s="1"/>
  <c r="M129" i="8" s="1"/>
  <c r="BC384" i="1"/>
  <c r="V1048" i="1"/>
  <c r="AD1050" i="1" s="1"/>
  <c r="AW70" i="1"/>
  <c r="F59" i="8" s="1"/>
  <c r="V433" i="1"/>
  <c r="AD435" i="1" s="1"/>
  <c r="V269" i="1"/>
  <c r="AD271" i="1" s="1"/>
  <c r="V597" i="1"/>
  <c r="AD599" i="1" s="1"/>
  <c r="V843" i="1"/>
  <c r="V843" i="2" s="1"/>
  <c r="AY802" i="1"/>
  <c r="AZ803" i="1" s="1"/>
  <c r="AH803" i="1" s="1"/>
  <c r="AW1234" i="1"/>
  <c r="AW62" i="1"/>
  <c r="V1130" i="1"/>
  <c r="AD1132" i="1" s="1"/>
  <c r="V1171" i="1"/>
  <c r="AD1173" i="1" s="1"/>
  <c r="V474" i="1"/>
  <c r="AD476" i="1" s="1"/>
  <c r="V556" i="1"/>
  <c r="AD558" i="1" s="1"/>
  <c r="V761" i="1"/>
  <c r="AD763" i="1" s="1"/>
  <c r="AW74" i="1"/>
  <c r="V1089" i="1"/>
  <c r="AD1091" i="1" s="1"/>
  <c r="V1007" i="1"/>
  <c r="AD1009" i="1" s="1"/>
  <c r="V925" i="1"/>
  <c r="AD927" i="1" s="1"/>
  <c r="V884" i="1"/>
  <c r="V884" i="2" s="1"/>
  <c r="AW18" i="1"/>
  <c r="BB19" i="1" s="1"/>
  <c r="V351" i="1"/>
  <c r="AD353" i="1" s="1"/>
  <c r="V222" i="1"/>
  <c r="AD230" i="1" s="1"/>
  <c r="N191" i="8"/>
  <c r="O191" i="8" s="1"/>
  <c r="N223" i="8"/>
  <c r="O223" i="8" s="1"/>
  <c r="N213" i="8"/>
  <c r="O213" i="8" s="1"/>
  <c r="AW78" i="1"/>
  <c r="F63" i="8" s="1"/>
  <c r="N240" i="8"/>
  <c r="O240" i="8" s="1"/>
  <c r="V310" i="1"/>
  <c r="AD312" i="1" s="1"/>
  <c r="V392" i="1"/>
  <c r="AD394" i="1" s="1"/>
  <c r="V802" i="1"/>
  <c r="AD804" i="1" s="1"/>
  <c r="V515" i="1"/>
  <c r="AD517" i="1" s="1"/>
  <c r="V720" i="1"/>
  <c r="AD722" i="1" s="1"/>
  <c r="AW22" i="1"/>
  <c r="BB23" i="1" s="1"/>
  <c r="BC23" i="1" s="1"/>
  <c r="N147" i="8"/>
  <c r="H58" i="8"/>
  <c r="G58" i="8"/>
  <c r="V966" i="1"/>
  <c r="AD968" i="1" s="1"/>
  <c r="BL1235" i="1"/>
  <c r="V1253" i="1"/>
  <c r="AD1255" i="1" s="1"/>
  <c r="G305" i="8"/>
  <c r="L305" i="8" s="1"/>
  <c r="M305" i="8" s="1"/>
  <c r="G299" i="8"/>
  <c r="L299" i="8" s="1"/>
  <c r="M299" i="8" s="1"/>
  <c r="G183" i="8"/>
  <c r="L183" i="8" s="1"/>
  <c r="M183" i="8" s="1"/>
  <c r="G185" i="8"/>
  <c r="L185" i="8" s="1"/>
  <c r="M185" i="8" s="1"/>
  <c r="G186" i="8"/>
  <c r="L186" i="8" s="1"/>
  <c r="M186" i="8" s="1"/>
  <c r="R184" i="8"/>
  <c r="N184" i="8" s="1"/>
  <c r="G181" i="8"/>
  <c r="L181" i="8" s="1"/>
  <c r="M181" i="8" s="1"/>
  <c r="R168" i="8"/>
  <c r="N168" i="8" s="1"/>
  <c r="BC263" i="1"/>
  <c r="G78" i="8"/>
  <c r="L78" i="8" s="1"/>
  <c r="M78" i="8" s="1"/>
  <c r="G77" i="8"/>
  <c r="L77" i="8" s="1"/>
  <c r="M77" i="8" s="1"/>
  <c r="G182" i="8"/>
  <c r="L182" i="8" s="1"/>
  <c r="M182" i="8" s="1"/>
  <c r="V679" i="1"/>
  <c r="V638" i="1"/>
  <c r="V638" i="2" s="1"/>
  <c r="G298" i="8"/>
  <c r="L298" i="8" s="1"/>
  <c r="M298" i="8" s="1"/>
  <c r="V1212" i="1"/>
  <c r="AD1214" i="1" s="1"/>
  <c r="BC1204" i="1"/>
  <c r="R299" i="8"/>
  <c r="N299" i="8" s="1"/>
  <c r="R296" i="8"/>
  <c r="N296" i="8" s="1"/>
  <c r="O296" i="8" s="1"/>
  <c r="R232" i="8"/>
  <c r="N232" i="8" s="1"/>
  <c r="BL880" i="1"/>
  <c r="BM880" i="1" s="1"/>
  <c r="R136" i="8"/>
  <c r="N136" i="8" s="1"/>
  <c r="O136" i="8" s="1"/>
  <c r="R119" i="8"/>
  <c r="N119" i="8" s="1"/>
  <c r="R111" i="8"/>
  <c r="N111" i="8" s="1"/>
  <c r="R263" i="8"/>
  <c r="N263" i="8" s="1"/>
  <c r="O263" i="8" s="1"/>
  <c r="BC999" i="1"/>
  <c r="BC462" i="1"/>
  <c r="R129" i="8"/>
  <c r="N129" i="8" s="1"/>
  <c r="R130" i="8"/>
  <c r="N130" i="8" s="1"/>
  <c r="R115" i="8"/>
  <c r="N115" i="8" s="1"/>
  <c r="BC349" i="1"/>
  <c r="R314" i="8"/>
  <c r="N314" i="8" s="1"/>
  <c r="O314" i="8" s="1"/>
  <c r="BC1251" i="1"/>
  <c r="BC1249" i="1"/>
  <c r="R292" i="8"/>
  <c r="N292" i="8" s="1"/>
  <c r="O292" i="8" s="1"/>
  <c r="R278" i="8"/>
  <c r="N278" i="8" s="1"/>
  <c r="O278" i="8" s="1"/>
  <c r="R269" i="8"/>
  <c r="N269" i="8" s="1"/>
  <c r="O269" i="8" s="1"/>
  <c r="R243" i="8"/>
  <c r="N243" i="8" s="1"/>
  <c r="O243" i="8" s="1"/>
  <c r="R157" i="8"/>
  <c r="N157" i="8" s="1"/>
  <c r="O157" i="8" s="1"/>
  <c r="R156" i="8"/>
  <c r="N156" i="8" s="1"/>
  <c r="O156" i="8" s="1"/>
  <c r="BC472" i="1"/>
  <c r="BC347" i="1"/>
  <c r="R108" i="8"/>
  <c r="N108" i="8" s="1"/>
  <c r="BC304" i="1"/>
  <c r="R95" i="8"/>
  <c r="N95" i="8" s="1"/>
  <c r="O95" i="8" s="1"/>
  <c r="R99" i="8"/>
  <c r="N99" i="8" s="1"/>
  <c r="O99" i="8" s="1"/>
  <c r="BC216" i="1"/>
  <c r="V175" i="1"/>
  <c r="V175" i="2" s="1"/>
  <c r="BC167" i="1"/>
  <c r="BC165" i="1"/>
  <c r="V128" i="1"/>
  <c r="V128" i="2" s="1"/>
  <c r="R62" i="8"/>
  <c r="N62" i="8" s="1"/>
  <c r="V81" i="1"/>
  <c r="AD89" i="1" s="1"/>
  <c r="N201" i="8"/>
  <c r="O201" i="8" s="1"/>
  <c r="BC464" i="1"/>
  <c r="R161" i="8"/>
  <c r="N161" i="8" s="1"/>
  <c r="O161" i="8" s="1"/>
  <c r="R152" i="8"/>
  <c r="N152" i="8" s="1"/>
  <c r="R300" i="8"/>
  <c r="N300" i="8" s="1"/>
  <c r="R271" i="8"/>
  <c r="N271" i="8" s="1"/>
  <c r="O271" i="8" s="1"/>
  <c r="R53" i="8"/>
  <c r="N53" i="8" s="1"/>
  <c r="R64" i="8"/>
  <c r="N64" i="8" s="1"/>
  <c r="O64" i="8" s="1"/>
  <c r="N180" i="8"/>
  <c r="O180" i="8" s="1"/>
  <c r="N125" i="8"/>
  <c r="O125" i="8" s="1"/>
  <c r="N102" i="8"/>
  <c r="N173" i="8"/>
  <c r="O173" i="8" s="1"/>
  <c r="BC267" i="1"/>
  <c r="BC456" i="1"/>
  <c r="BC1200" i="1"/>
  <c r="R277" i="8"/>
  <c r="N277" i="8" s="1"/>
  <c r="O277" i="8" s="1"/>
  <c r="R71" i="8"/>
  <c r="N71" i="8" s="1"/>
  <c r="R91" i="8"/>
  <c r="N91" i="8" s="1"/>
  <c r="R112" i="8"/>
  <c r="N112" i="8" s="1"/>
  <c r="N134" i="8"/>
  <c r="R72" i="8"/>
  <c r="N72" i="8" s="1"/>
  <c r="N285" i="8"/>
  <c r="O285" i="8" s="1"/>
  <c r="R144" i="8"/>
  <c r="N144" i="8" s="1"/>
  <c r="R257" i="8"/>
  <c r="N257" i="8" s="1"/>
  <c r="O257" i="8" s="1"/>
  <c r="R137" i="8"/>
  <c r="N137" i="8" s="1"/>
  <c r="O137" i="8" s="1"/>
  <c r="N65" i="8"/>
  <c r="R140" i="8"/>
  <c r="N140" i="8" s="1"/>
  <c r="O140" i="8" s="1"/>
  <c r="N309" i="8"/>
  <c r="O309" i="8" s="1"/>
  <c r="N127" i="8"/>
  <c r="O127" i="8" s="1"/>
  <c r="R87" i="8"/>
  <c r="N87" i="8" s="1"/>
  <c r="O87" i="8" s="1"/>
  <c r="R52" i="8"/>
  <c r="N52" i="8" s="1"/>
  <c r="R236" i="8"/>
  <c r="N236" i="8" s="1"/>
  <c r="O236" i="8" s="1"/>
  <c r="R74" i="8"/>
  <c r="N74" i="8" s="1"/>
  <c r="R128" i="8"/>
  <c r="N128" i="8" s="1"/>
  <c r="R219" i="8"/>
  <c r="N219" i="8" s="1"/>
  <c r="O219" i="8" s="1"/>
  <c r="N107" i="8"/>
  <c r="R60" i="8"/>
  <c r="N60" i="8" s="1"/>
  <c r="O60" i="8" s="1"/>
  <c r="N315" i="8"/>
  <c r="R51" i="8"/>
  <c r="N51" i="8" s="1"/>
  <c r="L55" i="8"/>
  <c r="N85" i="8"/>
  <c r="N84" i="8"/>
  <c r="R80" i="8"/>
  <c r="N80" i="8" s="1"/>
  <c r="N66" i="8"/>
  <c r="N59" i="8"/>
  <c r="O59" i="8" s="1"/>
  <c r="R50" i="8"/>
  <c r="N50" i="8" s="1"/>
  <c r="R54" i="8"/>
  <c r="N54" i="8" s="1"/>
  <c r="N58" i="8"/>
  <c r="R63" i="8"/>
  <c r="N63" i="8" s="1"/>
  <c r="R55" i="8"/>
  <c r="N55" i="8" s="1"/>
  <c r="O55" i="8" s="1"/>
  <c r="N57" i="8"/>
  <c r="R56" i="8"/>
  <c r="N56" i="8" s="1"/>
  <c r="R61" i="8"/>
  <c r="N61" i="8" s="1"/>
  <c r="R67" i="8"/>
  <c r="N67" i="8" s="1"/>
  <c r="R70" i="8"/>
  <c r="N70" i="8" s="1"/>
  <c r="R68" i="8"/>
  <c r="N68" i="8" s="1"/>
  <c r="BL112" i="1"/>
  <c r="BM112" i="1" s="1"/>
  <c r="N78" i="8"/>
  <c r="G80" i="8"/>
  <c r="L80" i="8" s="1"/>
  <c r="M80" i="8" s="1"/>
  <c r="N86" i="8"/>
  <c r="N82" i="8"/>
  <c r="R89" i="8"/>
  <c r="N89" i="8" s="1"/>
  <c r="N97" i="8"/>
  <c r="R92" i="8"/>
  <c r="N92" i="8" s="1"/>
  <c r="G94" i="8"/>
  <c r="L94" i="8" s="1"/>
  <c r="M94" i="8" s="1"/>
  <c r="G92" i="8"/>
  <c r="R101" i="8"/>
  <c r="N101" i="8" s="1"/>
  <c r="O101" i="8" s="1"/>
  <c r="R106" i="8"/>
  <c r="N106" i="8" s="1"/>
  <c r="N105" i="8"/>
  <c r="G106" i="8"/>
  <c r="G105" i="8"/>
  <c r="L105" i="8" s="1"/>
  <c r="M105" i="8" s="1"/>
  <c r="G114" i="8"/>
  <c r="G112" i="8"/>
  <c r="G109" i="8"/>
  <c r="L109" i="8" s="1"/>
  <c r="M109" i="8" s="1"/>
  <c r="R114" i="8"/>
  <c r="N114" i="8" s="1"/>
  <c r="R116" i="8"/>
  <c r="N116" i="8" s="1"/>
  <c r="O116" i="8" s="1"/>
  <c r="BC343" i="1"/>
  <c r="N123" i="8"/>
  <c r="R122" i="8"/>
  <c r="N122" i="8" s="1"/>
  <c r="O122" i="8" s="1"/>
  <c r="R118" i="8"/>
  <c r="N118" i="8" s="1"/>
  <c r="O118" i="8" s="1"/>
  <c r="G124" i="8"/>
  <c r="L124" i="8" s="1"/>
  <c r="M124" i="8" s="1"/>
  <c r="G135" i="8"/>
  <c r="L135" i="8" s="1"/>
  <c r="M135" i="8" s="1"/>
  <c r="BC427" i="1"/>
  <c r="G134" i="8"/>
  <c r="R131" i="8"/>
  <c r="N131" i="8" s="1"/>
  <c r="O131" i="8" s="1"/>
  <c r="G130" i="8"/>
  <c r="L130" i="8" s="1"/>
  <c r="M130" i="8" s="1"/>
  <c r="G139" i="8"/>
  <c r="G144" i="8"/>
  <c r="L144" i="8" s="1"/>
  <c r="M144" i="8" s="1"/>
  <c r="BC458" i="1"/>
  <c r="BC470" i="1"/>
  <c r="BC468" i="1"/>
  <c r="R142" i="8"/>
  <c r="N142" i="8" s="1"/>
  <c r="R141" i="8"/>
  <c r="N141" i="8" s="1"/>
  <c r="O141" i="8" s="1"/>
  <c r="G142" i="8"/>
  <c r="L142" i="8" s="1"/>
  <c r="M142" i="8" s="1"/>
  <c r="R150" i="8"/>
  <c r="N150" i="8" s="1"/>
  <c r="G147" i="8"/>
  <c r="R145" i="8"/>
  <c r="N145" i="8" s="1"/>
  <c r="O145" i="8" s="1"/>
  <c r="G152" i="8"/>
  <c r="L152" i="8" s="1"/>
  <c r="M152" i="8" s="1"/>
  <c r="R153" i="8"/>
  <c r="N153" i="8" s="1"/>
  <c r="O153" i="8" s="1"/>
  <c r="G150" i="8"/>
  <c r="L150" i="8" s="1"/>
  <c r="M150" i="8" s="1"/>
  <c r="R154" i="8"/>
  <c r="N154" i="8" s="1"/>
  <c r="O154" i="8" s="1"/>
  <c r="G155" i="8"/>
  <c r="L155" i="8" s="1"/>
  <c r="M155" i="8" s="1"/>
  <c r="N166" i="8"/>
  <c r="O166" i="8" s="1"/>
  <c r="N164" i="8"/>
  <c r="O164" i="8" s="1"/>
  <c r="R167" i="8"/>
  <c r="N167" i="8" s="1"/>
  <c r="O167" i="8" s="1"/>
  <c r="G168" i="8"/>
  <c r="L168" i="8" s="1"/>
  <c r="M168" i="8" s="1"/>
  <c r="R163" i="8"/>
  <c r="N163" i="8" s="1"/>
  <c r="O163" i="8" s="1"/>
  <c r="R176" i="8"/>
  <c r="N176" i="8" s="1"/>
  <c r="R177" i="8"/>
  <c r="N177" i="8" s="1"/>
  <c r="O177" i="8" s="1"/>
  <c r="G174" i="8"/>
  <c r="L174" i="8" s="1"/>
  <c r="M174" i="8" s="1"/>
  <c r="R178" i="8"/>
  <c r="N178" i="8" s="1"/>
  <c r="O178" i="8" s="1"/>
  <c r="R172" i="8"/>
  <c r="N172" i="8" s="1"/>
  <c r="O172" i="8" s="1"/>
  <c r="N182" i="8"/>
  <c r="R187" i="8"/>
  <c r="N187" i="8" s="1"/>
  <c r="O187" i="8" s="1"/>
  <c r="R186" i="8"/>
  <c r="N186" i="8" s="1"/>
  <c r="G184" i="8"/>
  <c r="L184" i="8" s="1"/>
  <c r="M184" i="8" s="1"/>
  <c r="R188" i="8"/>
  <c r="N188" i="8" s="1"/>
  <c r="O188" i="8" s="1"/>
  <c r="N195" i="8"/>
  <c r="O195" i="8" s="1"/>
  <c r="R194" i="8"/>
  <c r="N194" i="8" s="1"/>
  <c r="R197" i="8"/>
  <c r="N197" i="8" s="1"/>
  <c r="O197" i="8" s="1"/>
  <c r="G194" i="8"/>
  <c r="R192" i="8"/>
  <c r="N192" i="8" s="1"/>
  <c r="O192" i="8" s="1"/>
  <c r="R198" i="8"/>
  <c r="N198" i="8" s="1"/>
  <c r="O198" i="8" s="1"/>
  <c r="R196" i="8"/>
  <c r="N196" i="8" s="1"/>
  <c r="O196" i="8" s="1"/>
  <c r="N204" i="8"/>
  <c r="O204" i="8" s="1"/>
  <c r="R202" i="8"/>
  <c r="N202" i="8" s="1"/>
  <c r="O202" i="8" s="1"/>
  <c r="R200" i="8"/>
  <c r="N200" i="8" s="1"/>
  <c r="G199" i="8"/>
  <c r="L199" i="8" s="1"/>
  <c r="M199" i="8" s="1"/>
  <c r="O205" i="8"/>
  <c r="G207" i="8"/>
  <c r="O207" i="8" s="1"/>
  <c r="G200" i="8"/>
  <c r="R203" i="8"/>
  <c r="N203" i="8" s="1"/>
  <c r="O203" i="8" s="1"/>
  <c r="N215" i="8"/>
  <c r="O215" i="8" s="1"/>
  <c r="N212" i="8"/>
  <c r="O212" i="8" s="1"/>
  <c r="R209" i="8"/>
  <c r="N209" i="8" s="1"/>
  <c r="G214" i="8"/>
  <c r="L214" i="8" s="1"/>
  <c r="M214" i="8" s="1"/>
  <c r="G209" i="8"/>
  <c r="L209" i="8" s="1"/>
  <c r="M209" i="8" s="1"/>
  <c r="R211" i="8"/>
  <c r="N211" i="8" s="1"/>
  <c r="O211" i="8" s="1"/>
  <c r="R218" i="8"/>
  <c r="N218" i="8" s="1"/>
  <c r="O218" i="8" s="1"/>
  <c r="R220" i="8"/>
  <c r="N220" i="8" s="1"/>
  <c r="O220" i="8" s="1"/>
  <c r="G221" i="8"/>
  <c r="L221" i="8" s="1"/>
  <c r="M221" i="8" s="1"/>
  <c r="R225" i="8"/>
  <c r="N225" i="8" s="1"/>
  <c r="O225" i="8" s="1"/>
  <c r="R221" i="8"/>
  <c r="N221" i="8" s="1"/>
  <c r="G222" i="8"/>
  <c r="L222" i="8" s="1"/>
  <c r="M222" i="8" s="1"/>
  <c r="G217" i="8"/>
  <c r="L217" i="8" s="1"/>
  <c r="M217" i="8" s="1"/>
  <c r="N230" i="8"/>
  <c r="O230" i="8" s="1"/>
  <c r="N227" i="8"/>
  <c r="O227" i="8" s="1"/>
  <c r="N226" i="8"/>
  <c r="O226" i="8" s="1"/>
  <c r="H231" i="8"/>
  <c r="R228" i="8"/>
  <c r="N228" i="8" s="1"/>
  <c r="O228" i="8" s="1"/>
  <c r="R231" i="8"/>
  <c r="N231" i="8" s="1"/>
  <c r="O231" i="8" s="1"/>
  <c r="G233" i="8"/>
  <c r="L233" i="8" s="1"/>
  <c r="M233" i="8" s="1"/>
  <c r="R237" i="8"/>
  <c r="N237" i="8" s="1"/>
  <c r="O237" i="8" s="1"/>
  <c r="R239" i="8"/>
  <c r="N239" i="8" s="1"/>
  <c r="O239" i="8" s="1"/>
  <c r="R241" i="8"/>
  <c r="N241" i="8" s="1"/>
  <c r="O241" i="8" s="1"/>
  <c r="G238" i="8"/>
  <c r="L238" i="8" s="1"/>
  <c r="M238" i="8" s="1"/>
  <c r="AY966" i="1"/>
  <c r="AH966" i="1" s="1"/>
  <c r="R244" i="8"/>
  <c r="N244" i="8" s="1"/>
  <c r="O244" i="8" s="1"/>
  <c r="R245" i="8"/>
  <c r="N245" i="8" s="1"/>
  <c r="O245" i="8" s="1"/>
  <c r="R248" i="8"/>
  <c r="N248" i="8" s="1"/>
  <c r="O248" i="8" s="1"/>
  <c r="R249" i="8"/>
  <c r="N249" i="8" s="1"/>
  <c r="O249" i="8" s="1"/>
  <c r="G252" i="8"/>
  <c r="L252" i="8" s="1"/>
  <c r="M252" i="8" s="1"/>
  <c r="N261" i="8"/>
  <c r="O261" i="8" s="1"/>
  <c r="N254" i="8"/>
  <c r="O254" i="8" s="1"/>
  <c r="R259" i="8"/>
  <c r="N259" i="8" s="1"/>
  <c r="O259" i="8" s="1"/>
  <c r="R258" i="8"/>
  <c r="N258" i="8" s="1"/>
  <c r="O258" i="8" s="1"/>
  <c r="R255" i="8"/>
  <c r="N255" i="8" s="1"/>
  <c r="O255" i="8" s="1"/>
  <c r="R260" i="8"/>
  <c r="N260" i="8" s="1"/>
  <c r="O260" i="8" s="1"/>
  <c r="BC995" i="1"/>
  <c r="N266" i="8"/>
  <c r="O266" i="8" s="1"/>
  <c r="R270" i="8"/>
  <c r="N270" i="8" s="1"/>
  <c r="O270" i="8" s="1"/>
  <c r="R267" i="8"/>
  <c r="N267" i="8" s="1"/>
  <c r="O267" i="8" s="1"/>
  <c r="G264" i="8"/>
  <c r="L264" i="8" s="1"/>
  <c r="M264" i="8" s="1"/>
  <c r="G268" i="8"/>
  <c r="N275" i="8"/>
  <c r="O275" i="8" s="1"/>
  <c r="BC1079" i="1"/>
  <c r="R279" i="8"/>
  <c r="N279" i="8" s="1"/>
  <c r="O279" i="8" s="1"/>
  <c r="N286" i="8"/>
  <c r="O286" i="8" s="1"/>
  <c r="N284" i="8"/>
  <c r="O284" i="8" s="1"/>
  <c r="BC1118" i="1"/>
  <c r="R283" i="8"/>
  <c r="N283" i="8" s="1"/>
  <c r="O283" i="8" s="1"/>
  <c r="R287" i="8"/>
  <c r="N287" i="8" s="1"/>
  <c r="O287" i="8" s="1"/>
  <c r="R281" i="8"/>
  <c r="N281" i="8" s="1"/>
  <c r="O281" i="8" s="1"/>
  <c r="R280" i="8"/>
  <c r="N280" i="8" s="1"/>
  <c r="O280" i="8" s="1"/>
  <c r="AY1171" i="1"/>
  <c r="AZ1172" i="1" s="1"/>
  <c r="AH1172" i="1" s="1"/>
  <c r="N293" i="8"/>
  <c r="O293" i="8" s="1"/>
  <c r="N290" i="8"/>
  <c r="O290" i="8" s="1"/>
  <c r="R294" i="8"/>
  <c r="N294" i="8" s="1"/>
  <c r="O294" i="8" s="1"/>
  <c r="R291" i="8"/>
  <c r="N291" i="8" s="1"/>
  <c r="O291" i="8" s="1"/>
  <c r="R295" i="8"/>
  <c r="N295" i="8" s="1"/>
  <c r="R301" i="8"/>
  <c r="N301" i="8" s="1"/>
  <c r="R306" i="8"/>
  <c r="N306" i="8" s="1"/>
  <c r="O306" i="8" s="1"/>
  <c r="R303" i="8"/>
  <c r="N303" i="8" s="1"/>
  <c r="O303" i="8" s="1"/>
  <c r="R311" i="8"/>
  <c r="N311" i="8" s="1"/>
  <c r="R310" i="8"/>
  <c r="N310" i="8" s="1"/>
  <c r="O310" i="8" s="1"/>
  <c r="N307" i="8"/>
  <c r="BC1241" i="1"/>
  <c r="R308" i="8"/>
  <c r="N308" i="8" s="1"/>
  <c r="L312" i="8"/>
  <c r="M312" i="8" s="1"/>
  <c r="L310" i="8"/>
  <c r="M310" i="8" s="1"/>
  <c r="L313" i="8"/>
  <c r="M313" i="8" s="1"/>
  <c r="L309" i="8"/>
  <c r="M309" i="8" s="1"/>
  <c r="L302" i="8"/>
  <c r="M302" i="8" s="1"/>
  <c r="R304" i="8"/>
  <c r="N304" i="8" s="1"/>
  <c r="L306" i="8"/>
  <c r="M306" i="8" s="1"/>
  <c r="L303" i="8"/>
  <c r="M303" i="8" s="1"/>
  <c r="R305" i="8"/>
  <c r="N305" i="8" s="1"/>
  <c r="R302" i="8"/>
  <c r="N302" i="8" s="1"/>
  <c r="O302" i="8" s="1"/>
  <c r="R298" i="8"/>
  <c r="N298" i="8" s="1"/>
  <c r="L291" i="8"/>
  <c r="M291" i="8" s="1"/>
  <c r="L297" i="8"/>
  <c r="M297" i="8" s="1"/>
  <c r="L289" i="8"/>
  <c r="L296" i="8"/>
  <c r="M296" i="8" s="1"/>
  <c r="L293" i="8"/>
  <c r="M293" i="8" s="1"/>
  <c r="R297" i="8"/>
  <c r="N297" i="8" s="1"/>
  <c r="O297" i="8" s="1"/>
  <c r="L290" i="8"/>
  <c r="M290" i="8" s="1"/>
  <c r="L292" i="8"/>
  <c r="M292" i="8" s="1"/>
  <c r="L288" i="8"/>
  <c r="M288" i="8" s="1"/>
  <c r="L282" i="8"/>
  <c r="M282" i="8" s="1"/>
  <c r="R288" i="8"/>
  <c r="N288" i="8" s="1"/>
  <c r="O288" i="8" s="1"/>
  <c r="L283" i="8"/>
  <c r="M283" i="8" s="1"/>
  <c r="L287" i="8"/>
  <c r="M287" i="8" s="1"/>
  <c r="L280" i="8"/>
  <c r="M280" i="8" s="1"/>
  <c r="L285" i="8"/>
  <c r="M285" i="8" s="1"/>
  <c r="L284" i="8"/>
  <c r="M284" i="8" s="1"/>
  <c r="L281" i="8"/>
  <c r="M281" i="8" s="1"/>
  <c r="L286" i="8"/>
  <c r="M286" i="8" s="1"/>
  <c r="BC1120" i="1"/>
  <c r="BM1087" i="1"/>
  <c r="L277" i="8"/>
  <c r="M277" i="8" s="1"/>
  <c r="L276" i="8"/>
  <c r="M276" i="8" s="1"/>
  <c r="L272" i="8"/>
  <c r="M272" i="8" s="1"/>
  <c r="L274" i="8"/>
  <c r="M274" i="8" s="1"/>
  <c r="BC1081" i="1"/>
  <c r="R276" i="8"/>
  <c r="N276" i="8" s="1"/>
  <c r="O276" i="8" s="1"/>
  <c r="L279" i="8"/>
  <c r="M279" i="8" s="1"/>
  <c r="R272" i="8"/>
  <c r="N272" i="8" s="1"/>
  <c r="O272" i="8" s="1"/>
  <c r="R274" i="8"/>
  <c r="N274" i="8" s="1"/>
  <c r="O274" i="8" s="1"/>
  <c r="L273" i="8"/>
  <c r="M273" i="8" s="1"/>
  <c r="L278" i="8"/>
  <c r="M278" i="8" s="1"/>
  <c r="L271" i="8"/>
  <c r="M271" i="8" s="1"/>
  <c r="R273" i="8"/>
  <c r="N273" i="8" s="1"/>
  <c r="O273" i="8" s="1"/>
  <c r="L275" i="8"/>
  <c r="M275" i="8" s="1"/>
  <c r="BC1087" i="1"/>
  <c r="G262" i="8"/>
  <c r="L262" i="8" s="1"/>
  <c r="M262" i="8" s="1"/>
  <c r="R265" i="8"/>
  <c r="N265" i="8" s="1"/>
  <c r="O265" i="8" s="1"/>
  <c r="L263" i="8"/>
  <c r="M263" i="8" s="1"/>
  <c r="L265" i="8"/>
  <c r="M265" i="8" s="1"/>
  <c r="L270" i="8"/>
  <c r="M270" i="8" s="1"/>
  <c r="R264" i="8"/>
  <c r="N264" i="8" s="1"/>
  <c r="R262" i="8"/>
  <c r="N262" i="8" s="1"/>
  <c r="L267" i="8"/>
  <c r="M267" i="8" s="1"/>
  <c r="L266" i="8"/>
  <c r="M266" i="8" s="1"/>
  <c r="L269" i="8"/>
  <c r="M269" i="8" s="1"/>
  <c r="L256" i="8"/>
  <c r="M256" i="8" s="1"/>
  <c r="R253" i="8"/>
  <c r="N253" i="8" s="1"/>
  <c r="O253" i="8" s="1"/>
  <c r="L257" i="8"/>
  <c r="M257" i="8" s="1"/>
  <c r="L253" i="8"/>
  <c r="M253" i="8" s="1"/>
  <c r="L255" i="8"/>
  <c r="M255" i="8" s="1"/>
  <c r="L259" i="8"/>
  <c r="M259" i="8" s="1"/>
  <c r="L261" i="8"/>
  <c r="M261" i="8" s="1"/>
  <c r="L254" i="8"/>
  <c r="M254" i="8" s="1"/>
  <c r="L258" i="8"/>
  <c r="M258" i="8" s="1"/>
  <c r="L260" i="8"/>
  <c r="M260" i="8" s="1"/>
  <c r="L246" i="8"/>
  <c r="M246" i="8" s="1"/>
  <c r="R250" i="8"/>
  <c r="N250" i="8" s="1"/>
  <c r="O250" i="8" s="1"/>
  <c r="R246" i="8"/>
  <c r="N246" i="8" s="1"/>
  <c r="O246" i="8" s="1"/>
  <c r="L251" i="8"/>
  <c r="M251" i="8" s="1"/>
  <c r="L244" i="8"/>
  <c r="L247" i="8"/>
  <c r="M247" i="8" s="1"/>
  <c r="L250" i="8"/>
  <c r="M250" i="8" s="1"/>
  <c r="L248" i="8"/>
  <c r="M248" i="8" s="1"/>
  <c r="R251" i="8"/>
  <c r="N251" i="8" s="1"/>
  <c r="O251" i="8" s="1"/>
  <c r="R247" i="8"/>
  <c r="N247" i="8" s="1"/>
  <c r="O247" i="8" s="1"/>
  <c r="L245" i="8"/>
  <c r="M245" i="8" s="1"/>
  <c r="L249" i="8"/>
  <c r="M249" i="8" s="1"/>
  <c r="L239" i="8"/>
  <c r="M239" i="8" s="1"/>
  <c r="L236" i="8"/>
  <c r="M236" i="8" s="1"/>
  <c r="L237" i="8"/>
  <c r="M237" i="8" s="1"/>
  <c r="L240" i="8"/>
  <c r="M240" i="8" s="1"/>
  <c r="L243" i="8"/>
  <c r="M243" i="8" s="1"/>
  <c r="L242" i="8"/>
  <c r="M242" i="8" s="1"/>
  <c r="R238" i="8"/>
  <c r="N238" i="8" s="1"/>
  <c r="L235" i="8"/>
  <c r="M235" i="8" s="1"/>
  <c r="L241" i="8"/>
  <c r="M241" i="8" s="1"/>
  <c r="R242" i="8"/>
  <c r="N242" i="8" s="1"/>
  <c r="O242" i="8" s="1"/>
  <c r="L231" i="8"/>
  <c r="R234" i="8"/>
  <c r="N234" i="8" s="1"/>
  <c r="L228" i="8"/>
  <c r="M228" i="8" s="1"/>
  <c r="R229" i="8"/>
  <c r="N229" i="8" s="1"/>
  <c r="O229" i="8" s="1"/>
  <c r="L227" i="8"/>
  <c r="R233" i="8"/>
  <c r="N233" i="8" s="1"/>
  <c r="L226" i="8"/>
  <c r="M226" i="8" s="1"/>
  <c r="L229" i="8"/>
  <c r="M229" i="8" s="1"/>
  <c r="L230" i="8"/>
  <c r="M230" i="8" s="1"/>
  <c r="O224" i="8"/>
  <c r="L224" i="8"/>
  <c r="M224" i="8" s="1"/>
  <c r="L219" i="8"/>
  <c r="R217" i="8"/>
  <c r="N217" i="8" s="1"/>
  <c r="L223" i="8"/>
  <c r="M223" i="8" s="1"/>
  <c r="L225" i="8"/>
  <c r="M225" i="8" s="1"/>
  <c r="R222" i="8"/>
  <c r="N222" i="8" s="1"/>
  <c r="L220" i="8"/>
  <c r="M220" i="8" s="1"/>
  <c r="L213" i="8"/>
  <c r="M213" i="8" s="1"/>
  <c r="L216" i="8"/>
  <c r="M216" i="8" s="1"/>
  <c r="L210" i="8"/>
  <c r="M210" i="8" s="1"/>
  <c r="L208" i="8"/>
  <c r="M208" i="8" s="1"/>
  <c r="L215" i="8"/>
  <c r="M215" i="8" s="1"/>
  <c r="R214" i="8"/>
  <c r="N214" i="8" s="1"/>
  <c r="L211" i="8"/>
  <c r="M211" i="8" s="1"/>
  <c r="R216" i="8"/>
  <c r="N216" i="8" s="1"/>
  <c r="O216" i="8" s="1"/>
  <c r="R208" i="8"/>
  <c r="N208" i="8" s="1"/>
  <c r="O208" i="8" s="1"/>
  <c r="L212" i="8"/>
  <c r="R210" i="8"/>
  <c r="N210" i="8" s="1"/>
  <c r="O210" i="8" s="1"/>
  <c r="L201" i="8"/>
  <c r="M201" i="8" s="1"/>
  <c r="L204" i="8"/>
  <c r="M204" i="8" s="1"/>
  <c r="L206" i="8"/>
  <c r="M206" i="8" s="1"/>
  <c r="L202" i="8"/>
  <c r="M202" i="8" s="1"/>
  <c r="R199" i="8"/>
  <c r="N199" i="8" s="1"/>
  <c r="L203" i="8"/>
  <c r="M203" i="8" s="1"/>
  <c r="R206" i="8"/>
  <c r="N206" i="8" s="1"/>
  <c r="O206" i="8" s="1"/>
  <c r="L195" i="8"/>
  <c r="M195" i="8" s="1"/>
  <c r="L191" i="8"/>
  <c r="M191" i="8" s="1"/>
  <c r="L192" i="8"/>
  <c r="M192" i="8" s="1"/>
  <c r="L190" i="8"/>
  <c r="M190" i="8" s="1"/>
  <c r="L193" i="8"/>
  <c r="M193" i="8" s="1"/>
  <c r="L196" i="8"/>
  <c r="M196" i="8" s="1"/>
  <c r="L197" i="8"/>
  <c r="M197" i="8" s="1"/>
  <c r="R190" i="8"/>
  <c r="N190" i="8" s="1"/>
  <c r="O190" i="8" s="1"/>
  <c r="L198" i="8"/>
  <c r="M198" i="8" s="1"/>
  <c r="R181" i="8"/>
  <c r="N181" i="8" s="1"/>
  <c r="R183" i="8"/>
  <c r="N183" i="8" s="1"/>
  <c r="R189" i="8"/>
  <c r="N189" i="8" s="1"/>
  <c r="O189" i="8" s="1"/>
  <c r="L187" i="8"/>
  <c r="M187" i="8" s="1"/>
  <c r="L188" i="8"/>
  <c r="M188" i="8" s="1"/>
  <c r="R185" i="8"/>
  <c r="N185" i="8" s="1"/>
  <c r="L189" i="8"/>
  <c r="M189" i="8" s="1"/>
  <c r="L172" i="8"/>
  <c r="L178" i="8"/>
  <c r="M178" i="8" s="1"/>
  <c r="L179" i="8"/>
  <c r="M179" i="8" s="1"/>
  <c r="L175" i="8"/>
  <c r="M175" i="8" s="1"/>
  <c r="L177" i="8"/>
  <c r="M177" i="8" s="1"/>
  <c r="L176" i="8"/>
  <c r="M176" i="8" s="1"/>
  <c r="R174" i="8"/>
  <c r="N174" i="8" s="1"/>
  <c r="R179" i="8"/>
  <c r="N179" i="8" s="1"/>
  <c r="O179" i="8" s="1"/>
  <c r="L180" i="8"/>
  <c r="M180" i="8" s="1"/>
  <c r="L173" i="8"/>
  <c r="M173" i="8" s="1"/>
  <c r="R175" i="8"/>
  <c r="N175" i="8" s="1"/>
  <c r="O175" i="8" s="1"/>
  <c r="L163" i="8"/>
  <c r="M163" i="8" s="1"/>
  <c r="L171" i="8"/>
  <c r="M171" i="8" s="1"/>
  <c r="L167" i="8"/>
  <c r="M167" i="8" s="1"/>
  <c r="R171" i="8"/>
  <c r="N171" i="8" s="1"/>
  <c r="O171" i="8" s="1"/>
  <c r="L170" i="8"/>
  <c r="M170" i="8" s="1"/>
  <c r="L166" i="8"/>
  <c r="M166" i="8" s="1"/>
  <c r="R170" i="8"/>
  <c r="N170" i="8" s="1"/>
  <c r="O170" i="8" s="1"/>
  <c r="L164" i="8"/>
  <c r="M164" i="8" s="1"/>
  <c r="L165" i="8"/>
  <c r="M165" i="8" s="1"/>
  <c r="O169" i="8"/>
  <c r="L169" i="8"/>
  <c r="M169" i="8" s="1"/>
  <c r="L154" i="8"/>
  <c r="M154" i="8" s="1"/>
  <c r="L157" i="8"/>
  <c r="M157" i="8" s="1"/>
  <c r="L160" i="8"/>
  <c r="M160" i="8" s="1"/>
  <c r="R162" i="8"/>
  <c r="N162" i="8" s="1"/>
  <c r="O162" i="8" s="1"/>
  <c r="L158" i="8"/>
  <c r="M158" i="8" s="1"/>
  <c r="R158" i="8"/>
  <c r="N158" i="8" s="1"/>
  <c r="O158" i="8" s="1"/>
  <c r="R160" i="8"/>
  <c r="N160" i="8" s="1"/>
  <c r="O160" i="8" s="1"/>
  <c r="L161" i="8"/>
  <c r="M161" i="8" s="1"/>
  <c r="R155" i="8"/>
  <c r="N155" i="8" s="1"/>
  <c r="L156" i="8"/>
  <c r="M156" i="8" s="1"/>
  <c r="R159" i="8"/>
  <c r="N159" i="8" s="1"/>
  <c r="O159" i="8" s="1"/>
  <c r="L159" i="8"/>
  <c r="M159" i="8" s="1"/>
  <c r="R148" i="8"/>
  <c r="N148" i="8" s="1"/>
  <c r="O148" i="8" s="1"/>
  <c r="R146" i="8"/>
  <c r="N146" i="8" s="1"/>
  <c r="O146" i="8" s="1"/>
  <c r="R149" i="8"/>
  <c r="N149" i="8" s="1"/>
  <c r="L146" i="8"/>
  <c r="M146" i="8" s="1"/>
  <c r="R151" i="8"/>
  <c r="N151" i="8" s="1"/>
  <c r="O151" i="8" s="1"/>
  <c r="L145" i="8"/>
  <c r="M145" i="8" s="1"/>
  <c r="L153" i="8"/>
  <c r="M153" i="8" s="1"/>
  <c r="L140" i="8"/>
  <c r="M140" i="8" s="1"/>
  <c r="L136" i="8"/>
  <c r="R143" i="8"/>
  <c r="N143" i="8" s="1"/>
  <c r="O143" i="8" s="1"/>
  <c r="R138" i="8"/>
  <c r="N138" i="8" s="1"/>
  <c r="L137" i="8"/>
  <c r="M137" i="8" s="1"/>
  <c r="L143" i="8"/>
  <c r="M143" i="8" s="1"/>
  <c r="L141" i="8"/>
  <c r="M141" i="8" s="1"/>
  <c r="G126" i="8"/>
  <c r="L126" i="8" s="1"/>
  <c r="M126" i="8" s="1"/>
  <c r="N135" i="8"/>
  <c r="L132" i="8"/>
  <c r="M132" i="8" s="1"/>
  <c r="L133" i="8"/>
  <c r="M133" i="8" s="1"/>
  <c r="L131" i="8"/>
  <c r="M131" i="8" s="1"/>
  <c r="R133" i="8"/>
  <c r="N133" i="8" s="1"/>
  <c r="O133" i="8" s="1"/>
  <c r="L127" i="8"/>
  <c r="M127" i="8" s="1"/>
  <c r="R132" i="8"/>
  <c r="N132" i="8" s="1"/>
  <c r="O132" i="8" s="1"/>
  <c r="L122" i="8"/>
  <c r="M122" i="8" s="1"/>
  <c r="L121" i="8"/>
  <c r="M121" i="8" s="1"/>
  <c r="R120" i="8"/>
  <c r="N120" i="8" s="1"/>
  <c r="R124" i="8"/>
  <c r="N124" i="8" s="1"/>
  <c r="R126" i="8"/>
  <c r="N126" i="8" s="1"/>
  <c r="R121" i="8"/>
  <c r="N121" i="8" s="1"/>
  <c r="O121" i="8" s="1"/>
  <c r="L118" i="8"/>
  <c r="M118" i="8" s="1"/>
  <c r="L116" i="8"/>
  <c r="M116" i="8" s="1"/>
  <c r="R117" i="8"/>
  <c r="N117" i="8" s="1"/>
  <c r="O117" i="8" s="1"/>
  <c r="R109" i="8"/>
  <c r="N109" i="8" s="1"/>
  <c r="R110" i="8"/>
  <c r="N110" i="8" s="1"/>
  <c r="L113" i="8"/>
  <c r="M113" i="8" s="1"/>
  <c r="L117" i="8"/>
  <c r="M117" i="8" s="1"/>
  <c r="L108" i="8"/>
  <c r="M108" i="8" s="1"/>
  <c r="L100" i="8"/>
  <c r="L101" i="8"/>
  <c r="R103" i="8"/>
  <c r="N103" i="8" s="1"/>
  <c r="R100" i="8"/>
  <c r="N100" i="8" s="1"/>
  <c r="O100" i="8" s="1"/>
  <c r="BC308" i="1"/>
  <c r="BC300" i="1"/>
  <c r="R93" i="8"/>
  <c r="N93" i="8" s="1"/>
  <c r="L96" i="8"/>
  <c r="M96" i="8" s="1"/>
  <c r="BC253" i="1"/>
  <c r="L98" i="8"/>
  <c r="M98" i="8" s="1"/>
  <c r="R94" i="8"/>
  <c r="N94" i="8" s="1"/>
  <c r="L95" i="8"/>
  <c r="M95" i="8" s="1"/>
  <c r="L99" i="8"/>
  <c r="M99" i="8" s="1"/>
  <c r="G81" i="8"/>
  <c r="O81" i="8" s="1"/>
  <c r="R79" i="8"/>
  <c r="N79" i="8" s="1"/>
  <c r="G79" i="8"/>
  <c r="L79" i="8" s="1"/>
  <c r="M79" i="8" s="1"/>
  <c r="R69" i="8"/>
  <c r="N69" i="8" s="1"/>
  <c r="R90" i="8"/>
  <c r="N90" i="8" s="1"/>
  <c r="BC220" i="1"/>
  <c r="G90" i="8"/>
  <c r="L90" i="8" s="1"/>
  <c r="M90" i="8" s="1"/>
  <c r="G89" i="8"/>
  <c r="L89" i="8" s="1"/>
  <c r="M89" i="8" s="1"/>
  <c r="R88" i="8"/>
  <c r="N88" i="8" s="1"/>
  <c r="G88" i="8"/>
  <c r="L88" i="8" s="1"/>
  <c r="M88" i="8" s="1"/>
  <c r="G86" i="8"/>
  <c r="L86" i="8" s="1"/>
  <c r="M86" i="8" s="1"/>
  <c r="G84" i="8"/>
  <c r="N83" i="8"/>
  <c r="L87" i="8"/>
  <c r="M87" i="8" s="1"/>
  <c r="R77" i="8"/>
  <c r="N77" i="8" s="1"/>
  <c r="R76" i="8"/>
  <c r="N76" i="8" s="1"/>
  <c r="G76" i="8"/>
  <c r="R75" i="8"/>
  <c r="N75" i="8" s="1"/>
  <c r="O75" i="8" s="1"/>
  <c r="L75" i="8"/>
  <c r="M75" i="8" s="1"/>
  <c r="R73" i="8"/>
  <c r="N73" i="8" s="1"/>
  <c r="L64" i="8"/>
  <c r="G61" i="8"/>
  <c r="L61" i="8" s="1"/>
  <c r="M61" i="8" s="1"/>
  <c r="BB79" i="1"/>
  <c r="BC79" i="1" s="1"/>
  <c r="AL79" i="2"/>
  <c r="L60" i="8"/>
  <c r="AN79" i="1"/>
  <c r="L59" i="8"/>
  <c r="H59" i="8"/>
  <c r="BM71" i="1"/>
  <c r="BC1124" i="1"/>
  <c r="BC1122" i="1"/>
  <c r="BC1161" i="1"/>
  <c r="BC1071" i="1"/>
  <c r="BC1073" i="1"/>
  <c r="BC425" i="1"/>
  <c r="BC429" i="1"/>
  <c r="BC421" i="1"/>
  <c r="BC417" i="1"/>
  <c r="BL333" i="1"/>
  <c r="BC292" i="1"/>
  <c r="BC259" i="1"/>
  <c r="BL79" i="1"/>
  <c r="BM79" i="1" s="1"/>
  <c r="BL77" i="1"/>
  <c r="BL73" i="1"/>
  <c r="AY1212" i="1"/>
  <c r="AZ1213" i="1" s="1"/>
  <c r="AH1213" i="1" s="1"/>
  <c r="BC1159" i="1"/>
  <c r="BL1165" i="1"/>
  <c r="BM1165" i="1" s="1"/>
  <c r="BB1165" i="1"/>
  <c r="BC1165" i="1" s="1"/>
  <c r="BC1153" i="1"/>
  <c r="BL1169" i="1"/>
  <c r="BM1169" i="1" s="1"/>
  <c r="BB1169" i="1"/>
  <c r="BC1169" i="1" s="1"/>
  <c r="BL1153" i="1"/>
  <c r="BC1167" i="1"/>
  <c r="BL1163" i="1"/>
  <c r="BM1163" i="1" s="1"/>
  <c r="BB1163" i="1"/>
  <c r="BC1163" i="1" s="1"/>
  <c r="BM1112" i="1"/>
  <c r="BL1116" i="1"/>
  <c r="BM1116" i="1" s="1"/>
  <c r="BB1116" i="1"/>
  <c r="BC1116" i="1" s="1"/>
  <c r="BL1077" i="1"/>
  <c r="BM1077" i="1" s="1"/>
  <c r="BB1077" i="1"/>
  <c r="BC1077" i="1" s="1"/>
  <c r="AY1089" i="1"/>
  <c r="AH1089" i="1" s="1"/>
  <c r="BL1071" i="1"/>
  <c r="BC1075" i="1"/>
  <c r="BL1030" i="1"/>
  <c r="BL993" i="1"/>
  <c r="BM993" i="1" s="1"/>
  <c r="BB993" i="1"/>
  <c r="BC993" i="1" s="1"/>
  <c r="AY1007" i="1"/>
  <c r="AZ1008" i="1" s="1"/>
  <c r="AH1008" i="1" s="1"/>
  <c r="BC989" i="1"/>
  <c r="BC997" i="1"/>
  <c r="BC991" i="1"/>
  <c r="BL962" i="1"/>
  <c r="BM962" i="1" s="1"/>
  <c r="BC958" i="1"/>
  <c r="BL952" i="1"/>
  <c r="BM952" i="1" s="1"/>
  <c r="BB952" i="1"/>
  <c r="BC952" i="1" s="1"/>
  <c r="BL948" i="1"/>
  <c r="BL956" i="1"/>
  <c r="BM956" i="1" s="1"/>
  <c r="BB956" i="1"/>
  <c r="BC956" i="1" s="1"/>
  <c r="BC954" i="1"/>
  <c r="BC960" i="1"/>
  <c r="BC948" i="1"/>
  <c r="BL950" i="1"/>
  <c r="BM950" i="1" s="1"/>
  <c r="BB950" i="1"/>
  <c r="BC950" i="1" s="1"/>
  <c r="BL913" i="1"/>
  <c r="BM913" i="1" s="1"/>
  <c r="BL907" i="1"/>
  <c r="BL909" i="1"/>
  <c r="BM909" i="1" s="1"/>
  <c r="BL866" i="1"/>
  <c r="BL870" i="1"/>
  <c r="BM870" i="1" s="1"/>
  <c r="BL837" i="1"/>
  <c r="BM837" i="1" s="1"/>
  <c r="BL841" i="1"/>
  <c r="BM841" i="1" s="1"/>
  <c r="BM825" i="1"/>
  <c r="BL839" i="1"/>
  <c r="BM839" i="1" s="1"/>
  <c r="BL835" i="1"/>
  <c r="BM835" i="1" s="1"/>
  <c r="AY843" i="1"/>
  <c r="AZ844" i="1" s="1"/>
  <c r="AH844" i="1" s="1"/>
  <c r="BL796" i="1"/>
  <c r="BM796" i="1" s="1"/>
  <c r="BL786" i="1"/>
  <c r="BM786" i="1" s="1"/>
  <c r="BM784" i="1"/>
  <c r="BL751" i="1"/>
  <c r="BM751" i="1" s="1"/>
  <c r="BL745" i="1"/>
  <c r="BM745" i="1" s="1"/>
  <c r="AY761" i="1"/>
  <c r="AZ762" i="1" s="1"/>
  <c r="AH762" i="1" s="1"/>
  <c r="BM743" i="1"/>
  <c r="BL759" i="1"/>
  <c r="BM759" i="1" s="1"/>
  <c r="BL753" i="1"/>
  <c r="BM753" i="1" s="1"/>
  <c r="BL712" i="1"/>
  <c r="BM712" i="1" s="1"/>
  <c r="BL714" i="1"/>
  <c r="BM714" i="1" s="1"/>
  <c r="BL708" i="1"/>
  <c r="BM708" i="1" s="1"/>
  <c r="BL661" i="1"/>
  <c r="BM620" i="1"/>
  <c r="BL628" i="1"/>
  <c r="BM628" i="1" s="1"/>
  <c r="BL595" i="1"/>
  <c r="BM595" i="1" s="1"/>
  <c r="BL587" i="1"/>
  <c r="BM587" i="1" s="1"/>
  <c r="BL583" i="1"/>
  <c r="BM583" i="1" s="1"/>
  <c r="BL593" i="1"/>
  <c r="BM593" i="1" s="1"/>
  <c r="BL585" i="1"/>
  <c r="BM585" i="1" s="1"/>
  <c r="BL579" i="1"/>
  <c r="BL552" i="1"/>
  <c r="BM552" i="1" s="1"/>
  <c r="BL554" i="1"/>
  <c r="BM554" i="1" s="1"/>
  <c r="AY556" i="1"/>
  <c r="AZ557" i="1" s="1"/>
  <c r="AH557" i="1" s="1"/>
  <c r="BL548" i="1"/>
  <c r="BM548" i="1" s="1"/>
  <c r="AY515" i="1"/>
  <c r="AH515" i="1" s="1"/>
  <c r="BL511" i="1"/>
  <c r="BM511" i="1" s="1"/>
  <c r="BL509" i="1"/>
  <c r="BM509" i="1" s="1"/>
  <c r="BL503" i="1"/>
  <c r="BM503" i="1" s="1"/>
  <c r="BL507" i="1"/>
  <c r="BM507" i="1" s="1"/>
  <c r="BL513" i="1"/>
  <c r="BM513" i="1" s="1"/>
  <c r="BL505" i="1"/>
  <c r="BM505" i="1" s="1"/>
  <c r="BM497" i="1"/>
  <c r="BL460" i="1"/>
  <c r="BM460" i="1" s="1"/>
  <c r="BB460" i="1"/>
  <c r="BC460" i="1" s="1"/>
  <c r="BC466" i="1"/>
  <c r="AY474" i="1"/>
  <c r="AZ475" i="1" s="1"/>
  <c r="AH475" i="1" s="1"/>
  <c r="BC415" i="1"/>
  <c r="BL431" i="1"/>
  <c r="BM431" i="1" s="1"/>
  <c r="BL415" i="1"/>
  <c r="BC382" i="1"/>
  <c r="BC388" i="1"/>
  <c r="BL374" i="1"/>
  <c r="BL378" i="1"/>
  <c r="BC380" i="1"/>
  <c r="BL335" i="1"/>
  <c r="BL339" i="1"/>
  <c r="BM339" i="1" s="1"/>
  <c r="BB339" i="1"/>
  <c r="BC339" i="1" s="1"/>
  <c r="BL341" i="1"/>
  <c r="BM341" i="1" s="1"/>
  <c r="BB341" i="1"/>
  <c r="BC341" i="1" s="1"/>
  <c r="BL296" i="1"/>
  <c r="BC302" i="1"/>
  <c r="BL294" i="1"/>
  <c r="BM294" i="1" s="1"/>
  <c r="BB294" i="1"/>
  <c r="BC294" i="1" s="1"/>
  <c r="BL306" i="1"/>
  <c r="BM306" i="1" s="1"/>
  <c r="BB306" i="1"/>
  <c r="BC306" i="1" s="1"/>
  <c r="BL265" i="1"/>
  <c r="BM265" i="1" s="1"/>
  <c r="BB265" i="1"/>
  <c r="BC265" i="1" s="1"/>
  <c r="BL257" i="1"/>
  <c r="BM257" i="1" s="1"/>
  <c r="BL255" i="1"/>
  <c r="BM255" i="1" s="1"/>
  <c r="BB255" i="1"/>
  <c r="BC255" i="1" s="1"/>
  <c r="BC251" i="1"/>
  <c r="BC218" i="1"/>
  <c r="BL212" i="1"/>
  <c r="BM212" i="1" s="1"/>
  <c r="BB212" i="1"/>
  <c r="BC212" i="1" s="1"/>
  <c r="BC204" i="1"/>
  <c r="BL206" i="1"/>
  <c r="BL214" i="1"/>
  <c r="BM214" i="1" s="1"/>
  <c r="BB214" i="1"/>
  <c r="BC214" i="1" s="1"/>
  <c r="BL204" i="1"/>
  <c r="BC169" i="1"/>
  <c r="BC157" i="1"/>
  <c r="BL163" i="1"/>
  <c r="BM163" i="1" s="1"/>
  <c r="BC173" i="1"/>
  <c r="BC161" i="1"/>
  <c r="BL114" i="1"/>
  <c r="BL110" i="1"/>
  <c r="H314" i="8"/>
  <c r="BL1245" i="1"/>
  <c r="BM1245" i="1" s="1"/>
  <c r="BB1245" i="1"/>
  <c r="BC1245" i="1" s="1"/>
  <c r="BL1237" i="1"/>
  <c r="BM1237" i="1" s="1"/>
  <c r="BC1243" i="1"/>
  <c r="AY81" i="1"/>
  <c r="AZ88" i="1" s="1"/>
  <c r="AH88" i="1" s="1"/>
  <c r="BL63" i="1"/>
  <c r="BL25" i="1"/>
  <c r="BL19" i="1"/>
  <c r="BL23" i="1"/>
  <c r="BL21" i="1"/>
  <c r="BL17" i="1"/>
  <c r="G62" i="8"/>
  <c r="AY128" i="1"/>
  <c r="AZ135" i="1" s="1"/>
  <c r="AH135" i="1" s="1"/>
  <c r="H101" i="8"/>
  <c r="G119" i="8"/>
  <c r="G120" i="8"/>
  <c r="G110" i="8"/>
  <c r="L110" i="8" s="1"/>
  <c r="AY392" i="1"/>
  <c r="AY351" i="1"/>
  <c r="AY310" i="1"/>
  <c r="AY269" i="1"/>
  <c r="AY222" i="1"/>
  <c r="AZ229" i="1" s="1"/>
  <c r="AH229" i="1" s="1"/>
  <c r="G74" i="8"/>
  <c r="G65" i="8"/>
  <c r="G93" i="8"/>
  <c r="G91" i="8"/>
  <c r="G73" i="8"/>
  <c r="G102" i="8"/>
  <c r="L102" i="8" s="1"/>
  <c r="G82" i="8"/>
  <c r="G56" i="8"/>
  <c r="AW68" i="1"/>
  <c r="AW1236" i="1"/>
  <c r="AW72" i="1"/>
  <c r="AW66" i="1"/>
  <c r="AW1246" i="1"/>
  <c r="AW1238" i="1"/>
  <c r="AW1203" i="1"/>
  <c r="F303" i="8" s="1"/>
  <c r="AW1195" i="1"/>
  <c r="F299" i="8" s="1"/>
  <c r="AW1164" i="1"/>
  <c r="F295" i="8" s="1"/>
  <c r="AW1156" i="1"/>
  <c r="F291" i="8" s="1"/>
  <c r="AW1125" i="1"/>
  <c r="F287" i="8" s="1"/>
  <c r="AW1117" i="1"/>
  <c r="F283" i="8" s="1"/>
  <c r="AW1086" i="1"/>
  <c r="F279" i="8" s="1"/>
  <c r="AW1078" i="1"/>
  <c r="F275" i="8" s="1"/>
  <c r="AW1070" i="1"/>
  <c r="F271" i="8" s="1"/>
  <c r="AW1039" i="1"/>
  <c r="AW1031" i="1"/>
  <c r="BB1032" i="1" s="1"/>
  <c r="BC1032" i="1" s="1"/>
  <c r="AW1000" i="1"/>
  <c r="F259" i="8" s="1"/>
  <c r="AW992" i="1"/>
  <c r="F255" i="8" s="1"/>
  <c r="AW961" i="1"/>
  <c r="AW953" i="1"/>
  <c r="F247" i="8" s="1"/>
  <c r="AW922" i="1"/>
  <c r="F243" i="8" s="1"/>
  <c r="AW914" i="1"/>
  <c r="AW906" i="1"/>
  <c r="AW875" i="1"/>
  <c r="AW867" i="1"/>
  <c r="AW836" i="1"/>
  <c r="AW828" i="1"/>
  <c r="AW797" i="1"/>
  <c r="AW789" i="1"/>
  <c r="AW758" i="1"/>
  <c r="AW750" i="1"/>
  <c r="AW742" i="1"/>
  <c r="AW711" i="1"/>
  <c r="AW703" i="1"/>
  <c r="AW672" i="1"/>
  <c r="AW664" i="1"/>
  <c r="AW633" i="1"/>
  <c r="AW625" i="1"/>
  <c r="AW594" i="1"/>
  <c r="BB595" i="1" s="1"/>
  <c r="BC595" i="1" s="1"/>
  <c r="AW586" i="1"/>
  <c r="AW578" i="1"/>
  <c r="AW547" i="1"/>
  <c r="AW539" i="1"/>
  <c r="AW508" i="1"/>
  <c r="AW500" i="1"/>
  <c r="AW469" i="1"/>
  <c r="F143" i="8" s="1"/>
  <c r="AW461" i="1"/>
  <c r="F139" i="8" s="1"/>
  <c r="AW430" i="1"/>
  <c r="AW422" i="1"/>
  <c r="AW414" i="1"/>
  <c r="F127" i="8" s="1"/>
  <c r="AW383" i="1"/>
  <c r="F123" i="8" s="1"/>
  <c r="AW375" i="1"/>
  <c r="BB376" i="1" s="1"/>
  <c r="BC376" i="1" s="1"/>
  <c r="AW344" i="1"/>
  <c r="AW336" i="1"/>
  <c r="BB337" i="1" s="1"/>
  <c r="BC337" i="1" s="1"/>
  <c r="AW305" i="1"/>
  <c r="F107" i="8" s="1"/>
  <c r="AW297" i="1"/>
  <c r="AW266" i="1"/>
  <c r="F99" i="8" s="1"/>
  <c r="AW258" i="1"/>
  <c r="F95" i="8" s="1"/>
  <c r="AW250" i="1"/>
  <c r="F91" i="8" s="1"/>
  <c r="AW213" i="1"/>
  <c r="F87" i="8" s="1"/>
  <c r="AW205" i="1"/>
  <c r="AW168" i="1"/>
  <c r="F79" i="8" s="1"/>
  <c r="AW160" i="1"/>
  <c r="F75" i="8" s="1"/>
  <c r="AW123" i="1"/>
  <c r="AW115" i="1"/>
  <c r="BM116" i="1" s="1"/>
  <c r="AW76" i="1"/>
  <c r="AW1244" i="1"/>
  <c r="F312" i="8" s="1"/>
  <c r="AW1209" i="1"/>
  <c r="F306" i="8" s="1"/>
  <c r="AW1201" i="1"/>
  <c r="F302" i="8" s="1"/>
  <c r="AW1193" i="1"/>
  <c r="AW1162" i="1"/>
  <c r="F294" i="8" s="1"/>
  <c r="AW1154" i="1"/>
  <c r="F290" i="8" s="1"/>
  <c r="AW1123" i="1"/>
  <c r="F286" i="8" s="1"/>
  <c r="AW1115" i="1"/>
  <c r="F282" i="8" s="1"/>
  <c r="AW1084" i="1"/>
  <c r="F278" i="8" s="1"/>
  <c r="AW1076" i="1"/>
  <c r="F274" i="8" s="1"/>
  <c r="AW1045" i="1"/>
  <c r="AW1037" i="1"/>
  <c r="AW1029" i="1"/>
  <c r="AW998" i="1"/>
  <c r="F258" i="8" s="1"/>
  <c r="AW990" i="1"/>
  <c r="F254" i="8" s="1"/>
  <c r="AW959" i="1"/>
  <c r="F250" i="8" s="1"/>
  <c r="AW951" i="1"/>
  <c r="F246" i="8" s="1"/>
  <c r="AW920" i="1"/>
  <c r="F242" i="8" s="1"/>
  <c r="AW912" i="1"/>
  <c r="AW881" i="1"/>
  <c r="F234" i="8" s="1"/>
  <c r="AW873" i="1"/>
  <c r="AW865" i="1"/>
  <c r="AW834" i="1"/>
  <c r="AW826" i="1"/>
  <c r="AW795" i="1"/>
  <c r="AW787" i="1"/>
  <c r="AW756" i="1"/>
  <c r="AW748" i="1"/>
  <c r="AW717" i="1"/>
  <c r="AW709" i="1"/>
  <c r="AW701" i="1"/>
  <c r="AW670" i="1"/>
  <c r="AW662" i="1"/>
  <c r="AW631" i="1"/>
  <c r="AW623" i="1"/>
  <c r="AW592" i="1"/>
  <c r="AW584" i="1"/>
  <c r="AW553" i="1"/>
  <c r="AW545" i="1"/>
  <c r="AW537" i="1"/>
  <c r="AW506" i="1"/>
  <c r="AW498" i="1"/>
  <c r="AW467" i="1"/>
  <c r="F142" i="8" s="1"/>
  <c r="AW459" i="1"/>
  <c r="F138" i="8" s="1"/>
  <c r="AW428" i="1"/>
  <c r="F134" i="8" s="1"/>
  <c r="AW420" i="1"/>
  <c r="F130" i="8" s="1"/>
  <c r="AW389" i="1"/>
  <c r="AW381" i="1"/>
  <c r="F122" i="8" s="1"/>
  <c r="AW373" i="1"/>
  <c r="BB374" i="1" s="1"/>
  <c r="AW342" i="1"/>
  <c r="F114" i="8" s="1"/>
  <c r="AW334" i="1"/>
  <c r="BB335" i="1" s="1"/>
  <c r="BC335" i="1" s="1"/>
  <c r="AW303" i="1"/>
  <c r="F106" i="8" s="1"/>
  <c r="AW295" i="1"/>
  <c r="AW264" i="1"/>
  <c r="F98" i="8" s="1"/>
  <c r="AW256" i="1"/>
  <c r="AW219" i="1"/>
  <c r="F90" i="8" s="1"/>
  <c r="AW211" i="1"/>
  <c r="F86" i="8" s="1"/>
  <c r="AW203" i="1"/>
  <c r="F82" i="8" s="1"/>
  <c r="AW166" i="1"/>
  <c r="F78" i="8" s="1"/>
  <c r="AW158" i="1"/>
  <c r="AW121" i="1"/>
  <c r="AW113" i="1"/>
  <c r="BB114" i="1" s="1"/>
  <c r="BC114" i="1" s="1"/>
  <c r="AW1242" i="1"/>
  <c r="F311" i="8" s="1"/>
  <c r="AW1199" i="1"/>
  <c r="F301" i="8" s="1"/>
  <c r="AW1160" i="1"/>
  <c r="F293" i="8" s="1"/>
  <c r="AW1121" i="1"/>
  <c r="F285" i="8" s="1"/>
  <c r="AW1082" i="1"/>
  <c r="F277" i="8" s="1"/>
  <c r="AW1043" i="1"/>
  <c r="AW1004" i="1"/>
  <c r="AW988" i="1"/>
  <c r="F253" i="8" s="1"/>
  <c r="AW949" i="1"/>
  <c r="F245" i="8" s="1"/>
  <c r="AW910" i="1"/>
  <c r="AW871" i="1"/>
  <c r="AW832" i="1"/>
  <c r="AW793" i="1"/>
  <c r="AW754" i="1"/>
  <c r="AW715" i="1"/>
  <c r="AW676" i="1"/>
  <c r="AW660" i="1"/>
  <c r="BB661" i="1" s="1"/>
  <c r="AW621" i="1"/>
  <c r="AW582" i="1"/>
  <c r="AW543" i="1"/>
  <c r="AW504" i="1"/>
  <c r="AW465" i="1"/>
  <c r="F141" i="8" s="1"/>
  <c r="AW426" i="1"/>
  <c r="F133" i="8" s="1"/>
  <c r="AW387" i="1"/>
  <c r="F125" i="8" s="1"/>
  <c r="AW348" i="1"/>
  <c r="F117" i="8" s="1"/>
  <c r="AW332" i="1"/>
  <c r="AW293" i="1"/>
  <c r="F101" i="8" s="1"/>
  <c r="AW254" i="1"/>
  <c r="F93" i="8" s="1"/>
  <c r="AW209" i="1"/>
  <c r="AW164" i="1"/>
  <c r="F77" i="8" s="1"/>
  <c r="AW119" i="1"/>
  <c r="BM120" i="1" s="1"/>
  <c r="AW1207" i="1"/>
  <c r="AW1168" i="1"/>
  <c r="F297" i="8" s="1"/>
  <c r="AW1113" i="1"/>
  <c r="F281" i="8" s="1"/>
  <c r="AW1035" i="1"/>
  <c r="AW957" i="1"/>
  <c r="F249" i="8" s="1"/>
  <c r="AW879" i="1"/>
  <c r="AW824" i="1"/>
  <c r="AW746" i="1"/>
  <c r="AW668" i="1"/>
  <c r="AW590" i="1"/>
  <c r="AW512" i="1"/>
  <c r="AW418" i="1"/>
  <c r="AW340" i="1"/>
  <c r="F113" i="8" s="1"/>
  <c r="AW262" i="1"/>
  <c r="F97" i="8" s="1"/>
  <c r="AW217" i="1"/>
  <c r="F89" i="8" s="1"/>
  <c r="AW156" i="1"/>
  <c r="F73" i="8" s="1"/>
  <c r="AW1248" i="1"/>
  <c r="F314" i="8" s="1"/>
  <c r="AW1127" i="1"/>
  <c r="F288" i="8" s="1"/>
  <c r="AW1072" i="1"/>
  <c r="F272" i="8" s="1"/>
  <c r="AW994" i="1"/>
  <c r="F256" i="8" s="1"/>
  <c r="AW916" i="1"/>
  <c r="AW838" i="1"/>
  <c r="AW783" i="1"/>
  <c r="AW705" i="1"/>
  <c r="AW627" i="1"/>
  <c r="AW549" i="1"/>
  <c r="AW471" i="1"/>
  <c r="F144" i="8" s="1"/>
  <c r="AW377" i="1"/>
  <c r="BB378" i="1" s="1"/>
  <c r="AW299" i="1"/>
  <c r="F104" i="8" s="1"/>
  <c r="AW215" i="1"/>
  <c r="F88" i="8" s="1"/>
  <c r="AW125" i="1"/>
  <c r="AW1240" i="1"/>
  <c r="F310" i="8" s="1"/>
  <c r="AW1197" i="1"/>
  <c r="F300" i="8" s="1"/>
  <c r="AW1158" i="1"/>
  <c r="F292" i="8" s="1"/>
  <c r="AW1119" i="1"/>
  <c r="F284" i="8" s="1"/>
  <c r="AW1080" i="1"/>
  <c r="F276" i="8" s="1"/>
  <c r="AW1041" i="1"/>
  <c r="AW1002" i="1"/>
  <c r="F260" i="8" s="1"/>
  <c r="AW963" i="1"/>
  <c r="AW947" i="1"/>
  <c r="F244" i="8" s="1"/>
  <c r="AW908" i="1"/>
  <c r="AW869" i="1"/>
  <c r="AW830" i="1"/>
  <c r="AW791" i="1"/>
  <c r="AW752" i="1"/>
  <c r="BB753" i="1" s="1"/>
  <c r="BC753" i="1" s="1"/>
  <c r="AW713" i="1"/>
  <c r="AW674" i="1"/>
  <c r="AW635" i="1"/>
  <c r="AW619" i="1"/>
  <c r="AW580" i="1"/>
  <c r="AW541" i="1"/>
  <c r="AW502" i="1"/>
  <c r="AW463" i="1"/>
  <c r="F140" i="8" s="1"/>
  <c r="AW424" i="1"/>
  <c r="F132" i="8" s="1"/>
  <c r="AW385" i="1"/>
  <c r="AW346" i="1"/>
  <c r="F116" i="8" s="1"/>
  <c r="AW307" i="1"/>
  <c r="F108" i="8" s="1"/>
  <c r="AW291" i="1"/>
  <c r="F100" i="8" s="1"/>
  <c r="AW252" i="1"/>
  <c r="F92" i="8" s="1"/>
  <c r="AW207" i="1"/>
  <c r="F84" i="8" s="1"/>
  <c r="AW162" i="1"/>
  <c r="AW117" i="1"/>
  <c r="AW1250" i="1"/>
  <c r="F315" i="8" s="1"/>
  <c r="AW1152" i="1"/>
  <c r="F289" i="8" s="1"/>
  <c r="AW1074" i="1"/>
  <c r="F273" i="8" s="1"/>
  <c r="AW996" i="1"/>
  <c r="F257" i="8" s="1"/>
  <c r="AW918" i="1"/>
  <c r="F241" i="8" s="1"/>
  <c r="AW840" i="1"/>
  <c r="BB841" i="1" s="1"/>
  <c r="BC841" i="1" s="1"/>
  <c r="AW785" i="1"/>
  <c r="BB786" i="1" s="1"/>
  <c r="BC786" i="1" s="1"/>
  <c r="AW707" i="1"/>
  <c r="AW629" i="1"/>
  <c r="AW551" i="1"/>
  <c r="AW496" i="1"/>
  <c r="AW457" i="1"/>
  <c r="F137" i="8" s="1"/>
  <c r="AW379" i="1"/>
  <c r="F121" i="8" s="1"/>
  <c r="AW301" i="1"/>
  <c r="F105" i="8" s="1"/>
  <c r="AW172" i="1"/>
  <c r="F81" i="8" s="1"/>
  <c r="AW111" i="1"/>
  <c r="AW1205" i="1"/>
  <c r="F304" i="8" s="1"/>
  <c r="AW1166" i="1"/>
  <c r="F296" i="8" s="1"/>
  <c r="AW1111" i="1"/>
  <c r="F280" i="8" s="1"/>
  <c r="AW1033" i="1"/>
  <c r="AW955" i="1"/>
  <c r="F248" i="8" s="1"/>
  <c r="AW877" i="1"/>
  <c r="F232" i="8" s="1"/>
  <c r="AW799" i="1"/>
  <c r="AW744" i="1"/>
  <c r="AW666" i="1"/>
  <c r="AW588" i="1"/>
  <c r="AW510" i="1"/>
  <c r="BB511" i="1" s="1"/>
  <c r="BC511" i="1" s="1"/>
  <c r="AW455" i="1"/>
  <c r="F136" i="8" s="1"/>
  <c r="AW416" i="1"/>
  <c r="F128" i="8" s="1"/>
  <c r="AW338" i="1"/>
  <c r="F112" i="8" s="1"/>
  <c r="AW260" i="1"/>
  <c r="AW170" i="1"/>
  <c r="F80" i="8" s="1"/>
  <c r="AW109" i="1"/>
  <c r="AW16" i="1"/>
  <c r="AL17" i="1" s="1"/>
  <c r="AW64" i="1"/>
  <c r="AW20" i="1"/>
  <c r="AW24" i="1"/>
  <c r="AY884" i="1"/>
  <c r="AH884" i="1" s="1"/>
  <c r="AY679" i="1"/>
  <c r="AH679" i="1" s="1"/>
  <c r="AY597" i="1"/>
  <c r="AZ598" i="1" s="1"/>
  <c r="AY925" i="1"/>
  <c r="AZ926" i="1" s="1"/>
  <c r="AY1253" i="1"/>
  <c r="AH1253" i="1" s="1"/>
  <c r="G307" i="8"/>
  <c r="AY27" i="1"/>
  <c r="AZ30" i="1" s="1"/>
  <c r="G63" i="8"/>
  <c r="G68" i="8"/>
  <c r="L68" i="8" s="1"/>
  <c r="G69" i="8"/>
  <c r="G71" i="8"/>
  <c r="G66" i="8"/>
  <c r="L66" i="8" s="1"/>
  <c r="G72" i="8"/>
  <c r="G67" i="8"/>
  <c r="L67" i="8" s="1"/>
  <c r="AN1169" i="2"/>
  <c r="AH350" i="2"/>
  <c r="AN1161" i="2"/>
  <c r="H60" i="8"/>
  <c r="AH433" i="1"/>
  <c r="AN341" i="2"/>
  <c r="G315" i="8"/>
  <c r="G308" i="8"/>
  <c r="L308" i="8" s="1"/>
  <c r="AL1087" i="2"/>
  <c r="G311" i="8"/>
  <c r="G57" i="8"/>
  <c r="V801" i="2"/>
  <c r="AH760" i="2"/>
  <c r="V1007" i="2"/>
  <c r="V1048" i="2"/>
  <c r="AH221" i="2"/>
  <c r="G53" i="8"/>
  <c r="L53" i="8" s="1"/>
  <c r="G54" i="8"/>
  <c r="AN1167" i="2"/>
  <c r="AN300" i="2"/>
  <c r="BB1005" i="1"/>
  <c r="BC1005" i="1" s="1"/>
  <c r="BB1210" i="1"/>
  <c r="BC1210" i="1" s="1"/>
  <c r="BB1208" i="1"/>
  <c r="BC1208" i="1" s="1"/>
  <c r="BB1202" i="1"/>
  <c r="BC1202" i="1" s="1"/>
  <c r="AN1087" i="1"/>
  <c r="AN1087" i="2" s="1"/>
  <c r="G232" i="8"/>
  <c r="BB878" i="1"/>
  <c r="BC878" i="1" s="1"/>
  <c r="G234" i="8"/>
  <c r="BB882" i="1"/>
  <c r="BC882" i="1" s="1"/>
  <c r="BB923" i="1"/>
  <c r="BC923" i="1" s="1"/>
  <c r="BB921" i="1"/>
  <c r="BC921" i="1" s="1"/>
  <c r="BB1001" i="1"/>
  <c r="BC1001" i="1" s="1"/>
  <c r="BB1003" i="1"/>
  <c r="BC1003" i="1" s="1"/>
  <c r="BB1085" i="1"/>
  <c r="BC1085" i="1" s="1"/>
  <c r="BB1083" i="1"/>
  <c r="BC1083" i="1" s="1"/>
  <c r="BB1128" i="1"/>
  <c r="BC1128" i="1" s="1"/>
  <c r="BB1126" i="1"/>
  <c r="BC1126" i="1" s="1"/>
  <c r="AH1129" i="2"/>
  <c r="AH924" i="2"/>
  <c r="AH883" i="2"/>
  <c r="G295" i="8"/>
  <c r="L295" i="8" s="1"/>
  <c r="BB1198" i="1"/>
  <c r="BC1198" i="1" s="1"/>
  <c r="G301" i="8"/>
  <c r="BB1206" i="1"/>
  <c r="BC1206" i="1" s="1"/>
  <c r="G300" i="8"/>
  <c r="G304" i="8"/>
  <c r="L304" i="8" s="1"/>
  <c r="AN948" i="2"/>
  <c r="V350" i="2"/>
  <c r="AN1200" i="2"/>
  <c r="AH801" i="2"/>
  <c r="AH637" i="2"/>
  <c r="AH596" i="2"/>
  <c r="AH514" i="2"/>
  <c r="AH309" i="2"/>
  <c r="V309" i="2"/>
  <c r="AN1153" i="2"/>
  <c r="AN466" i="2"/>
  <c r="H212" i="8"/>
  <c r="H227" i="8"/>
  <c r="H219" i="8"/>
  <c r="H55" i="8"/>
  <c r="H289" i="8"/>
  <c r="H100" i="8"/>
  <c r="H244" i="8"/>
  <c r="AN167" i="2"/>
  <c r="H172" i="8"/>
  <c r="AN1075" i="2"/>
  <c r="H136" i="8"/>
  <c r="H64" i="8"/>
  <c r="AH719" i="2"/>
  <c r="AH174" i="2"/>
  <c r="AN1157" i="2"/>
  <c r="AH473" i="2"/>
  <c r="AH678" i="2"/>
  <c r="M205" i="8"/>
  <c r="M125" i="8"/>
  <c r="AN989" i="2"/>
  <c r="M162" i="8"/>
  <c r="AN1155" i="2"/>
  <c r="M294" i="8"/>
  <c r="AN456" i="2"/>
  <c r="AN253" i="2"/>
  <c r="AN308" i="2"/>
  <c r="AN380" i="2"/>
  <c r="BG25" i="1"/>
  <c r="H51" i="8"/>
  <c r="G51" i="8"/>
  <c r="L51" i="8" s="1"/>
  <c r="G50" i="8"/>
  <c r="L50" i="8" s="1"/>
  <c r="H50" i="8"/>
  <c r="H52" i="8"/>
  <c r="G52" i="8"/>
  <c r="L52" i="8" s="1"/>
  <c r="M218" i="8"/>
  <c r="M148" i="8"/>
  <c r="AN1249" i="2"/>
  <c r="AN997" i="2"/>
  <c r="AN339" i="2"/>
  <c r="AN1122" i="2"/>
  <c r="AN255" i="2"/>
  <c r="AN1120" i="2"/>
  <c r="AN171" i="2"/>
  <c r="AN251" i="2"/>
  <c r="V26" i="1"/>
  <c r="AH26" i="2"/>
  <c r="AN292" i="2"/>
  <c r="AN265" i="2"/>
  <c r="AN220" i="2"/>
  <c r="AN214" i="2"/>
  <c r="AN421" i="2"/>
  <c r="AH1252" i="2"/>
  <c r="AN1116" i="2"/>
  <c r="AN470" i="2"/>
  <c r="AN1118" i="2"/>
  <c r="AN259" i="2"/>
  <c r="AN472" i="2"/>
  <c r="AN960" i="2"/>
  <c r="AN954" i="2"/>
  <c r="AN343" i="2"/>
  <c r="AN1124" i="2"/>
  <c r="AN460" i="2"/>
  <c r="AN458" i="2"/>
  <c r="AN429" i="2"/>
  <c r="AN417" i="2"/>
  <c r="AN294" i="2"/>
  <c r="AN952" i="2"/>
  <c r="AN1079" i="2"/>
  <c r="AN173" i="2"/>
  <c r="AN349" i="2"/>
  <c r="AN999" i="2"/>
  <c r="AN993" i="2"/>
  <c r="AN956" i="2"/>
  <c r="AN468" i="2"/>
  <c r="AN464" i="2"/>
  <c r="AN382" i="2"/>
  <c r="AN267" i="2"/>
  <c r="V924" i="2"/>
  <c r="AH127" i="2"/>
  <c r="AH1088" i="2"/>
  <c r="AH1047" i="2"/>
  <c r="AN1073" i="2"/>
  <c r="AH1006" i="2"/>
  <c r="AH965" i="2"/>
  <c r="AN1204" i="2"/>
  <c r="AN1245" i="2"/>
  <c r="AH555" i="2"/>
  <c r="AH432" i="2"/>
  <c r="AN304" i="2"/>
  <c r="AN1081" i="2"/>
  <c r="AN384" i="2"/>
  <c r="AH1211" i="2"/>
  <c r="AN169" i="2"/>
  <c r="V596" i="2"/>
  <c r="AN1071" i="2"/>
  <c r="AN302" i="2"/>
  <c r="AH842" i="2"/>
  <c r="AN165" i="2"/>
  <c r="V514" i="2"/>
  <c r="AN1112" i="2"/>
  <c r="AH391" i="2"/>
  <c r="AN415" i="2"/>
  <c r="AH80" i="2"/>
  <c r="V637" i="2"/>
  <c r="AN991" i="2"/>
  <c r="AH268" i="2"/>
  <c r="AN1243" i="2"/>
  <c r="AN388" i="2"/>
  <c r="AH1170" i="2"/>
  <c r="AN218" i="2"/>
  <c r="BI24" i="1"/>
  <c r="BI37" i="11"/>
  <c r="AL17" i="11" l="1"/>
  <c r="BB17" i="11" s="1"/>
  <c r="AZ721" i="1"/>
  <c r="AH721" i="1" s="1"/>
  <c r="O149" i="8"/>
  <c r="M314" i="8"/>
  <c r="BL1211" i="1"/>
  <c r="O186" i="8"/>
  <c r="O111" i="8"/>
  <c r="V1171" i="2"/>
  <c r="AH638" i="1"/>
  <c r="V802" i="2"/>
  <c r="O139" i="8"/>
  <c r="O176" i="8"/>
  <c r="AZ967" i="1"/>
  <c r="AH967" i="1" s="1"/>
  <c r="O77" i="8"/>
  <c r="AH1048" i="1"/>
  <c r="V597" i="2"/>
  <c r="AH1171" i="1"/>
  <c r="AZ1131" i="1"/>
  <c r="AH1131" i="1" s="1"/>
  <c r="V515" i="2"/>
  <c r="AH802" i="1"/>
  <c r="V1212" i="2"/>
  <c r="F61" i="8"/>
  <c r="V1089" i="2"/>
  <c r="O200" i="8"/>
  <c r="BB21" i="11"/>
  <c r="BC21" i="11" s="1"/>
  <c r="AN21" i="11"/>
  <c r="AD845" i="1"/>
  <c r="V761" i="2"/>
  <c r="V310" i="2"/>
  <c r="O83" i="8"/>
  <c r="BB19" i="11"/>
  <c r="BC19" i="11" s="1"/>
  <c r="AN19" i="11"/>
  <c r="BG39" i="11"/>
  <c r="O138" i="8"/>
  <c r="O128" i="8"/>
  <c r="V1130" i="2"/>
  <c r="O123" i="8"/>
  <c r="O107" i="8"/>
  <c r="AD886" i="1"/>
  <c r="V556" i="2"/>
  <c r="O103" i="8"/>
  <c r="O268" i="8"/>
  <c r="V925" i="2"/>
  <c r="V966" i="2"/>
  <c r="AH761" i="1"/>
  <c r="V474" i="2"/>
  <c r="O129" i="8"/>
  <c r="AZ182" i="1"/>
  <c r="AH182" i="1" s="1"/>
  <c r="O70" i="8"/>
  <c r="V720" i="2"/>
  <c r="O147" i="8"/>
  <c r="O108" i="8"/>
  <c r="O104" i="8"/>
  <c r="O97" i="8"/>
  <c r="O181" i="8"/>
  <c r="F131" i="8"/>
  <c r="AL423" i="1"/>
  <c r="F129" i="8"/>
  <c r="AL419" i="1"/>
  <c r="L104" i="8"/>
  <c r="M104" i="8" s="1"/>
  <c r="F102" i="8"/>
  <c r="AL296" i="1"/>
  <c r="F96" i="8"/>
  <c r="AL261" i="1"/>
  <c r="O85" i="8"/>
  <c r="O115" i="8"/>
  <c r="V351" i="2"/>
  <c r="F124" i="8"/>
  <c r="AL386" i="1"/>
  <c r="F115" i="8"/>
  <c r="AL345" i="1"/>
  <c r="F103" i="8"/>
  <c r="AL298" i="1"/>
  <c r="BM298" i="1" s="1"/>
  <c r="F94" i="8"/>
  <c r="AL257" i="1"/>
  <c r="F85" i="8"/>
  <c r="BM210" i="1"/>
  <c r="F76" i="8"/>
  <c r="V433" i="2"/>
  <c r="V392" i="2"/>
  <c r="V269" i="2"/>
  <c r="V222" i="2"/>
  <c r="O214" i="8"/>
  <c r="O299" i="8"/>
  <c r="AN71" i="1"/>
  <c r="AN71" i="2" s="1"/>
  <c r="O78" i="8"/>
  <c r="F308" i="8"/>
  <c r="AN1237" i="1"/>
  <c r="V1253" i="2"/>
  <c r="O58" i="8"/>
  <c r="O305" i="8"/>
  <c r="O185" i="8"/>
  <c r="V679" i="2"/>
  <c r="O183" i="8"/>
  <c r="O252" i="8"/>
  <c r="P244" i="8" s="1"/>
  <c r="Q244" i="8" s="1"/>
  <c r="O182" i="8"/>
  <c r="O119" i="8"/>
  <c r="AD681" i="1"/>
  <c r="AD640" i="1"/>
  <c r="BB71" i="1"/>
  <c r="BC71" i="1" s="1"/>
  <c r="F298" i="8"/>
  <c r="O298" i="8"/>
  <c r="O222" i="8"/>
  <c r="F225" i="8"/>
  <c r="O209" i="8"/>
  <c r="F179" i="8"/>
  <c r="O109" i="8"/>
  <c r="O315" i="8"/>
  <c r="O301" i="8"/>
  <c r="F223" i="8"/>
  <c r="L147" i="8"/>
  <c r="M147" i="8" s="1"/>
  <c r="O144" i="8"/>
  <c r="L139" i="8"/>
  <c r="M139" i="8" s="1"/>
  <c r="O134" i="8"/>
  <c r="O124" i="8"/>
  <c r="F111" i="8"/>
  <c r="O105" i="8"/>
  <c r="O84" i="8"/>
  <c r="AD183" i="1"/>
  <c r="AL71" i="2"/>
  <c r="AD136" i="1"/>
  <c r="F57" i="8"/>
  <c r="BB67" i="1"/>
  <c r="BC67" i="1" s="1"/>
  <c r="F56" i="8"/>
  <c r="V81" i="2"/>
  <c r="O62" i="8"/>
  <c r="BB25" i="1"/>
  <c r="BC25" i="1" s="1"/>
  <c r="BB17" i="1"/>
  <c r="BC17" i="1" s="1"/>
  <c r="V27" i="1"/>
  <c r="AD31" i="1" s="1"/>
  <c r="O311" i="8"/>
  <c r="O54" i="8"/>
  <c r="O82" i="8"/>
  <c r="O184" i="8"/>
  <c r="O142" i="8"/>
  <c r="O114" i="8"/>
  <c r="O199" i="8"/>
  <c r="O300" i="8"/>
  <c r="F198" i="8"/>
  <c r="F219" i="8"/>
  <c r="O57" i="8"/>
  <c r="O76" i="8"/>
  <c r="O90" i="8"/>
  <c r="O232" i="8"/>
  <c r="L76" i="8"/>
  <c r="M76" i="8" s="1"/>
  <c r="O86" i="8"/>
  <c r="L114" i="8"/>
  <c r="M114" i="8" s="1"/>
  <c r="O135" i="8"/>
  <c r="O194" i="8"/>
  <c r="P190" i="8" s="1"/>
  <c r="Q190" i="8" s="1"/>
  <c r="O112" i="8"/>
  <c r="O262" i="8"/>
  <c r="O307" i="8"/>
  <c r="O91" i="8"/>
  <c r="O93" i="8"/>
  <c r="O126" i="8"/>
  <c r="M231" i="8"/>
  <c r="O295" i="8"/>
  <c r="P289" i="8" s="1"/>
  <c r="Q289" i="8" s="1"/>
  <c r="O106" i="8"/>
  <c r="O92" i="8"/>
  <c r="O80" i="8"/>
  <c r="O56" i="8"/>
  <c r="O50" i="8"/>
  <c r="O51" i="8"/>
  <c r="O52" i="8"/>
  <c r="O53" i="8"/>
  <c r="O63" i="8"/>
  <c r="O61" i="8"/>
  <c r="L84" i="8"/>
  <c r="M84" i="8" s="1"/>
  <c r="O89" i="8"/>
  <c r="L92" i="8"/>
  <c r="M92" i="8" s="1"/>
  <c r="O94" i="8"/>
  <c r="O102" i="8"/>
  <c r="L106" i="8"/>
  <c r="M106" i="8" s="1"/>
  <c r="O130" i="8"/>
  <c r="O120" i="8"/>
  <c r="O110" i="8"/>
  <c r="L112" i="8"/>
  <c r="M112" i="8" s="1"/>
  <c r="L134" i="8"/>
  <c r="M134" i="8" s="1"/>
  <c r="AH474" i="1"/>
  <c r="AZ516" i="1"/>
  <c r="AH516" i="1" s="1"/>
  <c r="F151" i="8"/>
  <c r="O152" i="8"/>
  <c r="F148" i="8"/>
  <c r="F152" i="8"/>
  <c r="F149" i="8"/>
  <c r="F147" i="8"/>
  <c r="F150" i="8"/>
  <c r="F153" i="8"/>
  <c r="AL511" i="2"/>
  <c r="F145" i="8"/>
  <c r="F146" i="8"/>
  <c r="AL509" i="2"/>
  <c r="BB509" i="1"/>
  <c r="BC509" i="1" s="1"/>
  <c r="O150" i="8"/>
  <c r="F160" i="8"/>
  <c r="O155" i="8"/>
  <c r="P154" i="8" s="1"/>
  <c r="Q154" i="8" s="1"/>
  <c r="F161" i="8"/>
  <c r="F156" i="8"/>
  <c r="F159" i="8"/>
  <c r="AL550" i="2"/>
  <c r="BB550" i="1"/>
  <c r="BC550" i="1" s="1"/>
  <c r="F158" i="8"/>
  <c r="F155" i="8"/>
  <c r="F154" i="8"/>
  <c r="F157" i="8"/>
  <c r="F162" i="8"/>
  <c r="O168" i="8"/>
  <c r="P163" i="8" s="1"/>
  <c r="Q163" i="8" s="1"/>
  <c r="F167" i="8"/>
  <c r="AL595" i="2"/>
  <c r="AN595" i="1"/>
  <c r="F170" i="8"/>
  <c r="F168" i="8"/>
  <c r="F165" i="8"/>
  <c r="F166" i="8"/>
  <c r="F171" i="8"/>
  <c r="F164" i="8"/>
  <c r="F169" i="8"/>
  <c r="F163" i="8"/>
  <c r="F175" i="8"/>
  <c r="O174" i="8"/>
  <c r="F176" i="8"/>
  <c r="F180" i="8"/>
  <c r="F177" i="8"/>
  <c r="F173" i="8"/>
  <c r="AL626" i="2"/>
  <c r="BB626" i="1"/>
  <c r="BC626" i="1" s="1"/>
  <c r="F172" i="8"/>
  <c r="F178" i="8"/>
  <c r="F174" i="8"/>
  <c r="BB634" i="1"/>
  <c r="BC634" i="1" s="1"/>
  <c r="AL634" i="2"/>
  <c r="F181" i="8"/>
  <c r="F184" i="8"/>
  <c r="F186" i="8"/>
  <c r="AL661" i="2"/>
  <c r="F182" i="8"/>
  <c r="F187" i="8"/>
  <c r="F188" i="8"/>
  <c r="F185" i="8"/>
  <c r="F189" i="8"/>
  <c r="F183" i="8"/>
  <c r="L194" i="8"/>
  <c r="M194" i="8" s="1"/>
  <c r="F191" i="8"/>
  <c r="F196" i="8"/>
  <c r="F190" i="8"/>
  <c r="F194" i="8"/>
  <c r="F193" i="8"/>
  <c r="F195" i="8"/>
  <c r="F192" i="8"/>
  <c r="F197" i="8"/>
  <c r="AL718" i="2"/>
  <c r="AN718" i="1"/>
  <c r="BB718" i="1"/>
  <c r="BC718" i="1" s="1"/>
  <c r="F204" i="8"/>
  <c r="L200" i="8"/>
  <c r="M200" i="8" s="1"/>
  <c r="F206" i="8"/>
  <c r="AL743" i="2"/>
  <c r="BB743" i="1"/>
  <c r="BC743" i="1" s="1"/>
  <c r="F201" i="8"/>
  <c r="F203" i="8"/>
  <c r="L207" i="8"/>
  <c r="M207" i="8" s="1"/>
  <c r="F200" i="8"/>
  <c r="AL753" i="2"/>
  <c r="F199" i="8"/>
  <c r="F205" i="8"/>
  <c r="F202" i="8"/>
  <c r="F207" i="8"/>
  <c r="F214" i="8"/>
  <c r="F208" i="8"/>
  <c r="F209" i="8"/>
  <c r="F213" i="8"/>
  <c r="F211" i="8"/>
  <c r="F212" i="8"/>
  <c r="F216" i="8"/>
  <c r="AL786" i="2"/>
  <c r="F210" i="8"/>
  <c r="F215" i="8"/>
  <c r="O217" i="8"/>
  <c r="O221" i="8"/>
  <c r="F221" i="8"/>
  <c r="AL829" i="2"/>
  <c r="BB829" i="1"/>
  <c r="BC829" i="1" s="1"/>
  <c r="F220" i="8"/>
  <c r="F217" i="8"/>
  <c r="F218" i="8"/>
  <c r="AL837" i="2"/>
  <c r="BB837" i="1"/>
  <c r="BC837" i="1" s="1"/>
  <c r="AL841" i="2"/>
  <c r="AN841" i="1"/>
  <c r="F224" i="8"/>
  <c r="F222" i="8"/>
  <c r="O233" i="8"/>
  <c r="O234" i="8"/>
  <c r="F228" i="8"/>
  <c r="F233" i="8"/>
  <c r="AL868" i="2"/>
  <c r="BB868" i="1"/>
  <c r="BC868" i="1" s="1"/>
  <c r="F227" i="8"/>
  <c r="F226" i="8"/>
  <c r="F231" i="8"/>
  <c r="F229" i="8"/>
  <c r="F230" i="8"/>
  <c r="AL915" i="2"/>
  <c r="BB915" i="1"/>
  <c r="BC915" i="1" s="1"/>
  <c r="F239" i="8"/>
  <c r="F238" i="8"/>
  <c r="F236" i="8"/>
  <c r="F240" i="8"/>
  <c r="F237" i="8"/>
  <c r="BB919" i="1"/>
  <c r="BC919" i="1" s="1"/>
  <c r="F235" i="8"/>
  <c r="O238" i="8"/>
  <c r="P235" i="8" s="1"/>
  <c r="Q235" i="8" s="1"/>
  <c r="F252" i="8"/>
  <c r="F251" i="8"/>
  <c r="O264" i="8"/>
  <c r="F267" i="8"/>
  <c r="L268" i="8"/>
  <c r="M268" i="8" s="1"/>
  <c r="F264" i="8"/>
  <c r="F270" i="8"/>
  <c r="F268" i="8"/>
  <c r="F265" i="8"/>
  <c r="AL1040" i="2"/>
  <c r="BB1040" i="1"/>
  <c r="BC1040" i="1" s="1"/>
  <c r="F269" i="8"/>
  <c r="F266" i="8"/>
  <c r="AZ1090" i="1"/>
  <c r="AH1090" i="1" s="1"/>
  <c r="O304" i="8"/>
  <c r="O308" i="8"/>
  <c r="L315" i="8"/>
  <c r="M315" i="8" s="1"/>
  <c r="L311" i="8"/>
  <c r="M311" i="8" s="1"/>
  <c r="M308" i="8"/>
  <c r="L307" i="8"/>
  <c r="M307" i="8" s="1"/>
  <c r="BM1208" i="1"/>
  <c r="L300" i="8"/>
  <c r="M300" i="8" s="1"/>
  <c r="BM1202" i="1"/>
  <c r="BM1210" i="1"/>
  <c r="M304" i="8"/>
  <c r="AH1212" i="1"/>
  <c r="L301" i="8"/>
  <c r="M301" i="8" s="1"/>
  <c r="M295" i="8"/>
  <c r="P280" i="8"/>
  <c r="Q280" i="8" s="1"/>
  <c r="BL1129" i="1"/>
  <c r="BM1128" i="1"/>
  <c r="BM1126" i="1"/>
  <c r="P271" i="8"/>
  <c r="Q271" i="8" s="1"/>
  <c r="BM1085" i="1"/>
  <c r="F263" i="8"/>
  <c r="F262" i="8"/>
  <c r="BB1030" i="1"/>
  <c r="P253" i="8"/>
  <c r="Q253" i="8" s="1"/>
  <c r="BM1005" i="1"/>
  <c r="BM1003" i="1"/>
  <c r="BM923" i="1"/>
  <c r="BM921" i="1"/>
  <c r="L234" i="8"/>
  <c r="M234" i="8" s="1"/>
  <c r="L232" i="8"/>
  <c r="M232" i="8" s="1"/>
  <c r="BM882" i="1"/>
  <c r="AH843" i="1"/>
  <c r="BB473" i="1"/>
  <c r="BB474" i="1" s="1"/>
  <c r="AN474" i="1" s="1"/>
  <c r="F126" i="8"/>
  <c r="F135" i="8"/>
  <c r="L119" i="8"/>
  <c r="M119" i="8" s="1"/>
  <c r="BM376" i="1"/>
  <c r="L120" i="8"/>
  <c r="M120" i="8" s="1"/>
  <c r="BM335" i="1"/>
  <c r="M110" i="8"/>
  <c r="M102" i="8"/>
  <c r="L91" i="8"/>
  <c r="M91" i="8" s="1"/>
  <c r="L93" i="8"/>
  <c r="M93" i="8" s="1"/>
  <c r="L81" i="8"/>
  <c r="M81" i="8" s="1"/>
  <c r="O79" i="8"/>
  <c r="O88" i="8"/>
  <c r="F83" i="8"/>
  <c r="BM206" i="1"/>
  <c r="L82" i="8"/>
  <c r="M82" i="8" s="1"/>
  <c r="O74" i="8"/>
  <c r="L74" i="8"/>
  <c r="M74" i="8" s="1"/>
  <c r="L73" i="8"/>
  <c r="M73" i="8" s="1"/>
  <c r="O73" i="8"/>
  <c r="O69" i="8"/>
  <c r="L69" i="8"/>
  <c r="M69" i="8" s="1"/>
  <c r="L65" i="8"/>
  <c r="M65" i="8" s="1"/>
  <c r="O65" i="8"/>
  <c r="O72" i="8"/>
  <c r="L72" i="8"/>
  <c r="M72" i="8" s="1"/>
  <c r="O71" i="8"/>
  <c r="L71" i="8"/>
  <c r="M71" i="8" s="1"/>
  <c r="O68" i="8"/>
  <c r="O67" i="8"/>
  <c r="O66" i="8"/>
  <c r="L58" i="8"/>
  <c r="M58" i="8" s="1"/>
  <c r="L56" i="8"/>
  <c r="M56" i="8" s="1"/>
  <c r="L57" i="8"/>
  <c r="M57" i="8" s="1"/>
  <c r="AN79" i="2"/>
  <c r="L63" i="8"/>
  <c r="M63" i="8" s="1"/>
  <c r="F62" i="8"/>
  <c r="F60" i="8"/>
  <c r="L62" i="8"/>
  <c r="M62" i="8" s="1"/>
  <c r="BB75" i="1"/>
  <c r="BC75" i="1" s="1"/>
  <c r="BM75" i="1"/>
  <c r="L54" i="8"/>
  <c r="M54" i="8" s="1"/>
  <c r="M50" i="8"/>
  <c r="M53" i="8"/>
  <c r="M66" i="8"/>
  <c r="M67" i="8"/>
  <c r="M68" i="8"/>
  <c r="AH81" i="1"/>
  <c r="BL1006" i="1"/>
  <c r="BC661" i="1"/>
  <c r="F74" i="8"/>
  <c r="BM159" i="1"/>
  <c r="BM174" i="1" s="1"/>
  <c r="AL122" i="2"/>
  <c r="BB122" i="1"/>
  <c r="BC122" i="1" s="1"/>
  <c r="AN122" i="1"/>
  <c r="F69" i="8"/>
  <c r="F70" i="8"/>
  <c r="F72" i="8"/>
  <c r="AL120" i="2"/>
  <c r="BB120" i="1"/>
  <c r="BC120" i="1" s="1"/>
  <c r="AN120" i="1"/>
  <c r="F68" i="8"/>
  <c r="BM1198" i="1"/>
  <c r="BM1206" i="1"/>
  <c r="BB1170" i="1"/>
  <c r="BB1171" i="1" s="1"/>
  <c r="AN1171" i="1" s="1"/>
  <c r="BM1153" i="1"/>
  <c r="BM1170" i="1" s="1"/>
  <c r="BL1170" i="1"/>
  <c r="M289" i="8"/>
  <c r="BB1129" i="1"/>
  <c r="BB1130" i="1" s="1"/>
  <c r="AN1130" i="1" s="1"/>
  <c r="BB1088" i="1"/>
  <c r="BB1089" i="1" s="1"/>
  <c r="AN1089" i="1" s="1"/>
  <c r="BM1083" i="1"/>
  <c r="BL1088" i="1"/>
  <c r="BM1071" i="1"/>
  <c r="BM1030" i="1"/>
  <c r="BM1047" i="1" s="1"/>
  <c r="BL1047" i="1"/>
  <c r="AH1007" i="1"/>
  <c r="AH1007" i="2" s="1"/>
  <c r="BB1006" i="1"/>
  <c r="BB1007" i="1" s="1"/>
  <c r="BM1001" i="1"/>
  <c r="BL965" i="1"/>
  <c r="BM948" i="1"/>
  <c r="BM965" i="1" s="1"/>
  <c r="BM919" i="1"/>
  <c r="AH926" i="1"/>
  <c r="BM907" i="1"/>
  <c r="BL924" i="1"/>
  <c r="AZ885" i="1"/>
  <c r="AH885" i="1" s="1"/>
  <c r="BM878" i="1"/>
  <c r="BM866" i="1"/>
  <c r="BL883" i="1"/>
  <c r="BL842" i="1"/>
  <c r="BM842" i="1"/>
  <c r="BL801" i="1"/>
  <c r="BM801" i="1"/>
  <c r="BM760" i="1"/>
  <c r="BL760" i="1"/>
  <c r="BM719" i="1"/>
  <c r="BL719" i="1"/>
  <c r="AZ680" i="1"/>
  <c r="AH680" i="1" s="1"/>
  <c r="BL678" i="1"/>
  <c r="BM661" i="1"/>
  <c r="BM678" i="1" s="1"/>
  <c r="BM637" i="1"/>
  <c r="BL637" i="1"/>
  <c r="BL596" i="1"/>
  <c r="BM579" i="1"/>
  <c r="BM596" i="1" s="1"/>
  <c r="AH598" i="1"/>
  <c r="BM555" i="1"/>
  <c r="AH556" i="1"/>
  <c r="BL555" i="1"/>
  <c r="BL514" i="1"/>
  <c r="BM514" i="1"/>
  <c r="BL473" i="1"/>
  <c r="BM473" i="1"/>
  <c r="BL432" i="1"/>
  <c r="BM415" i="1"/>
  <c r="F120" i="8"/>
  <c r="F118" i="8"/>
  <c r="BM378" i="1"/>
  <c r="BL391" i="1"/>
  <c r="BM374" i="1"/>
  <c r="BC378" i="1"/>
  <c r="AH392" i="1"/>
  <c r="BC374" i="1"/>
  <c r="AZ393" i="1"/>
  <c r="AH393" i="1" s="1"/>
  <c r="BM337" i="1"/>
  <c r="BL350" i="1"/>
  <c r="AZ352" i="1"/>
  <c r="AH352" i="1" s="1"/>
  <c r="M101" i="8"/>
  <c r="AZ311" i="1"/>
  <c r="AH311" i="1" s="1"/>
  <c r="BL309" i="1"/>
  <c r="BM268" i="1"/>
  <c r="AZ270" i="1"/>
  <c r="AH270" i="1" s="1"/>
  <c r="BL268" i="1"/>
  <c r="BL221" i="1"/>
  <c r="BM204" i="1"/>
  <c r="BL174" i="1"/>
  <c r="AH128" i="1"/>
  <c r="BM114" i="1"/>
  <c r="BL127" i="1"/>
  <c r="BL1252" i="1"/>
  <c r="AZ1254" i="1"/>
  <c r="AH1254" i="1" s="1"/>
  <c r="BL80" i="1"/>
  <c r="BM23" i="1"/>
  <c r="BM25" i="1"/>
  <c r="BM19" i="1"/>
  <c r="BC19" i="1"/>
  <c r="BL26" i="1"/>
  <c r="AH222" i="1"/>
  <c r="AH269" i="1"/>
  <c r="AH310" i="1"/>
  <c r="AH351" i="1"/>
  <c r="F110" i="8"/>
  <c r="AL378" i="2"/>
  <c r="AL374" i="2"/>
  <c r="AL376" i="2"/>
  <c r="F119" i="8"/>
  <c r="AL335" i="2"/>
  <c r="F109" i="8"/>
  <c r="AL337" i="2"/>
  <c r="AN114" i="1"/>
  <c r="AL114" i="2"/>
  <c r="F66" i="8"/>
  <c r="F64" i="8"/>
  <c r="BB110" i="1"/>
  <c r="AH925" i="1"/>
  <c r="AH597" i="1"/>
  <c r="AH30" i="1"/>
  <c r="AH27" i="1"/>
  <c r="AL75" i="2"/>
  <c r="AN75" i="1"/>
  <c r="F52" i="8"/>
  <c r="BB21" i="1"/>
  <c r="BC21" i="1" s="1"/>
  <c r="F65" i="8"/>
  <c r="BB112" i="1"/>
  <c r="BC112" i="1" s="1"/>
  <c r="F67" i="8"/>
  <c r="BB116" i="1"/>
  <c r="BC116" i="1" s="1"/>
  <c r="F71" i="8"/>
  <c r="BB124" i="1"/>
  <c r="BC124" i="1" s="1"/>
  <c r="M60" i="8"/>
  <c r="F309" i="8"/>
  <c r="F55" i="8"/>
  <c r="BB63" i="1"/>
  <c r="BC63" i="1" s="1"/>
  <c r="AN1202" i="2"/>
  <c r="AL1005" i="2"/>
  <c r="F313" i="8"/>
  <c r="M244" i="8"/>
  <c r="F58" i="8"/>
  <c r="F307" i="8"/>
  <c r="M172" i="8"/>
  <c r="M212" i="8"/>
  <c r="F53" i="8"/>
  <c r="AL23" i="2"/>
  <c r="AN23" i="1"/>
  <c r="F51" i="8"/>
  <c r="F50" i="8"/>
  <c r="AN1210" i="1"/>
  <c r="AN1210" i="2" s="1"/>
  <c r="AL1210" i="2"/>
  <c r="AL1202" i="2"/>
  <c r="M100" i="8"/>
  <c r="AN1005" i="1"/>
  <c r="F305" i="8"/>
  <c r="AL1208" i="2"/>
  <c r="F261" i="8"/>
  <c r="AL878" i="2"/>
  <c r="AL882" i="2"/>
  <c r="AN882" i="1"/>
  <c r="AL921" i="2"/>
  <c r="AL923" i="2"/>
  <c r="AN923" i="1"/>
  <c r="AL1003" i="2"/>
  <c r="AL1001" i="2"/>
  <c r="AL1085" i="2"/>
  <c r="AL1083" i="2"/>
  <c r="AL1126" i="2"/>
  <c r="AL1128" i="2"/>
  <c r="AN1128" i="1"/>
  <c r="AL1198" i="2"/>
  <c r="AL1206" i="2"/>
  <c r="M55" i="8"/>
  <c r="V1129" i="2"/>
  <c r="V1131" i="2"/>
  <c r="M219" i="8"/>
  <c r="V803" i="2"/>
  <c r="V760" i="2"/>
  <c r="M136" i="8"/>
  <c r="V311" i="2"/>
  <c r="V229" i="2"/>
  <c r="V221" i="2"/>
  <c r="M227" i="8"/>
  <c r="M64" i="8"/>
  <c r="V174" i="2"/>
  <c r="V719" i="2"/>
  <c r="V473" i="2"/>
  <c r="V678" i="2"/>
  <c r="V883" i="2"/>
  <c r="BG26" i="1"/>
  <c r="M52" i="8"/>
  <c r="M51" i="8"/>
  <c r="AL1251" i="2"/>
  <c r="AN1251" i="1"/>
  <c r="AN350" i="2"/>
  <c r="V26" i="2"/>
  <c r="AN801" i="2"/>
  <c r="AN760" i="2"/>
  <c r="AN678" i="2"/>
  <c r="V1252" i="2"/>
  <c r="V352" i="2"/>
  <c r="V762" i="2"/>
  <c r="V432" i="2"/>
  <c r="V555" i="2"/>
  <c r="V965" i="2"/>
  <c r="V127" i="2"/>
  <c r="V1170" i="2"/>
  <c r="AN1006" i="2"/>
  <c r="V80" i="2"/>
  <c r="V391" i="2"/>
  <c r="V268" i="2"/>
  <c r="V639" i="2"/>
  <c r="AN1170" i="2"/>
  <c r="V516" i="2"/>
  <c r="V842" i="2"/>
  <c r="V1006" i="2"/>
  <c r="V926" i="2"/>
  <c r="V598" i="2"/>
  <c r="V1211" i="2"/>
  <c r="V1047" i="2"/>
  <c r="V1088" i="2"/>
  <c r="F54" i="8"/>
  <c r="BI38" i="11"/>
  <c r="BI25" i="1"/>
  <c r="AN17" i="11" l="1"/>
  <c r="P172" i="8"/>
  <c r="Q172" i="8" s="1"/>
  <c r="P199" i="8"/>
  <c r="Q199" i="8" s="1"/>
  <c r="BB26" i="11"/>
  <c r="BB28" i="11" s="1"/>
  <c r="AN28" i="11" s="1"/>
  <c r="BC17" i="11"/>
  <c r="BC26" i="11" s="1"/>
  <c r="BG40" i="11"/>
  <c r="C17" i="8"/>
  <c r="P208" i="8"/>
  <c r="Q208" i="8" s="1"/>
  <c r="AL423" i="2"/>
  <c r="AN423" i="1"/>
  <c r="AN423" i="2" s="1"/>
  <c r="BB423" i="1"/>
  <c r="BC423" i="1" s="1"/>
  <c r="AL419" i="2"/>
  <c r="AN419" i="1"/>
  <c r="AN419" i="2" s="1"/>
  <c r="BB419" i="1"/>
  <c r="BC419" i="1" s="1"/>
  <c r="BM419" i="1"/>
  <c r="BM432" i="1" s="1"/>
  <c r="AN296" i="1"/>
  <c r="AN296" i="2" s="1"/>
  <c r="AL296" i="2"/>
  <c r="BB296" i="1"/>
  <c r="BC296" i="1" s="1"/>
  <c r="BM296" i="1"/>
  <c r="BM309" i="1" s="1"/>
  <c r="BB261" i="1"/>
  <c r="BC261" i="1" s="1"/>
  <c r="AL261" i="2"/>
  <c r="AN261" i="1"/>
  <c r="AN261" i="2" s="1"/>
  <c r="C30" i="8"/>
  <c r="AL386" i="2"/>
  <c r="AN386" i="1"/>
  <c r="AN386" i="2" s="1"/>
  <c r="BB386" i="1"/>
  <c r="BC386" i="1" s="1"/>
  <c r="AL345" i="2"/>
  <c r="AN345" i="1"/>
  <c r="AN345" i="2" s="1"/>
  <c r="BB345" i="1"/>
  <c r="BC345" i="1" s="1"/>
  <c r="AL298" i="2"/>
  <c r="AN298" i="1"/>
  <c r="AN298" i="2" s="1"/>
  <c r="BB298" i="1"/>
  <c r="AN257" i="1"/>
  <c r="AN257" i="2" s="1"/>
  <c r="AL257" i="2"/>
  <c r="BB257" i="1"/>
  <c r="AL210" i="2"/>
  <c r="AN210" i="1"/>
  <c r="AN210" i="2" s="1"/>
  <c r="BB210" i="1"/>
  <c r="BC210" i="1" s="1"/>
  <c r="AL163" i="2"/>
  <c r="AN163" i="1"/>
  <c r="AN163" i="2" s="1"/>
  <c r="BB163" i="1"/>
  <c r="BC163" i="1" s="1"/>
  <c r="G4" i="8"/>
  <c r="C8" i="8"/>
  <c r="C27" i="8"/>
  <c r="C14" i="8"/>
  <c r="C12" i="8"/>
  <c r="C15" i="8"/>
  <c r="C29" i="8"/>
  <c r="C24" i="8"/>
  <c r="C18" i="8"/>
  <c r="C11" i="8"/>
  <c r="C9" i="8"/>
  <c r="C26" i="8"/>
  <c r="C21" i="8"/>
  <c r="C20" i="8"/>
  <c r="C23" i="8"/>
  <c r="C6" i="8"/>
  <c r="C5" i="8"/>
  <c r="BM17" i="1"/>
  <c r="BB1237" i="1"/>
  <c r="BC1237" i="1" s="1"/>
  <c r="AL1237" i="2"/>
  <c r="P136" i="8"/>
  <c r="Q136" i="8" s="1"/>
  <c r="P181" i="8"/>
  <c r="Q181" i="8" s="1"/>
  <c r="P307" i="8"/>
  <c r="Q307" i="8" s="1"/>
  <c r="P226" i="8"/>
  <c r="Q226" i="8" s="1"/>
  <c r="AL1194" i="2"/>
  <c r="BB1194" i="1"/>
  <c r="AL1030" i="2"/>
  <c r="AL919" i="2"/>
  <c r="AN919" i="2"/>
  <c r="P127" i="8"/>
  <c r="Q127" i="8" s="1"/>
  <c r="P82" i="8"/>
  <c r="Q82" i="8" s="1"/>
  <c r="P118" i="8"/>
  <c r="Q118" i="8" s="1"/>
  <c r="AN25" i="1"/>
  <c r="V27" i="2"/>
  <c r="AL17" i="2"/>
  <c r="AN17" i="1"/>
  <c r="P298" i="8"/>
  <c r="Q298" i="8" s="1"/>
  <c r="BM1129" i="1"/>
  <c r="BC1129" i="1" s="1"/>
  <c r="BC1131" i="1" s="1"/>
  <c r="AN1131" i="1" s="1"/>
  <c r="P91" i="8"/>
  <c r="Q91" i="8" s="1"/>
  <c r="P55" i="8"/>
  <c r="P262" i="8"/>
  <c r="Q262" i="8" s="1"/>
  <c r="P217" i="8"/>
  <c r="Q217" i="8" s="1"/>
  <c r="P109" i="8"/>
  <c r="Q109" i="8" s="1"/>
  <c r="P100" i="8"/>
  <c r="Q100" i="8" s="1"/>
  <c r="P50" i="8"/>
  <c r="P145" i="8"/>
  <c r="Q145" i="8" s="1"/>
  <c r="AL497" i="2"/>
  <c r="BB497" i="1"/>
  <c r="AL513" i="2"/>
  <c r="AN513" i="1"/>
  <c r="BB513" i="1"/>
  <c r="BC513" i="1" s="1"/>
  <c r="BB501" i="1"/>
  <c r="BC501" i="1" s="1"/>
  <c r="AL501" i="2"/>
  <c r="AL499" i="2"/>
  <c r="BB499" i="1"/>
  <c r="BC499" i="1" s="1"/>
  <c r="AN511" i="2"/>
  <c r="BB503" i="1"/>
  <c r="BC503" i="1" s="1"/>
  <c r="AN509" i="2"/>
  <c r="AL507" i="2"/>
  <c r="BB507" i="1"/>
  <c r="BC507" i="1" s="1"/>
  <c r="AL505" i="2"/>
  <c r="BB505" i="1"/>
  <c r="BC505" i="1" s="1"/>
  <c r="AN554" i="1"/>
  <c r="AL554" i="2"/>
  <c r="BB554" i="1"/>
  <c r="BC554" i="1" s="1"/>
  <c r="AL538" i="2"/>
  <c r="BB538" i="1"/>
  <c r="BB546" i="1"/>
  <c r="BC546" i="1" s="1"/>
  <c r="AL546" i="2"/>
  <c r="AL544" i="2"/>
  <c r="BB544" i="1"/>
  <c r="BC544" i="1" s="1"/>
  <c r="BB540" i="1"/>
  <c r="BC540" i="1" s="1"/>
  <c r="AL540" i="2"/>
  <c r="AL548" i="2"/>
  <c r="BB548" i="1"/>
  <c r="BC548" i="1" s="1"/>
  <c r="AL552" i="2"/>
  <c r="BB552" i="1"/>
  <c r="BC552" i="1" s="1"/>
  <c r="AL542" i="2"/>
  <c r="BB542" i="1"/>
  <c r="BC542" i="1" s="1"/>
  <c r="AN550" i="2"/>
  <c r="AL581" i="2"/>
  <c r="BB581" i="1"/>
  <c r="BC581" i="1" s="1"/>
  <c r="AN595" i="2"/>
  <c r="AL583" i="2"/>
  <c r="BB583" i="1"/>
  <c r="BC583" i="1" s="1"/>
  <c r="AL593" i="2"/>
  <c r="BB593" i="1"/>
  <c r="BC593" i="1" s="1"/>
  <c r="BB591" i="1"/>
  <c r="BC591" i="1" s="1"/>
  <c r="AL591" i="2"/>
  <c r="AL587" i="2"/>
  <c r="BB587" i="1"/>
  <c r="BC587" i="1" s="1"/>
  <c r="AL579" i="2"/>
  <c r="BB579" i="1"/>
  <c r="AL585" i="2"/>
  <c r="BB585" i="1"/>
  <c r="BC585" i="1" s="1"/>
  <c r="BB589" i="1"/>
  <c r="BC589" i="1" s="1"/>
  <c r="AL589" i="2"/>
  <c r="AL632" i="2"/>
  <c r="BB632" i="1"/>
  <c r="BC632" i="1" s="1"/>
  <c r="AL636" i="2"/>
  <c r="AN636" i="1"/>
  <c r="BB636" i="1"/>
  <c r="BC636" i="1" s="1"/>
  <c r="AN634" i="2"/>
  <c r="AL624" i="2"/>
  <c r="BB624" i="1"/>
  <c r="BC624" i="1" s="1"/>
  <c r="BB620" i="1"/>
  <c r="AL620" i="2"/>
  <c r="AN626" i="2"/>
  <c r="AL630" i="2"/>
  <c r="BB630" i="1"/>
  <c r="BC630" i="1" s="1"/>
  <c r="AL628" i="2"/>
  <c r="BB628" i="1"/>
  <c r="BC628" i="1" s="1"/>
  <c r="AL622" i="2"/>
  <c r="BB622" i="1"/>
  <c r="BC622" i="1" s="1"/>
  <c r="AL665" i="2"/>
  <c r="BB665" i="1"/>
  <c r="BC665" i="1" s="1"/>
  <c r="AL671" i="2"/>
  <c r="BB671" i="1"/>
  <c r="BC671" i="1" s="1"/>
  <c r="AN677" i="1"/>
  <c r="AL677" i="2"/>
  <c r="BB677" i="1"/>
  <c r="BC677" i="1" s="1"/>
  <c r="AN661" i="2"/>
  <c r="AL667" i="2"/>
  <c r="BB667" i="1"/>
  <c r="BC667" i="1" s="1"/>
  <c r="AL669" i="2"/>
  <c r="BB669" i="1"/>
  <c r="BC669" i="1" s="1"/>
  <c r="BB673" i="1"/>
  <c r="BC673" i="1" s="1"/>
  <c r="AL673" i="2"/>
  <c r="BB675" i="1"/>
  <c r="BC675" i="1" s="1"/>
  <c r="AL675" i="2"/>
  <c r="AL663" i="2"/>
  <c r="BB663" i="1"/>
  <c r="AL716" i="2"/>
  <c r="BB716" i="1"/>
  <c r="BC716" i="1" s="1"/>
  <c r="AL710" i="2"/>
  <c r="BB710" i="1"/>
  <c r="BC710" i="1" s="1"/>
  <c r="AL714" i="2"/>
  <c r="BB714" i="1"/>
  <c r="BC714" i="1" s="1"/>
  <c r="AN718" i="2"/>
  <c r="AL712" i="2"/>
  <c r="BB712" i="1"/>
  <c r="BC712" i="1" s="1"/>
  <c r="BB706" i="1"/>
  <c r="BC706" i="1" s="1"/>
  <c r="AL706" i="2"/>
  <c r="AL708" i="2"/>
  <c r="BB708" i="1"/>
  <c r="BC708" i="1" s="1"/>
  <c r="AL702" i="2"/>
  <c r="BB702" i="1"/>
  <c r="BB704" i="1"/>
  <c r="BC704" i="1" s="1"/>
  <c r="AL704" i="2"/>
  <c r="BB747" i="1"/>
  <c r="BC747" i="1" s="1"/>
  <c r="AL747" i="2"/>
  <c r="BB755" i="1"/>
  <c r="BC755" i="1" s="1"/>
  <c r="AL755" i="2"/>
  <c r="AL751" i="2"/>
  <c r="BB751" i="1"/>
  <c r="BC751" i="1" s="1"/>
  <c r="AL757" i="2"/>
  <c r="BB757" i="1"/>
  <c r="BC757" i="1" s="1"/>
  <c r="AN753" i="2"/>
  <c r="AN743" i="2"/>
  <c r="AL759" i="2"/>
  <c r="AN759" i="1"/>
  <c r="BB759" i="1"/>
  <c r="BC759" i="1" s="1"/>
  <c r="AL749" i="2"/>
  <c r="BB749" i="1"/>
  <c r="BC749" i="1" s="1"/>
  <c r="AL745" i="2"/>
  <c r="BB745" i="1"/>
  <c r="AL784" i="2"/>
  <c r="BB784" i="1"/>
  <c r="AN786" i="2"/>
  <c r="BB792" i="1"/>
  <c r="BC792" i="1" s="1"/>
  <c r="AL792" i="2"/>
  <c r="BB794" i="1"/>
  <c r="BC794" i="1" s="1"/>
  <c r="AL794" i="2"/>
  <c r="BB788" i="1"/>
  <c r="BC788" i="1" s="1"/>
  <c r="AL788" i="2"/>
  <c r="AL796" i="2"/>
  <c r="BB796" i="1"/>
  <c r="BC796" i="1" s="1"/>
  <c r="AL798" i="2"/>
  <c r="BB798" i="1"/>
  <c r="BC798" i="1" s="1"/>
  <c r="AN800" i="1"/>
  <c r="BB800" i="1"/>
  <c r="BC800" i="1" s="1"/>
  <c r="AL800" i="2"/>
  <c r="AL790" i="2"/>
  <c r="BB790" i="1"/>
  <c r="BC790" i="1" s="1"/>
  <c r="AL831" i="2"/>
  <c r="BB831" i="1"/>
  <c r="BC831" i="1" s="1"/>
  <c r="AN841" i="2"/>
  <c r="BB825" i="1"/>
  <c r="AL825" i="2"/>
  <c r="AN829" i="2"/>
  <c r="AL833" i="2"/>
  <c r="BB833" i="1"/>
  <c r="BC833" i="1" s="1"/>
  <c r="AL827" i="2"/>
  <c r="BB827" i="1"/>
  <c r="BC827" i="1" s="1"/>
  <c r="AL835" i="2"/>
  <c r="BB835" i="1"/>
  <c r="BC835" i="1" s="1"/>
  <c r="AN837" i="2"/>
  <c r="AL839" i="2"/>
  <c r="BB839" i="1"/>
  <c r="BC839" i="1" s="1"/>
  <c r="AN868" i="2"/>
  <c r="BB880" i="1"/>
  <c r="BC880" i="1" s="1"/>
  <c r="AL880" i="2"/>
  <c r="AL872" i="2"/>
  <c r="BB872" i="1"/>
  <c r="BC872" i="1" s="1"/>
  <c r="AL866" i="2"/>
  <c r="BB866" i="1"/>
  <c r="AL870" i="2"/>
  <c r="BB870" i="1"/>
  <c r="BC870" i="1" s="1"/>
  <c r="AL874" i="2"/>
  <c r="BB874" i="1"/>
  <c r="BC874" i="1" s="1"/>
  <c r="AL876" i="2"/>
  <c r="BB876" i="1"/>
  <c r="BC876" i="1" s="1"/>
  <c r="AL907" i="2"/>
  <c r="BB907" i="1"/>
  <c r="AN915" i="2"/>
  <c r="BB917" i="1"/>
  <c r="BC917" i="1" s="1"/>
  <c r="AL917" i="2"/>
  <c r="AL913" i="2"/>
  <c r="BB913" i="1"/>
  <c r="BC913" i="1" s="1"/>
  <c r="AL911" i="2"/>
  <c r="BB911" i="1"/>
  <c r="BC911" i="1" s="1"/>
  <c r="AL909" i="2"/>
  <c r="BB909" i="1"/>
  <c r="BC909" i="1" s="1"/>
  <c r="AL964" i="2"/>
  <c r="BB964" i="1"/>
  <c r="BC964" i="1" s="1"/>
  <c r="AN964" i="1"/>
  <c r="AL962" i="2"/>
  <c r="BB962" i="1"/>
  <c r="AL1038" i="2"/>
  <c r="BB1038" i="1"/>
  <c r="BC1038" i="1" s="1"/>
  <c r="AL1046" i="2"/>
  <c r="BB1046" i="1"/>
  <c r="BC1046" i="1" s="1"/>
  <c r="AN1046" i="1"/>
  <c r="AL1044" i="2"/>
  <c r="BB1044" i="1"/>
  <c r="BC1044" i="1" s="1"/>
  <c r="BB1042" i="1"/>
  <c r="BC1042" i="1" s="1"/>
  <c r="AL1042" i="2"/>
  <c r="BB1034" i="1"/>
  <c r="BC1034" i="1" s="1"/>
  <c r="AL1034" i="2"/>
  <c r="BB1036" i="1"/>
  <c r="BC1036" i="1" s="1"/>
  <c r="AL1036" i="2"/>
  <c r="AN1040" i="2"/>
  <c r="BM1088" i="1"/>
  <c r="BC1088" i="1" s="1"/>
  <c r="BC1090" i="1" s="1"/>
  <c r="AN1090" i="1" s="1"/>
  <c r="BC1030" i="1"/>
  <c r="BM1006" i="1"/>
  <c r="BC1006" i="1" s="1"/>
  <c r="BC1008" i="1" s="1"/>
  <c r="AN1008" i="1" s="1"/>
  <c r="BM883" i="1"/>
  <c r="BC473" i="1"/>
  <c r="BC475" i="1" s="1"/>
  <c r="AN475" i="1" s="1"/>
  <c r="AN476" i="1" s="1"/>
  <c r="AL390" i="2"/>
  <c r="BB390" i="1"/>
  <c r="AN390" i="1"/>
  <c r="AL431" i="2"/>
  <c r="AN431" i="1"/>
  <c r="BB431" i="1"/>
  <c r="P73" i="8"/>
  <c r="Q73" i="8" s="1"/>
  <c r="BM221" i="1"/>
  <c r="AL206" i="2"/>
  <c r="BB206" i="1"/>
  <c r="F37" i="8"/>
  <c r="P64" i="8"/>
  <c r="G7" i="8"/>
  <c r="G18" i="8"/>
  <c r="G22" i="8"/>
  <c r="G10" i="8"/>
  <c r="G17" i="8"/>
  <c r="G15" i="8"/>
  <c r="F15" i="8" s="1"/>
  <c r="G28" i="8"/>
  <c r="G14" i="8"/>
  <c r="G27" i="8"/>
  <c r="G8" i="8"/>
  <c r="G13" i="8"/>
  <c r="G11" i="8"/>
  <c r="G12" i="8"/>
  <c r="G24" i="8"/>
  <c r="G25" i="8"/>
  <c r="G30" i="8"/>
  <c r="F30" i="8" s="1"/>
  <c r="G19" i="8"/>
  <c r="G21" i="8"/>
  <c r="G26" i="8"/>
  <c r="G16" i="8"/>
  <c r="G5" i="8"/>
  <c r="G6" i="8"/>
  <c r="F6" i="8" s="1"/>
  <c r="G9" i="8"/>
  <c r="G23" i="8"/>
  <c r="G29" i="8"/>
  <c r="G20" i="8"/>
  <c r="AN67" i="1"/>
  <c r="AN67" i="2" s="1"/>
  <c r="BM67" i="1"/>
  <c r="BB73" i="1"/>
  <c r="BC73" i="1" s="1"/>
  <c r="AL73" i="2"/>
  <c r="AN73" i="1"/>
  <c r="BM73" i="1"/>
  <c r="BB77" i="1"/>
  <c r="BC77" i="1" s="1"/>
  <c r="AL77" i="2"/>
  <c r="AN77" i="1"/>
  <c r="BM77" i="1"/>
  <c r="F36" i="8"/>
  <c r="M59" i="8"/>
  <c r="G42" i="8" s="1"/>
  <c r="BB65" i="1"/>
  <c r="BC65" i="1" s="1"/>
  <c r="BM65" i="1"/>
  <c r="AN65" i="1"/>
  <c r="BM63" i="1"/>
  <c r="BB159" i="1"/>
  <c r="AL159" i="2"/>
  <c r="AN120" i="2"/>
  <c r="AN122" i="2"/>
  <c r="AL118" i="2"/>
  <c r="BB118" i="1"/>
  <c r="BC118" i="1" s="1"/>
  <c r="AN118" i="1"/>
  <c r="AN126" i="1"/>
  <c r="BB126" i="1"/>
  <c r="BC126" i="1" s="1"/>
  <c r="AL126" i="2"/>
  <c r="AL67" i="2"/>
  <c r="AL65" i="2"/>
  <c r="BM1211" i="1"/>
  <c r="BC1170" i="1"/>
  <c r="BC1172" i="1" s="1"/>
  <c r="AN1172" i="1" s="1"/>
  <c r="BM924" i="1"/>
  <c r="BM391" i="1"/>
  <c r="BB333" i="1"/>
  <c r="BM333" i="1"/>
  <c r="BM350" i="1" s="1"/>
  <c r="BM110" i="1"/>
  <c r="BM127" i="1" s="1"/>
  <c r="BC110" i="1"/>
  <c r="BB1235" i="1"/>
  <c r="BC1235" i="1" s="1"/>
  <c r="BM1235" i="1"/>
  <c r="BB1239" i="1"/>
  <c r="BC1239" i="1" s="1"/>
  <c r="BM1239" i="1"/>
  <c r="AN1237" i="2"/>
  <c r="BB1247" i="1"/>
  <c r="BC1247" i="1" s="1"/>
  <c r="BM1247" i="1"/>
  <c r="BB69" i="1"/>
  <c r="BC69" i="1" s="1"/>
  <c r="BM69" i="1"/>
  <c r="BM21" i="1"/>
  <c r="BB26" i="1"/>
  <c r="BB27" i="1" s="1"/>
  <c r="AN374" i="2"/>
  <c r="AN376" i="2"/>
  <c r="AN378" i="2"/>
  <c r="AN335" i="2"/>
  <c r="AL333" i="2"/>
  <c r="AN337" i="2"/>
  <c r="AL110" i="2"/>
  <c r="AN110" i="1"/>
  <c r="AN114" i="2"/>
  <c r="E27" i="8"/>
  <c r="E23" i="8"/>
  <c r="E16" i="8"/>
  <c r="E12" i="8"/>
  <c r="E8" i="8"/>
  <c r="E4" i="8"/>
  <c r="E6" i="8"/>
  <c r="E17" i="8"/>
  <c r="E5" i="8"/>
  <c r="E30" i="8"/>
  <c r="E26" i="8"/>
  <c r="E22" i="8"/>
  <c r="E15" i="8"/>
  <c r="E11" i="8"/>
  <c r="E7" i="8"/>
  <c r="E21" i="8"/>
  <c r="E28" i="8"/>
  <c r="E13" i="8"/>
  <c r="E29" i="8"/>
  <c r="E25" i="8"/>
  <c r="E18" i="8"/>
  <c r="E14" i="8"/>
  <c r="E10" i="8"/>
  <c r="E19" i="8"/>
  <c r="E24" i="8"/>
  <c r="E9" i="8"/>
  <c r="E20" i="8"/>
  <c r="D25" i="8"/>
  <c r="D6" i="8"/>
  <c r="D26" i="8"/>
  <c r="D7" i="8"/>
  <c r="D16" i="8"/>
  <c r="D24" i="8"/>
  <c r="D5" i="8"/>
  <c r="D30" i="8"/>
  <c r="D11" i="8"/>
  <c r="D9" i="8"/>
  <c r="D18" i="8"/>
  <c r="D4" i="8"/>
  <c r="D22" i="8"/>
  <c r="D21" i="8"/>
  <c r="D12" i="8"/>
  <c r="D17" i="8"/>
  <c r="D19" i="8"/>
  <c r="D29" i="8"/>
  <c r="D28" i="8"/>
  <c r="D14" i="8"/>
  <c r="D20" i="8"/>
  <c r="D15" i="8"/>
  <c r="D27" i="8"/>
  <c r="D8" i="8"/>
  <c r="D13" i="8"/>
  <c r="D10" i="8"/>
  <c r="D23" i="8"/>
  <c r="AN75" i="2"/>
  <c r="AN21" i="1"/>
  <c r="AL21" i="2"/>
  <c r="AL124" i="2"/>
  <c r="AN124" i="1"/>
  <c r="AN112" i="1"/>
  <c r="AL112" i="2"/>
  <c r="AL116" i="2"/>
  <c r="AN116" i="1"/>
  <c r="AN1007" i="1"/>
  <c r="AN1007" i="2" s="1"/>
  <c r="AL1235" i="2"/>
  <c r="AL1239" i="2"/>
  <c r="AL69" i="2"/>
  <c r="AN69" i="1"/>
  <c r="AL1247" i="2"/>
  <c r="AL63" i="2"/>
  <c r="AN63" i="1"/>
  <c r="AN23" i="2"/>
  <c r="AL19" i="2"/>
  <c r="AN19" i="1"/>
  <c r="AH966" i="2"/>
  <c r="AH761" i="2"/>
  <c r="AH1048" i="2"/>
  <c r="AH1130" i="2"/>
  <c r="AH802" i="2"/>
  <c r="AN1208" i="2"/>
  <c r="AN1005" i="2"/>
  <c r="AH720" i="2"/>
  <c r="AH679" i="2"/>
  <c r="AH884" i="2"/>
  <c r="AH81" i="2"/>
  <c r="AH269" i="2"/>
  <c r="AH597" i="2"/>
  <c r="AH128" i="2"/>
  <c r="AH1171" i="2"/>
  <c r="AH351" i="2"/>
  <c r="AH310" i="2"/>
  <c r="AH392" i="2"/>
  <c r="AH556" i="2"/>
  <c r="AH175" i="2"/>
  <c r="AH1089" i="2"/>
  <c r="AH925" i="2"/>
  <c r="AH433" i="2"/>
  <c r="AH222" i="2"/>
  <c r="AH638" i="2"/>
  <c r="AH474" i="2"/>
  <c r="AH515" i="2"/>
  <c r="AH843" i="2"/>
  <c r="AH1212" i="2"/>
  <c r="AH1253" i="2"/>
  <c r="AH27" i="2"/>
  <c r="AN878" i="2"/>
  <c r="AN882" i="2"/>
  <c r="AN921" i="2"/>
  <c r="AN923" i="2"/>
  <c r="AN1001" i="2"/>
  <c r="AN1003" i="2"/>
  <c r="AN1083" i="2"/>
  <c r="AN1085" i="2"/>
  <c r="AN1128" i="2"/>
  <c r="AN1126" i="2"/>
  <c r="AH1008" i="2"/>
  <c r="AN1198" i="2"/>
  <c r="AN1206" i="2"/>
  <c r="AL1032" i="2"/>
  <c r="V680" i="2"/>
  <c r="V885" i="2"/>
  <c r="V721" i="2"/>
  <c r="V475" i="2"/>
  <c r="V182" i="2"/>
  <c r="AN719" i="2"/>
  <c r="AN883" i="2"/>
  <c r="AN514" i="2"/>
  <c r="BG27" i="1"/>
  <c r="C42" i="8"/>
  <c r="F43" i="8"/>
  <c r="F42" i="8"/>
  <c r="F40" i="8"/>
  <c r="E42" i="8"/>
  <c r="F39" i="8"/>
  <c r="F38" i="8"/>
  <c r="F44" i="8"/>
  <c r="F41" i="8"/>
  <c r="AN1251" i="2"/>
  <c r="AN965" i="2"/>
  <c r="AN473" i="2"/>
  <c r="V30" i="2"/>
  <c r="V1254" i="2"/>
  <c r="AN596" i="2"/>
  <c r="V1090" i="2"/>
  <c r="E44" i="8"/>
  <c r="D39" i="8"/>
  <c r="C40" i="8"/>
  <c r="E39" i="8"/>
  <c r="C37" i="8"/>
  <c r="D44" i="8"/>
  <c r="AL25" i="2"/>
  <c r="V1213" i="2"/>
  <c r="AN432" i="2"/>
  <c r="AN391" i="2"/>
  <c r="V1008" i="2"/>
  <c r="AN842" i="2"/>
  <c r="V844" i="2"/>
  <c r="C36" i="8"/>
  <c r="AN221" i="2"/>
  <c r="V557" i="2"/>
  <c r="V1049" i="2"/>
  <c r="AN309" i="2"/>
  <c r="D43" i="8"/>
  <c r="AN924" i="2"/>
  <c r="AN174" i="2"/>
  <c r="E41" i="8"/>
  <c r="AN80" i="2"/>
  <c r="E37" i="8"/>
  <c r="AN637" i="2"/>
  <c r="C39" i="8"/>
  <c r="V88" i="2"/>
  <c r="AN555" i="2"/>
  <c r="V1172" i="2"/>
  <c r="V135" i="2"/>
  <c r="V967" i="2"/>
  <c r="AN1088" i="2"/>
  <c r="E36" i="8"/>
  <c r="D40" i="8"/>
  <c r="C43" i="8"/>
  <c r="AN1211" i="2"/>
  <c r="D36" i="8"/>
  <c r="D41" i="8"/>
  <c r="E40" i="8"/>
  <c r="E38" i="8"/>
  <c r="C41" i="8"/>
  <c r="AN1129" i="2"/>
  <c r="C44" i="8"/>
  <c r="E43" i="8"/>
  <c r="D37" i="8"/>
  <c r="V270" i="2"/>
  <c r="V393" i="2"/>
  <c r="D42" i="8"/>
  <c r="C38" i="8"/>
  <c r="D38" i="8"/>
  <c r="AN268" i="2"/>
  <c r="V434" i="2"/>
  <c r="AN127" i="2"/>
  <c r="BI39" i="11"/>
  <c r="BI26" i="1"/>
  <c r="BC30" i="11" l="1"/>
  <c r="AN30" i="11" s="1"/>
  <c r="BG41" i="11"/>
  <c r="BC298" i="1"/>
  <c r="BC309" i="1" s="1"/>
  <c r="BB309" i="1"/>
  <c r="BB310" i="1" s="1"/>
  <c r="AN310" i="1" s="1"/>
  <c r="AN310" i="2" s="1"/>
  <c r="BC257" i="1"/>
  <c r="BC268" i="1" s="1"/>
  <c r="BB268" i="1"/>
  <c r="BB269" i="1" s="1"/>
  <c r="AN269" i="1" s="1"/>
  <c r="AN269" i="2" s="1"/>
  <c r="Q50" i="8"/>
  <c r="C13" i="8"/>
  <c r="C16" i="8"/>
  <c r="C10" i="8"/>
  <c r="C28" i="8"/>
  <c r="C22" i="8"/>
  <c r="C25" i="8"/>
  <c r="C7" i="8"/>
  <c r="C19" i="8"/>
  <c r="C4" i="8"/>
  <c r="Q55" i="8"/>
  <c r="BM26" i="1"/>
  <c r="BC26" i="1" s="1"/>
  <c r="BC30" i="1" s="1"/>
  <c r="BC1194" i="1"/>
  <c r="BC1211" i="1" s="1"/>
  <c r="BB1211" i="1"/>
  <c r="BB1212" i="1" s="1"/>
  <c r="AN1212" i="1" s="1"/>
  <c r="AN1194" i="2"/>
  <c r="AN1030" i="2"/>
  <c r="AN17" i="2"/>
  <c r="AN65" i="2"/>
  <c r="AN505" i="2"/>
  <c r="AN501" i="2"/>
  <c r="BC497" i="1"/>
  <c r="BC514" i="1" s="1"/>
  <c r="BB514" i="1"/>
  <c r="BB515" i="1" s="1"/>
  <c r="AN515" i="1" s="1"/>
  <c r="AN515" i="2" s="1"/>
  <c r="AN507" i="2"/>
  <c r="AN499" i="2"/>
  <c r="AN513" i="2"/>
  <c r="AN497" i="2"/>
  <c r="AN503" i="2"/>
  <c r="AN542" i="2"/>
  <c r="AN540" i="2"/>
  <c r="AN544" i="2"/>
  <c r="AN552" i="2"/>
  <c r="BC538" i="1"/>
  <c r="BC555" i="1" s="1"/>
  <c r="BB555" i="1"/>
  <c r="BB556" i="1" s="1"/>
  <c r="AN556" i="1" s="1"/>
  <c r="AN556" i="2" s="1"/>
  <c r="AN548" i="2"/>
  <c r="AN546" i="2"/>
  <c r="AN538" i="2"/>
  <c r="AN554" i="2"/>
  <c r="AN579" i="2"/>
  <c r="BC579" i="1"/>
  <c r="BC596" i="1" s="1"/>
  <c r="BB596" i="1"/>
  <c r="BB597" i="1" s="1"/>
  <c r="AN597" i="1" s="1"/>
  <c r="AN597" i="2" s="1"/>
  <c r="AN587" i="2"/>
  <c r="AN593" i="2"/>
  <c r="AN581" i="2"/>
  <c r="AN589" i="2"/>
  <c r="AN585" i="2"/>
  <c r="AN591" i="2"/>
  <c r="AN583" i="2"/>
  <c r="AN622" i="2"/>
  <c r="AN630" i="2"/>
  <c r="BC620" i="1"/>
  <c r="BC637" i="1" s="1"/>
  <c r="BB637" i="1"/>
  <c r="BB638" i="1" s="1"/>
  <c r="AN638" i="1" s="1"/>
  <c r="AN624" i="2"/>
  <c r="AN632" i="2"/>
  <c r="AN636" i="2"/>
  <c r="AN628" i="2"/>
  <c r="AN620" i="2"/>
  <c r="AN675" i="2"/>
  <c r="AN669" i="2"/>
  <c r="AN667" i="2"/>
  <c r="AN677" i="2"/>
  <c r="AN665" i="2"/>
  <c r="AN663" i="2"/>
  <c r="AN673" i="2"/>
  <c r="AN671" i="2"/>
  <c r="BC663" i="1"/>
  <c r="BC678" i="1" s="1"/>
  <c r="BB678" i="1"/>
  <c r="BB679" i="1" s="1"/>
  <c r="AN679" i="1" s="1"/>
  <c r="AN679" i="2" s="1"/>
  <c r="AN706" i="2"/>
  <c r="AN704" i="2"/>
  <c r="AN714" i="2"/>
  <c r="AN710" i="2"/>
  <c r="AN702" i="2"/>
  <c r="AN716" i="2"/>
  <c r="AN712" i="2"/>
  <c r="BC702" i="1"/>
  <c r="BC719" i="1" s="1"/>
  <c r="BB719" i="1"/>
  <c r="BB720" i="1" s="1"/>
  <c r="AN720" i="1" s="1"/>
  <c r="AN720" i="2" s="1"/>
  <c r="AN708" i="2"/>
  <c r="AN745" i="2"/>
  <c r="AN759" i="2"/>
  <c r="AN757" i="2"/>
  <c r="AN751" i="2"/>
  <c r="AN755" i="2"/>
  <c r="BC745" i="1"/>
  <c r="BC760" i="1" s="1"/>
  <c r="BB760" i="1"/>
  <c r="BB761" i="1" s="1"/>
  <c r="AN761" i="1" s="1"/>
  <c r="AN761" i="2" s="1"/>
  <c r="AN749" i="2"/>
  <c r="AN747" i="2"/>
  <c r="AN800" i="2"/>
  <c r="AN794" i="2"/>
  <c r="BC784" i="1"/>
  <c r="BC801" i="1" s="1"/>
  <c r="BB801" i="1"/>
  <c r="BB802" i="1" s="1"/>
  <c r="AN802" i="1" s="1"/>
  <c r="AN788" i="2"/>
  <c r="AN790" i="2"/>
  <c r="AN792" i="2"/>
  <c r="AN798" i="2"/>
  <c r="AN784" i="2"/>
  <c r="AN796" i="2"/>
  <c r="AN833" i="2"/>
  <c r="BC825" i="1"/>
  <c r="BC842" i="1" s="1"/>
  <c r="BB842" i="1"/>
  <c r="BB843" i="1" s="1"/>
  <c r="AN843" i="1" s="1"/>
  <c r="AN831" i="2"/>
  <c r="AN835" i="2"/>
  <c r="AN839" i="2"/>
  <c r="AN827" i="2"/>
  <c r="AN825" i="2"/>
  <c r="AN866" i="2"/>
  <c r="AN874" i="2"/>
  <c r="BC866" i="1"/>
  <c r="BC883" i="1" s="1"/>
  <c r="BB883" i="1"/>
  <c r="BB884" i="1" s="1"/>
  <c r="AN884" i="1" s="1"/>
  <c r="AN880" i="2"/>
  <c r="AN870" i="2"/>
  <c r="AN872" i="2"/>
  <c r="AN876" i="2"/>
  <c r="AN907" i="2"/>
  <c r="AN917" i="2"/>
  <c r="BC907" i="1"/>
  <c r="BC924" i="1" s="1"/>
  <c r="BB924" i="1"/>
  <c r="BB925" i="1" s="1"/>
  <c r="AN925" i="1" s="1"/>
  <c r="AN911" i="2"/>
  <c r="AN909" i="2"/>
  <c r="AN913" i="2"/>
  <c r="AN964" i="2"/>
  <c r="AN962" i="2"/>
  <c r="BC962" i="1"/>
  <c r="BC965" i="1" s="1"/>
  <c r="BB965" i="1"/>
  <c r="BB966" i="1" s="1"/>
  <c r="AN966" i="1" s="1"/>
  <c r="BB1047" i="1"/>
  <c r="BB1048" i="1" s="1"/>
  <c r="AN1048" i="1" s="1"/>
  <c r="AN1048" i="2" s="1"/>
  <c r="BC1047" i="1"/>
  <c r="AN1038" i="2"/>
  <c r="AN1036" i="2"/>
  <c r="AN1034" i="2"/>
  <c r="AN1044" i="2"/>
  <c r="AN1046" i="2"/>
  <c r="AN1042" i="2"/>
  <c r="AN390" i="2"/>
  <c r="BC390" i="1"/>
  <c r="BC391" i="1" s="1"/>
  <c r="BB391" i="1"/>
  <c r="BB392" i="1" s="1"/>
  <c r="AN392" i="1" s="1"/>
  <c r="AN392" i="2" s="1"/>
  <c r="BC431" i="1"/>
  <c r="BC432" i="1" s="1"/>
  <c r="BB432" i="1"/>
  <c r="BB433" i="1" s="1"/>
  <c r="AN433" i="1" s="1"/>
  <c r="AN433" i="2" s="1"/>
  <c r="AN431" i="2"/>
  <c r="Q64" i="8"/>
  <c r="F5" i="8" s="1"/>
  <c r="AN206" i="2"/>
  <c r="BC206" i="1"/>
  <c r="BC221" i="1" s="1"/>
  <c r="BB221" i="1"/>
  <c r="BB222" i="1" s="1"/>
  <c r="AN222" i="1" s="1"/>
  <c r="AN222" i="2" s="1"/>
  <c r="G41" i="8"/>
  <c r="F12" i="8"/>
  <c r="F24" i="8"/>
  <c r="F18" i="8"/>
  <c r="F21" i="8"/>
  <c r="F27" i="8"/>
  <c r="F9" i="8"/>
  <c r="AN73" i="2"/>
  <c r="AN77" i="2"/>
  <c r="G37" i="8"/>
  <c r="G36" i="8"/>
  <c r="G39" i="8"/>
  <c r="G44" i="8"/>
  <c r="G43" i="8"/>
  <c r="G40" i="8"/>
  <c r="G38" i="8"/>
  <c r="BM80" i="1"/>
  <c r="BC80" i="1" s="1"/>
  <c r="BC159" i="1"/>
  <c r="BC174" i="1" s="1"/>
  <c r="BB174" i="1"/>
  <c r="BB175" i="1" s="1"/>
  <c r="AN175" i="1" s="1"/>
  <c r="AN159" i="2"/>
  <c r="BC127" i="1"/>
  <c r="AN118" i="2"/>
  <c r="AN126" i="2"/>
  <c r="BB127" i="1"/>
  <c r="BB128" i="1" s="1"/>
  <c r="BC333" i="1"/>
  <c r="BC350" i="1" s="1"/>
  <c r="BB350" i="1"/>
  <c r="BB351" i="1" s="1"/>
  <c r="AN351" i="1" s="1"/>
  <c r="AN351" i="2" s="1"/>
  <c r="BM1252" i="1"/>
  <c r="BC1252" i="1" s="1"/>
  <c r="BB1252" i="1"/>
  <c r="BB1253" i="1" s="1"/>
  <c r="AN1253" i="1" s="1"/>
  <c r="AN1253" i="2" s="1"/>
  <c r="BB80" i="1"/>
  <c r="BB81" i="1" s="1"/>
  <c r="AN333" i="2"/>
  <c r="AN110" i="2"/>
  <c r="AN1008" i="2"/>
  <c r="AN27" i="1"/>
  <c r="AN21" i="2"/>
  <c r="AN124" i="2"/>
  <c r="AN112" i="2"/>
  <c r="AN116" i="2"/>
  <c r="AN1239" i="2"/>
  <c r="AN63" i="2"/>
  <c r="AN1235" i="2"/>
  <c r="AN1247" i="2"/>
  <c r="AN69" i="2"/>
  <c r="AN19" i="2"/>
  <c r="AH557" i="2"/>
  <c r="AN475" i="2"/>
  <c r="AH639" i="2"/>
  <c r="AH270" i="2"/>
  <c r="AH182" i="2"/>
  <c r="AH88" i="2"/>
  <c r="AH762" i="2"/>
  <c r="AN1171" i="2"/>
  <c r="AH434" i="2"/>
  <c r="AH844" i="2"/>
  <c r="AH721" i="2"/>
  <c r="AH475" i="2"/>
  <c r="AH229" i="2"/>
  <c r="AH135" i="2"/>
  <c r="AH803" i="2"/>
  <c r="AH311" i="2"/>
  <c r="AN1089" i="2"/>
  <c r="AN1130" i="2"/>
  <c r="AN474" i="2"/>
  <c r="AH598" i="2"/>
  <c r="AH516" i="2"/>
  <c r="AH393" i="2"/>
  <c r="AH352" i="2"/>
  <c r="AH680" i="2"/>
  <c r="AH1254" i="2"/>
  <c r="AH30" i="2"/>
  <c r="AH885" i="2"/>
  <c r="AH926" i="2"/>
  <c r="AH967" i="2"/>
  <c r="AH1049" i="2"/>
  <c r="AH1090" i="2"/>
  <c r="AN1090" i="2"/>
  <c r="AN1131" i="2"/>
  <c r="AH1131" i="2"/>
  <c r="AH1172" i="2"/>
  <c r="AN1172" i="2"/>
  <c r="AH1213" i="2"/>
  <c r="AN1032" i="2"/>
  <c r="BG30" i="1"/>
  <c r="AN1252" i="2"/>
  <c r="AN476" i="2"/>
  <c r="D45" i="8"/>
  <c r="AN230" i="2"/>
  <c r="C45" i="8"/>
  <c r="E45" i="8"/>
  <c r="AN25" i="2"/>
  <c r="AN312" i="2"/>
  <c r="BI40" i="11"/>
  <c r="BI27" i="1"/>
  <c r="BG42" i="11" l="1"/>
  <c r="BC311" i="1"/>
  <c r="AN311" i="1" s="1"/>
  <c r="AN311" i="2" s="1"/>
  <c r="BC270" i="1"/>
  <c r="AN270" i="1" s="1"/>
  <c r="H25" i="8"/>
  <c r="F25" i="8" s="1"/>
  <c r="H19" i="8"/>
  <c r="F19" i="8" s="1"/>
  <c r="H22" i="8"/>
  <c r="F22" i="8" s="1"/>
  <c r="H16" i="8"/>
  <c r="F16" i="8" s="1"/>
  <c r="H28" i="8"/>
  <c r="F28" i="8" s="1"/>
  <c r="H4" i="8"/>
  <c r="F4" i="8" s="1"/>
  <c r="H13" i="8"/>
  <c r="F13" i="8" s="1"/>
  <c r="H7" i="8"/>
  <c r="F7" i="8" s="1"/>
  <c r="H10" i="8"/>
  <c r="F10" i="8" s="1"/>
  <c r="AN1212" i="2"/>
  <c r="AN884" i="2"/>
  <c r="BC1213" i="1"/>
  <c r="AN1213" i="1" s="1"/>
  <c r="AN966" i="2"/>
  <c r="AN925" i="2"/>
  <c r="AN802" i="2"/>
  <c r="AN843" i="2"/>
  <c r="AN638" i="2"/>
  <c r="F26" i="8"/>
  <c r="F8" i="8"/>
  <c r="F20" i="8"/>
  <c r="F14" i="8"/>
  <c r="F17" i="8"/>
  <c r="F11" i="8"/>
  <c r="F23" i="8"/>
  <c r="F29" i="8"/>
  <c r="BC516" i="1"/>
  <c r="AN516" i="1" s="1"/>
  <c r="AN517" i="1" s="1"/>
  <c r="AN517" i="2" s="1"/>
  <c r="BC557" i="1"/>
  <c r="AN557" i="1" s="1"/>
  <c r="BC598" i="1"/>
  <c r="AN598" i="1" s="1"/>
  <c r="AN599" i="1" s="1"/>
  <c r="AN599" i="2" s="1"/>
  <c r="BC639" i="1"/>
  <c r="AN639" i="1" s="1"/>
  <c r="BC680" i="1"/>
  <c r="AN680" i="1" s="1"/>
  <c r="BC721" i="1"/>
  <c r="AN721" i="1" s="1"/>
  <c r="BC762" i="1"/>
  <c r="AN762" i="1" s="1"/>
  <c r="AN763" i="1" s="1"/>
  <c r="AN763" i="2" s="1"/>
  <c r="BC803" i="1"/>
  <c r="AN803" i="1" s="1"/>
  <c r="BC844" i="1"/>
  <c r="AN844" i="1" s="1"/>
  <c r="BC885" i="1"/>
  <c r="AN885" i="1" s="1"/>
  <c r="BC926" i="1"/>
  <c r="AN926" i="1" s="1"/>
  <c r="AN926" i="2" s="1"/>
  <c r="BC967" i="1"/>
  <c r="AN967" i="1" s="1"/>
  <c r="AN968" i="1" s="1"/>
  <c r="AN968" i="2" s="1"/>
  <c r="BC1049" i="1"/>
  <c r="AN1049" i="1" s="1"/>
  <c r="AN1049" i="2" s="1"/>
  <c r="BC393" i="1"/>
  <c r="AN393" i="1" s="1"/>
  <c r="BC434" i="1"/>
  <c r="AN434" i="1" s="1"/>
  <c r="AN435" i="1" s="1"/>
  <c r="BC229" i="1"/>
  <c r="AN229" i="1" s="1"/>
  <c r="AN175" i="2"/>
  <c r="BC182" i="1"/>
  <c r="AN182" i="1" s="1"/>
  <c r="AN183" i="1" s="1"/>
  <c r="BC135" i="1"/>
  <c r="AN135" i="1" s="1"/>
  <c r="BC352" i="1"/>
  <c r="AN352" i="1" s="1"/>
  <c r="AN353" i="1" s="1"/>
  <c r="AN353" i="2" s="1"/>
  <c r="BC1254" i="1"/>
  <c r="AN1254" i="1" s="1"/>
  <c r="AN1255" i="1" s="1"/>
  <c r="AN1255" i="2" s="1"/>
  <c r="BC88" i="1"/>
  <c r="AN88" i="1" s="1"/>
  <c r="AN128" i="1"/>
  <c r="AN30" i="1"/>
  <c r="AN31" i="1" s="1"/>
  <c r="AN27" i="2"/>
  <c r="AN1047" i="2"/>
  <c r="BG31" i="1"/>
  <c r="G45" i="8"/>
  <c r="F45" i="8"/>
  <c r="BI30" i="1"/>
  <c r="BI41" i="11"/>
  <c r="BG43" i="11" l="1"/>
  <c r="AN680" i="2"/>
  <c r="AN681" i="1"/>
  <c r="AN681" i="2" s="1"/>
  <c r="AN270" i="2"/>
  <c r="AN271" i="1"/>
  <c r="AN271" i="2" s="1"/>
  <c r="AN1213" i="2"/>
  <c r="AN393" i="2"/>
  <c r="AN394" i="1"/>
  <c r="AN435" i="2"/>
  <c r="AN516" i="2"/>
  <c r="AN557" i="2"/>
  <c r="AN598" i="2"/>
  <c r="AN639" i="2"/>
  <c r="AN721" i="2"/>
  <c r="AN762" i="2"/>
  <c r="AN803" i="2"/>
  <c r="AN844" i="2"/>
  <c r="AN885" i="2"/>
  <c r="AN967" i="2"/>
  <c r="AN434" i="2"/>
  <c r="AN229" i="2"/>
  <c r="AN136" i="1"/>
  <c r="AN136" i="2" s="1"/>
  <c r="AN182" i="2"/>
  <c r="AN135" i="2"/>
  <c r="AN352" i="2"/>
  <c r="AN128" i="2"/>
  <c r="AN81" i="1"/>
  <c r="AN1254" i="2"/>
  <c r="AN88" i="2"/>
  <c r="AN30" i="2"/>
  <c r="BG32" i="1"/>
  <c r="AN26" i="2"/>
  <c r="BI31" i="1"/>
  <c r="BI42" i="11"/>
  <c r="BG44" i="11" l="1"/>
  <c r="AN89" i="1"/>
  <c r="AN394" i="2"/>
  <c r="AN183" i="2"/>
  <c r="AN81" i="2"/>
  <c r="BG33" i="1"/>
  <c r="AN31" i="2"/>
  <c r="M6" i="8"/>
  <c r="M10" i="8"/>
  <c r="BI32" i="1"/>
  <c r="BI43" i="11"/>
  <c r="BG45" i="11" l="1"/>
  <c r="AN89" i="2"/>
  <c r="BG34" i="1"/>
  <c r="O10" i="8"/>
  <c r="Q22" i="8"/>
  <c r="M5" i="8"/>
  <c r="M14" i="8"/>
  <c r="M13" i="8" s="1"/>
  <c r="BI33" i="1"/>
  <c r="BI44" i="11"/>
  <c r="BG46" i="11" l="1"/>
  <c r="BG35" i="1"/>
  <c r="AA29" i="8"/>
  <c r="AA10" i="8"/>
  <c r="BI45" i="11"/>
  <c r="BI34" i="1"/>
  <c r="BG47" i="11" l="1"/>
  <c r="BG36" i="1"/>
  <c r="BI46" i="11"/>
  <c r="BI47" i="11"/>
  <c r="BI35" i="1"/>
  <c r="BJ16" i="11" l="1"/>
  <c r="AL9" i="11" s="1"/>
  <c r="BG37" i="1"/>
  <c r="Z15" i="8"/>
  <c r="BI36" i="1"/>
  <c r="AL1227" i="11" l="1"/>
  <c r="AL1145" i="11"/>
  <c r="AL1186" i="11"/>
  <c r="AL1104" i="11"/>
  <c r="AL1063" i="11"/>
  <c r="AL981" i="11"/>
  <c r="AL1022" i="11"/>
  <c r="AL940" i="11"/>
  <c r="AL858" i="11"/>
  <c r="AL776" i="11"/>
  <c r="AL899" i="11"/>
  <c r="AL817" i="11"/>
  <c r="AL735" i="11"/>
  <c r="AL653" i="11"/>
  <c r="AL694" i="11"/>
  <c r="AL571" i="11"/>
  <c r="AL489" i="11"/>
  <c r="AL530" i="11"/>
  <c r="AL407" i="11"/>
  <c r="AL366" i="11"/>
  <c r="AL448" i="11"/>
  <c r="AL325" i="11"/>
  <c r="AL243" i="11"/>
  <c r="AL149" i="11"/>
  <c r="AL612" i="11"/>
  <c r="AL284" i="11"/>
  <c r="AL196" i="11"/>
  <c r="AL102" i="11"/>
  <c r="AL55" i="11"/>
  <c r="BG38" i="1"/>
  <c r="V30" i="8"/>
  <c r="V31" i="8"/>
  <c r="V17" i="8"/>
  <c r="V22" i="8"/>
  <c r="V12" i="8"/>
  <c r="V21" i="8"/>
  <c r="V16" i="8"/>
  <c r="V11" i="8"/>
  <c r="X17" i="8"/>
  <c r="Z5" i="8"/>
  <c r="AA15" i="8"/>
  <c r="AA5" i="8" s="1"/>
  <c r="BI37" i="1"/>
  <c r="BG39" i="1" l="1"/>
  <c r="Q25" i="8"/>
  <c r="P25" i="8"/>
  <c r="V6" i="8"/>
  <c r="AB16" i="8"/>
  <c r="V7" i="8"/>
  <c r="AB17" i="8"/>
  <c r="W30" i="8"/>
  <c r="AB30" i="8" s="1"/>
  <c r="W11" i="8"/>
  <c r="BI38" i="1"/>
  <c r="W6" i="8" l="1"/>
  <c r="M26" i="8" s="1"/>
  <c r="BG40" i="1"/>
  <c r="W12" i="8"/>
  <c r="AB12" i="8" s="1"/>
  <c r="W31" i="8"/>
  <c r="AB31" i="8" s="1"/>
  <c r="AB7" i="8" s="1"/>
  <c r="W21" i="8"/>
  <c r="L26" i="8"/>
  <c r="L27" i="8"/>
  <c r="AB11" i="8"/>
  <c r="AB6" i="8" s="1"/>
  <c r="BI39" i="1"/>
  <c r="BG41" i="1" l="1"/>
  <c r="R27" i="8"/>
  <c r="R26" i="8"/>
  <c r="W22" i="8"/>
  <c r="AB21" i="8"/>
  <c r="BI40" i="1"/>
  <c r="BG42" i="1" l="1"/>
  <c r="W7" i="8"/>
  <c r="AB22" i="8"/>
  <c r="BI41" i="1"/>
  <c r="BG43" i="1" l="1"/>
  <c r="M27" i="8"/>
  <c r="BI42" i="1"/>
  <c r="BG44" i="1" l="1"/>
  <c r="BI43" i="1"/>
  <c r="BG45" i="1" l="1"/>
  <c r="BI44" i="1"/>
  <c r="BG46" i="1" l="1"/>
  <c r="BI45" i="1"/>
  <c r="BG47" i="1" l="1"/>
  <c r="BI47" i="1"/>
  <c r="BI46" i="1"/>
  <c r="BJ16" i="1" l="1"/>
  <c r="AL407" i="1" l="1"/>
  <c r="AL1104" i="1"/>
  <c r="AL776" i="1"/>
  <c r="AL448" i="1"/>
  <c r="AL102" i="1"/>
  <c r="AL899" i="1"/>
  <c r="AL325" i="1"/>
  <c r="AL1145" i="1"/>
  <c r="AL243" i="1"/>
  <c r="AL1022" i="1"/>
  <c r="AL694" i="1"/>
  <c r="AL366" i="1"/>
  <c r="AL1227" i="1"/>
  <c r="AL817" i="1"/>
  <c r="AL149" i="1"/>
  <c r="AL735" i="1"/>
  <c r="AL55" i="1"/>
  <c r="AL940" i="1"/>
  <c r="AL612" i="1"/>
  <c r="AL284" i="1"/>
  <c r="AL1063" i="1"/>
  <c r="AL653" i="1"/>
  <c r="AL489" i="1"/>
  <c r="AL1186" i="1"/>
  <c r="AL858" i="1"/>
  <c r="AL530" i="1"/>
  <c r="AL196" i="1"/>
  <c r="AL981" i="1"/>
  <c r="AL571" i="1"/>
  <c r="AL9" i="2"/>
  <c r="W29" i="8"/>
  <c r="W10" i="8"/>
  <c r="X12" i="8" s="1"/>
  <c r="W20" i="8"/>
  <c r="O6" i="8"/>
  <c r="Z20" i="8" l="1"/>
  <c r="AA20" i="8" s="1"/>
  <c r="X22" i="8"/>
  <c r="W5" i="8"/>
  <c r="M25" i="8" s="1"/>
  <c r="X31" i="8"/>
  <c r="X7" i="8" s="1"/>
  <c r="L22" i="8" s="1"/>
  <c r="AL653" i="2"/>
  <c r="AL899" i="2"/>
  <c r="AL776" i="2"/>
  <c r="AL530" i="2"/>
  <c r="AL1022" i="2"/>
  <c r="AL940" i="2"/>
  <c r="AL448" i="2"/>
  <c r="AL284" i="2"/>
  <c r="AL694" i="2"/>
  <c r="AL489" i="2"/>
  <c r="AL407" i="2"/>
  <c r="AL366" i="2"/>
  <c r="AL1186" i="2"/>
  <c r="AL102" i="2"/>
  <c r="AL858" i="2"/>
  <c r="AL612" i="2"/>
  <c r="AL571" i="2"/>
  <c r="AL196" i="2"/>
  <c r="AL149" i="2"/>
  <c r="AL1063" i="2"/>
  <c r="AL1145" i="2"/>
  <c r="AL817" i="2"/>
  <c r="AL1227" i="2"/>
  <c r="AL243" i="2"/>
  <c r="AL735" i="2"/>
  <c r="AL325" i="2"/>
  <c r="AL981" i="2"/>
  <c r="AL1104" i="2"/>
  <c r="AL55" i="2"/>
  <c r="O5" i="8"/>
  <c r="O14" i="8"/>
  <c r="O13" i="8" l="1"/>
  <c r="Y17" i="8"/>
  <c r="Y31" i="8"/>
  <c r="Y7" i="8" s="1"/>
  <c r="M22" i="8" s="1"/>
  <c r="Y22" i="8"/>
  <c r="Z22" i="8"/>
  <c r="X20" i="8" s="1"/>
  <c r="R20" i="8"/>
  <c r="R18" i="8" s="1"/>
  <c r="Z31" i="8"/>
  <c r="Z12" i="8"/>
  <c r="X10" i="8" s="1"/>
  <c r="Y12" i="8"/>
  <c r="Z17" i="8"/>
  <c r="X15" i="8" s="1"/>
  <c r="Z7" i="8" l="1"/>
  <c r="N22" i="8" s="1"/>
  <c r="X29" i="8"/>
  <c r="X5" i="8" s="1"/>
  <c r="V15" i="8"/>
  <c r="V20" i="8"/>
  <c r="R22" i="8"/>
  <c r="V29" i="8"/>
  <c r="V10" i="8"/>
  <c r="Y10" i="8" l="1"/>
  <c r="AB10" i="8" s="1"/>
  <c r="Y29" i="8"/>
  <c r="Y5" i="8" s="1"/>
  <c r="V5" i="8"/>
  <c r="N25" i="8"/>
  <c r="Y20" i="8"/>
  <c r="AB20" i="8" s="1"/>
  <c r="Y15" i="8"/>
  <c r="AB15" i="8" s="1"/>
  <c r="AB29" i="8" l="1"/>
  <c r="AB5" i="8" s="1"/>
  <c r="R25" i="8" s="1"/>
  <c r="L25" i="8"/>
  <c r="O25" i="8"/>
</calcChain>
</file>

<file path=xl/sharedStrings.xml><?xml version="1.0" encoding="utf-8"?>
<sst xmlns="http://schemas.openxmlformats.org/spreadsheetml/2006/main" count="8698" uniqueCount="303">
  <si>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</si>
  <si>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</si>
  <si>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</si>
  <si>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</si>
  <si>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</si>
  <si>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</si>
  <si>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</si>
  <si>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</si>
  <si>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</si>
  <si>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</si>
  <si>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</si>
  <si>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</si>
  <si>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</si>
  <si>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</si>
  <si>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</si>
  <si>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</si>
  <si>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</si>
  <si>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</si>
  <si>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</si>
  <si>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</si>
  <si>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</si>
  <si>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</si>
  <si>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</si>
  <si>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</si>
  <si>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</si>
  <si>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</si>
  <si>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</si>
  <si>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</si>
  <si>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</si>
  <si>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</si>
  <si>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労　働　保　険</t>
    <phoneticPr fontId="2"/>
  </si>
  <si>
    <t>一括有期事業報告書　（建設の事業）</t>
    <phoneticPr fontId="2"/>
  </si>
  <si>
    <t>①</t>
    <phoneticPr fontId="2"/>
  </si>
  <si>
    <t>③</t>
    <phoneticPr fontId="2"/>
  </si>
  <si>
    <t>郵便番号（</t>
    <phoneticPr fontId="2"/>
  </si>
  <si>
    <t>)</t>
    <phoneticPr fontId="2"/>
  </si>
  <si>
    <t>電話番号（</t>
    <phoneticPr fontId="2"/>
  </si>
  <si>
    <t>-</t>
    <phoneticPr fontId="2"/>
  </si>
  <si>
    <t>)</t>
    <phoneticPr fontId="2"/>
  </si>
  <si>
    <t>（法人のときはその名称及び代表者の氏名）</t>
    <phoneticPr fontId="2"/>
  </si>
  <si>
    <t>氏名</t>
    <phoneticPr fontId="2"/>
  </si>
  <si>
    <t xml:space="preserve">  </t>
    <phoneticPr fontId="2"/>
  </si>
  <si>
    <t>作 成 年 月 日 ・
提 出 代 行 者 ・
事務代理者の表示</t>
    <phoneticPr fontId="2"/>
  </si>
  <si>
    <t>電話番号</t>
    <phoneticPr fontId="2"/>
  </si>
  <si>
    <t>請負金額の内訳</t>
    <phoneticPr fontId="2"/>
  </si>
  <si>
    <t>年</t>
  </si>
  <si>
    <t>月</t>
  </si>
  <si>
    <t>日から</t>
  </si>
  <si>
    <t>日まで</t>
  </si>
  <si>
    <t>計</t>
    <phoneticPr fontId="2"/>
  </si>
  <si>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</si>
  <si>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</si>
  <si>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</si>
  <si>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①</t>
    <phoneticPr fontId="2"/>
  </si>
  <si>
    <t>請負金額の内訳</t>
    <phoneticPr fontId="2"/>
  </si>
  <si>
    <t>②</t>
    <phoneticPr fontId="2"/>
  </si>
  <si>
    <t>労 務　　　　　　　　　　　　　　　　　　　　　　　　　　　　　　　　　　　　　　　　　　　　　　　　　　　　　　　　　　　　　　　　　　　　　　　　　　　　　　　　　　　　　　　比 率</t>
    <rPh sb="0" eb="1">
      <t>ロウ</t>
    </rPh>
    <rPh sb="2" eb="3">
      <t>ツトム</t>
    </rPh>
    <rPh sb="90" eb="91">
      <t>ヒ</t>
    </rPh>
    <rPh sb="92" eb="93">
      <t>リツ</t>
    </rPh>
    <phoneticPr fontId="2"/>
  </si>
  <si>
    <t>日から</t>
    <rPh sb="0" eb="1">
      <t>ヒ</t>
    </rPh>
    <phoneticPr fontId="2"/>
  </si>
  <si>
    <t>日まで</t>
    <rPh sb="0" eb="1">
      <t>ヒ</t>
    </rPh>
    <phoneticPr fontId="2"/>
  </si>
  <si>
    <t>35 建築事業
（既設建築物設備工事業を除く）</t>
  </si>
  <si>
    <t>労　働　保　険</t>
    <phoneticPr fontId="2"/>
  </si>
  <si>
    <t>一括有期事業報告書　（建設の事業）</t>
    <phoneticPr fontId="2"/>
  </si>
  <si>
    <t>③</t>
    <phoneticPr fontId="2"/>
  </si>
  <si>
    <t>計</t>
    <phoneticPr fontId="2"/>
  </si>
  <si>
    <t>郵便番号（</t>
    <phoneticPr fontId="2"/>
  </si>
  <si>
    <t>-</t>
    <phoneticPr fontId="2"/>
  </si>
  <si>
    <t>)</t>
    <phoneticPr fontId="2"/>
  </si>
  <si>
    <t>電話番号（</t>
    <phoneticPr fontId="2"/>
  </si>
  <si>
    <t>-</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</si>
  <si>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</si>
  <si>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</si>
  <si>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</si>
  <si>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</si>
  <si>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</si>
  <si>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 xml:space="preserve">  </t>
    <phoneticPr fontId="2"/>
  </si>
  <si>
    <t>事業開始時期</t>
    <rPh sb="0" eb="2">
      <t>ジギョウ</t>
    </rPh>
    <rPh sb="2" eb="4">
      <t>カイシ</t>
    </rPh>
    <rPh sb="4" eb="6">
      <t>ジキ</t>
    </rPh>
    <phoneticPr fontId="2"/>
  </si>
  <si>
    <t>保険料率</t>
    <rPh sb="0" eb="2">
      <t>ホケン</t>
    </rPh>
    <rPh sb="2" eb="3">
      <t>リョウ</t>
    </rPh>
    <rPh sb="3" eb="4">
      <t>リツ</t>
    </rPh>
    <phoneticPr fontId="2"/>
  </si>
  <si>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</si>
  <si>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</si>
  <si>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</si>
  <si>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</si>
  <si>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</si>
  <si>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</si>
  <si>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</si>
  <si>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</si>
  <si>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事業の種類</t>
    <phoneticPr fontId="2"/>
  </si>
  <si>
    <t>請負金額</t>
    <rPh sb="0" eb="2">
      <t>ウケオイ</t>
    </rPh>
    <rPh sb="2" eb="4">
      <t>キンガク</t>
    </rPh>
    <phoneticPr fontId="2"/>
  </si>
  <si>
    <t>業種 事業の種類</t>
    <phoneticPr fontId="2"/>
  </si>
  <si>
    <t>事業開始時期</t>
  </si>
  <si>
    <t>上</t>
  </si>
  <si>
    <t>中</t>
  </si>
  <si>
    <t>下</t>
  </si>
  <si>
    <t>昔</t>
  </si>
  <si>
    <t>◎総括書（上・中・下分）集計表…｢総括表｣ｼｰﾄに対応</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</si>
  <si>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</si>
  <si>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</si>
  <si>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</si>
  <si>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</si>
  <si>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</si>
  <si>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</si>
  <si>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</si>
  <si>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</si>
  <si>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</si>
  <si>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</si>
  <si>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</si>
  <si>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</si>
  <si>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</si>
  <si>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雇用保険法適用者分</t>
  </si>
  <si>
    <t>高年齢労働者分</t>
  </si>
  <si>
    <t>保険料算定対象者分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</si>
  <si>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</si>
  <si>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</si>
  <si>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</si>
  <si>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</si>
  <si>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</si>
  <si>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</si>
  <si>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</si>
  <si>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</si>
  <si>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</si>
  <si>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</si>
  <si>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</si>
  <si>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</si>
  <si>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</si>
  <si>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</si>
  <si>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</si>
  <si>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</si>
  <si>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</si>
  <si>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</si>
  <si>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</si>
  <si>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</si>
  <si>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</si>
  <si>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◎総括書（昔分）集計表…｢総括表｣ｼｰﾄに対応</t>
  </si>
  <si>
    <t>賃金総額</t>
  </si>
  <si>
    <t>保険料額</t>
  </si>
  <si>
    <t>◎報告書集計表…｢報告書（事業主控）｣ｼｰﾄに対応。１枚目…５件、２枚目以降…９件。最大３０枚、最大２６６件。</t>
  </si>
  <si>
    <t>報告書
枚数</t>
  </si>
  <si>
    <t>１報告書内の
事業数</t>
  </si>
  <si>
    <t>①事業の期間
開始</t>
  </si>
  <si>
    <t>削除
未使用</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</si>
  <si>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</si>
  <si>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</si>
  <si>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</si>
  <si>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</si>
  <si>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各業種の事業開始時期の３段分</t>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</si>
  <si>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</si>
  <si>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</si>
  <si>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</si>
  <si>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</si>
  <si>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</si>
  <si>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</si>
  <si>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</si>
  <si>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</si>
  <si>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31 水力発電施設、ずい道等新設事業</t>
    <phoneticPr fontId="2"/>
  </si>
  <si>
    <t>32 道路新設事業</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</si>
  <si>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</si>
  <si>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</si>
  <si>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</si>
  <si>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</si>
  <si>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</si>
  <si>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</si>
  <si>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</si>
  <si>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</si>
  <si>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</si>
  <si>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</si>
  <si>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</si>
  <si>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</si>
  <si>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</si>
  <si>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</si>
  <si>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</si>
  <si>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年</t>
    <rPh sb="0" eb="1">
      <t>ネン</t>
    </rPh>
    <phoneticPr fontId="2"/>
  </si>
  <si>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</si>
  <si>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</si>
  <si>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</si>
  <si>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</si>
  <si>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</si>
  <si>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</si>
  <si>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中段</t>
    <rPh sb="0" eb="2">
      <t>チュウダン</t>
    </rPh>
    <phoneticPr fontId="2"/>
  </si>
  <si>
    <t>下段</t>
    <rPh sb="0" eb="2">
      <t>ゲダン</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</si>
  <si>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</si>
  <si>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</si>
  <si>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t>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</si>
  <si>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</si>
  <si>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</si>
  <si>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上段</t>
    <rPh sb="0" eb="2">
      <t>ジョウダン</t>
    </rPh>
    <phoneticPr fontId="2"/>
  </si>
  <si>
    <t>※平成21(2009)年4月1日より"0.8"から"0.6"に変更になった。</t>
    <rPh sb="1" eb="3">
      <t>ヘイセイ</t>
    </rPh>
    <rPh sb="11" eb="12">
      <t>ネン</t>
    </rPh>
    <rPh sb="13" eb="14">
      <t>ツキ</t>
    </rPh>
    <rPh sb="15" eb="16">
      <t>ヒ</t>
    </rPh>
    <rPh sb="31" eb="33">
      <t>ヘンコウ</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</si>
  <si>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</si>
  <si>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</si>
  <si>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</si>
  <si>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</si>
  <si>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</si>
  <si>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</si>
  <si>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</si>
  <si>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</si>
  <si>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</si>
  <si>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</si>
  <si>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</si>
  <si>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</si>
  <si>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</si>
  <si>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</si>
  <si>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</si>
  <si>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</si>
  <si>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</si>
  <si>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</si>
  <si>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（１）還付請求：行わない、充当額発生、充当意思：なし</t>
    <phoneticPr fontId="2"/>
  </si>
  <si>
    <t>（２）還付請求：行う、還付額発生</t>
    <rPh sb="3" eb="5">
      <t>カンプ</t>
    </rPh>
    <rPh sb="5" eb="7">
      <t>セイキュウ</t>
    </rPh>
    <rPh sb="8" eb="9">
      <t>オコナ</t>
    </rPh>
    <rPh sb="11" eb="13">
      <t>カンプ</t>
    </rPh>
    <rPh sb="13" eb="14">
      <t>ガク</t>
    </rPh>
    <rPh sb="14" eb="16">
      <t>ハッセイ</t>
    </rPh>
    <phoneticPr fontId="2"/>
  </si>
  <si>
    <t>（３）還付請求：行わない、不足額発生</t>
    <rPh sb="3" eb="5">
      <t>カンプ</t>
    </rPh>
    <rPh sb="5" eb="7">
      <t>セイキュウ</t>
    </rPh>
    <rPh sb="8" eb="9">
      <t>オコナ</t>
    </rPh>
    <rPh sb="13" eb="15">
      <t>フソク</t>
    </rPh>
    <rPh sb="15" eb="16">
      <t>ガク</t>
    </rPh>
    <rPh sb="16" eb="18">
      <t>ハッセイ</t>
    </rPh>
    <phoneticPr fontId="2"/>
  </si>
  <si>
    <t>（４）還付請求：行う、不足額発生</t>
    <rPh sb="3" eb="5">
      <t>カンプ</t>
    </rPh>
    <rPh sb="5" eb="7">
      <t>セイキュウ</t>
    </rPh>
    <rPh sb="8" eb="9">
      <t>オコナ</t>
    </rPh>
    <rPh sb="11" eb="13">
      <t>フソク</t>
    </rPh>
    <rPh sb="13" eb="14">
      <t>ガク</t>
    </rPh>
    <rPh sb="14" eb="16">
      <t>ハッセイ</t>
    </rPh>
    <phoneticPr fontId="2"/>
  </si>
  <si>
    <t>充当意思</t>
  </si>
  <si>
    <t>期別納付額表示</t>
  </si>
  <si>
    <t>-</t>
  </si>
  <si>
    <t>一般拠出金充当額</t>
  </si>
  <si>
    <t>工事開始日</t>
    <rPh sb="0" eb="2">
      <t>コウジ</t>
    </rPh>
    <rPh sb="2" eb="4">
      <t>カイシ</t>
    </rPh>
    <rPh sb="4" eb="5">
      <t>ヒ</t>
    </rPh>
    <phoneticPr fontId="2"/>
  </si>
  <si>
    <t>①</t>
    <phoneticPr fontId="2"/>
  </si>
  <si>
    <t>②</t>
    <phoneticPr fontId="2"/>
  </si>
  <si>
    <t>③</t>
    <phoneticPr fontId="2"/>
  </si>
  <si>
    <t>④</t>
    <phoneticPr fontId="2"/>
  </si>
  <si>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</si>
  <si>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</si>
  <si>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</si>
  <si>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</si>
  <si>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</si>
  <si>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</si>
  <si>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</si>
  <si>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</si>
  <si>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</si>
  <si>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</si>
  <si>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</si>
  <si>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</si>
  <si>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</si>
  <si>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</si>
  <si>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</si>
  <si>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</si>
  <si>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</si>
  <si>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</si>
  <si>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</si>
  <si>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</si>
  <si>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</si>
  <si>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</si>
  <si>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</si>
  <si>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</si>
  <si>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</si>
  <si>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</si>
  <si>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</si>
  <si>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</si>
  <si>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</si>
  <si>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</si>
  <si>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</si>
  <si>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</si>
  <si>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</si>
  <si>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</si>
  <si>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</si>
  <si>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</si>
  <si>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</si>
  <si>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</si>
  <si>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</si>
  <si>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</si>
  <si>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</si>
  <si>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</si>
  <si>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</si>
  <si>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</si>
  <si>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t>
    <phoneticPr fontId="2"/>
  </si>
  <si>
    <t>*</t>
    <phoneticPr fontId="2"/>
  </si>
  <si>
    <t>*</t>
    <phoneticPr fontId="2"/>
  </si>
  <si>
    <t>*</t>
    <phoneticPr fontId="2"/>
  </si>
  <si>
    <t>*</t>
    <phoneticPr fontId="2"/>
  </si>
  <si>
    <t>*</t>
    <phoneticPr fontId="2"/>
  </si>
  <si>
    <t>事業主控</t>
    <phoneticPr fontId="2"/>
  </si>
  <si>
    <t>　社会保険労務士記載欄は、この報告書を社会保険労務士が作成した場合のみ記載すること。</t>
    <phoneticPr fontId="2"/>
  </si>
  <si>
    <t>提出用</t>
    <rPh sb="0" eb="2">
      <t>テイシュツ</t>
    </rPh>
    <rPh sb="2" eb="3">
      <t>ヨウ</t>
    </rPh>
    <phoneticPr fontId="2"/>
  </si>
  <si>
    <t>　社会保険労務士記載欄は、この報告書を社会保険労務士が作成した場合のみ記載すること。</t>
    <phoneticPr fontId="2"/>
  </si>
  <si>
    <t>千葉</t>
    <rPh sb="0" eb="2">
      <t>チバ</t>
    </rPh>
    <phoneticPr fontId="2"/>
  </si>
  <si>
    <t>0011</t>
    <phoneticPr fontId="2"/>
  </si>
  <si>
    <t>04</t>
    <phoneticPr fontId="2"/>
  </si>
  <si>
    <t>7162</t>
    <phoneticPr fontId="2"/>
  </si>
  <si>
    <t>3311</t>
    <phoneticPr fontId="2"/>
  </si>
  <si>
    <t>柏市東上町７－１８</t>
    <rPh sb="0" eb="2">
      <t>カシワシ</t>
    </rPh>
    <rPh sb="2" eb="5">
      <t>アズマカミチョウ</t>
    </rPh>
    <phoneticPr fontId="2"/>
  </si>
  <si>
    <t>1</t>
    <phoneticPr fontId="2"/>
  </si>
  <si>
    <t>2</t>
    <phoneticPr fontId="2"/>
  </si>
  <si>
    <t>0</t>
    <phoneticPr fontId="2"/>
  </si>
  <si>
    <t>3</t>
    <phoneticPr fontId="2"/>
  </si>
  <si>
    <t>9</t>
    <phoneticPr fontId="2"/>
  </si>
  <si>
    <t>5</t>
    <phoneticPr fontId="2"/>
  </si>
  <si>
    <t>有限会社柏建設</t>
    <phoneticPr fontId="2"/>
  </si>
  <si>
    <t>代表取締役　柏　太郎</t>
    <rPh sb="0" eb="5">
      <t>ダイヒョウトリシマリヤク</t>
    </rPh>
    <rPh sb="6" eb="7">
      <t>カシワ</t>
    </rPh>
    <rPh sb="8" eb="10">
      <t>タロウ</t>
    </rPh>
    <phoneticPr fontId="2"/>
  </si>
  <si>
    <t>⑤</t>
    <phoneticPr fontId="2"/>
  </si>
  <si>
    <t>柏市柏１丁目</t>
    <rPh sb="0" eb="2">
      <t>カシワシ</t>
    </rPh>
    <rPh sb="2" eb="3">
      <t>カシワ</t>
    </rPh>
    <rPh sb="4" eb="6">
      <t>チョウメ</t>
    </rPh>
    <phoneticPr fontId="2"/>
  </si>
  <si>
    <t>柏市柏２丁目</t>
    <rPh sb="0" eb="2">
      <t>カシワシ</t>
    </rPh>
    <rPh sb="2" eb="3">
      <t>カシワ</t>
    </rPh>
    <rPh sb="4" eb="6">
      <t>チョウメ</t>
    </rPh>
    <phoneticPr fontId="2"/>
  </si>
  <si>
    <t>○○邸　新築工事</t>
    <rPh sb="2" eb="3">
      <t>テイ</t>
    </rPh>
    <rPh sb="4" eb="6">
      <t>シンチク</t>
    </rPh>
    <rPh sb="6" eb="8">
      <t>コウジ</t>
    </rPh>
    <phoneticPr fontId="2"/>
  </si>
  <si>
    <t>⑥</t>
    <phoneticPr fontId="2"/>
  </si>
  <si>
    <t>⑦</t>
    <phoneticPr fontId="2"/>
  </si>
  <si>
    <t>⑧</t>
    <phoneticPr fontId="2"/>
  </si>
  <si>
    <t>⑨</t>
    <phoneticPr fontId="2"/>
  </si>
  <si>
    <t>１</t>
    <phoneticPr fontId="2"/>
  </si>
  <si>
    <t>①</t>
  </si>
  <si>
    <t>③</t>
  </si>
  <si>
    <t>④</t>
  </si>
  <si>
    <t>⑤</t>
  </si>
  <si>
    <t>⑥</t>
  </si>
  <si>
    <t>⑦</t>
  </si>
  <si>
    <t>⑧</t>
  </si>
  <si>
    <t>⑨</t>
  </si>
  <si>
    <t>××解体工事</t>
    <rPh sb="2" eb="6">
      <t>カイタイコウジ</t>
    </rPh>
    <phoneticPr fontId="2"/>
  </si>
  <si>
    <t>△△邸　内装工事（既設・屋内）</t>
    <rPh sb="2" eb="3">
      <t>テイ</t>
    </rPh>
    <rPh sb="4" eb="6">
      <t>ナイソウ</t>
    </rPh>
    <rPh sb="6" eb="8">
      <t>コウジ</t>
    </rPh>
    <rPh sb="9" eb="11">
      <t>キセツ</t>
    </rPh>
    <rPh sb="12" eb="14">
      <t>オクナイ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</si>
</sst>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lt;=999]000;[&lt;=9999]000\-00;000\-0000"/>
    <numFmt numFmtId="177" formatCode="000"/>
    <numFmt numFmtId="178" formatCode="0000"/>
    <numFmt numFmtId="179" formatCode="#,##0_);[Red]\(#,##0\)"/>
    <numFmt numFmtId="180" formatCode="\(#,###\)"/>
    <numFmt numFmtId="181" formatCode="[$-411]ge\.m\.d;@"/>
    <numFmt numFmtId="182" formatCode="&quot;計&quot;\ #,###&quot; &quot;"/>
    <numFmt numFmtId="183" formatCode="0.0_ "/>
    <numFmt numFmtId="184" formatCode="#,##0_ "/>
  </numFmts>
  <fonts count="31" x14ac:knownFonts="1">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11"/>
      <name val="ＭＳ Ｐゴシック"/>
      <family val="3"/>
      <charset val="128"/>
    </font>
    <font>
      <sz val="9"/>
      <color indexed="10"/>
      <name val="ＭＳ Ｐ明朝"/>
      <family val="1"/>
      <charset val="128"/>
    </font>
    <font>
      <b/>
      <sz val="9"/>
      <color indexed="10"/>
      <name val="ＭＳ Ｐ明朝"/>
      <family val="1"/>
      <charset val="128"/>
    </font>
    <font>
      <b/>
      <sz val="16"/>
      <color indexed="10"/>
      <name val="ＭＳ Ｐ明朝"/>
      <family val="1"/>
      <charset val="128"/>
    </font>
    <font>
      <sz val="9"/>
      <color indexed="10"/>
      <name val="ＭＳ Ｐ明朝"/>
      <family val="1"/>
      <charset val="128"/>
    </font>
    <font>
      <sz val="9"/>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sz val="11"/>
      <color theme="1"/>
      <name val="ＭＳ Ｐゴシック"/>
      <family val="3"/>
      <charset val="128"/>
      <scheme val="minor"/>
    </font>
    <font>
      <sz val="9"/>
      <name val="ＭＳ 明朝"/>
      <family val="1"/>
      <charset val="128"/>
    </font>
    <font>
      <sz val="10"/>
      <color rgb="FF008000"/>
      <name val="ＭＳ Ｐ明朝"/>
      <family val="1"/>
      <charset val="128"/>
    </font>
    <font>
      <sz val="10"/>
      <color rgb="FFFF0000"/>
      <name val="ＭＳ Ｐ明朝"/>
      <family val="1"/>
      <charset val="128"/>
    </font>
    <font>
      <sz val="8"/>
      <name val="ＭＳ Ｐ明朝"/>
      <family val="1"/>
      <charset val="128"/>
    </font>
    <font>
      <sz val="8"/>
      <name val="ＭＳ Ｐゴシック"/>
      <family val="3"/>
      <charset val="128"/>
    </font>
  </fonts>
  <fills count="9">
    <fill>
      <patternFill patternType="none"/>
    </fill>
    <fill>
      <patternFill patternType="gray125"/>
    </fill>
    <fill>
      <patternFill patternType="solid">
        <fgColor indexed="43"/>
        <bgColor indexed="64"/>
      </patternFill>
    </fill>
    <fill>
      <patternFill patternType="solid">
        <fgColor indexed="13"/>
        <bgColor indexed="64"/>
      </patternFill>
    </fill>
    <fill>
      <patternFill patternType="solid">
        <fgColor indexed="42"/>
        <bgColor indexed="64"/>
      </patternFill>
    </fill>
    <fill>
      <patternFill patternType="solid">
        <fgColor rgb="FFFFFF00"/>
        <bgColor indexed="64"/>
      </patternFill>
    </fill>
    <fill>
      <patternFill patternType="solid">
        <fgColor theme="9" tint="0.59999389629810485"/>
        <bgColor indexed="64"/>
      </patternFill>
    </fill>
    <fill>
      <patternFill patternType="solid">
        <fgColor rgb="FFFFFF99"/>
        <bgColor indexed="64"/>
      </patternFill>
    </fill>
    <fill>
      <patternFill patternType="solid">
        <fgColor theme="9" tint="0.59999389629810485"/>
        <bgColor theme="9" tint="0.59996337778862885"/>
      </patternFill>
    </fill>
  </fills>
  <borders count="156">
    <border>
      <left/>
      <right/>
      <top/>
      <bottom/>
      <diagonal/>
    </border>
    <border>
      <left style="thin">
        <color indexed="17"/>
      </left>
      <right style="thin">
        <color indexed="17"/>
      </right>
      <top style="thin">
        <color indexed="17"/>
      </top>
      <bottom style="thin">
        <color indexed="17"/>
      </bottom>
      <diagonal/>
    </border>
    <border>
      <left/>
      <right/>
      <top/>
      <bottom style="thin">
        <color indexed="17"/>
      </bottom>
      <diagonal/>
    </border>
    <border>
      <left style="thin">
        <color indexed="17"/>
      </left>
      <right/>
      <top style="thin">
        <color indexed="17"/>
      </top>
      <bottom style="thin">
        <color indexed="17"/>
      </bottom>
      <diagonal/>
    </border>
    <border>
      <left style="thin">
        <color indexed="17"/>
      </left>
      <right/>
      <top style="thin">
        <color indexed="17"/>
      </top>
      <bottom/>
      <diagonal/>
    </border>
    <border>
      <left/>
      <right style="thin">
        <color indexed="17"/>
      </right>
      <top style="thin">
        <color indexed="17"/>
      </top>
      <bottom/>
      <diagonal/>
    </border>
    <border>
      <left/>
      <right/>
      <top style="thin">
        <color indexed="17"/>
      </top>
      <bottom/>
      <diagonal/>
    </border>
    <border>
      <left/>
      <right/>
      <top style="dotted">
        <color indexed="17"/>
      </top>
      <bottom/>
      <diagonal/>
    </border>
    <border>
      <left/>
      <right/>
      <top/>
      <bottom style="dotted">
        <color indexed="17"/>
      </bottom>
      <diagonal/>
    </border>
    <border>
      <left/>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top/>
      <bottom/>
      <diagonal/>
    </border>
    <border>
      <left/>
      <right style="thin">
        <color indexed="17"/>
      </right>
      <top/>
      <bottom style="thin">
        <color indexed="17"/>
      </bottom>
      <diagonal/>
    </border>
    <border>
      <left/>
      <right style="thin">
        <color indexed="17"/>
      </right>
      <top/>
      <bottom/>
      <diagonal/>
    </border>
    <border>
      <left style="thin">
        <color indexed="17"/>
      </left>
      <right/>
      <top/>
      <bottom style="thin">
        <color indexed="17"/>
      </bottom>
      <diagonal/>
    </border>
    <border>
      <left/>
      <right style="hair">
        <color indexed="17"/>
      </right>
      <top style="hair">
        <color indexed="17"/>
      </top>
      <bottom/>
      <diagonal/>
    </border>
    <border>
      <left/>
      <right style="hair">
        <color indexed="17"/>
      </right>
      <top/>
      <bottom style="hair">
        <color indexed="17"/>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style="medium">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right/>
      <top style="medium">
        <color indexed="64"/>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dotted">
        <color indexed="17"/>
      </left>
      <right/>
      <top style="thin">
        <color indexed="17"/>
      </top>
      <bottom/>
      <diagonal/>
    </border>
    <border>
      <left style="dotted">
        <color indexed="17"/>
      </left>
      <right/>
      <top/>
      <bottom style="thin">
        <color indexed="17"/>
      </bottom>
      <diagonal/>
    </border>
    <border>
      <left style="hair">
        <color indexed="17"/>
      </left>
      <right/>
      <top style="thin">
        <color indexed="17"/>
      </top>
      <bottom style="hair">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thin">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style="thin">
        <color indexed="17"/>
      </top>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style="thin">
        <color indexed="17"/>
      </top>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style="thin">
        <color indexed="17"/>
      </top>
      <bottom/>
      <diagonal/>
    </border>
    <border>
      <left style="thin">
        <color indexed="17"/>
      </left>
      <right style="dotted">
        <color indexed="17"/>
      </right>
      <top/>
      <bottom/>
      <diagonal/>
    </border>
    <border>
      <left style="thin">
        <color indexed="17"/>
      </left>
      <right style="dotted">
        <color indexed="17"/>
      </right>
      <top/>
      <bottom style="thin">
        <color indexed="17"/>
      </bottom>
      <diagonal/>
    </border>
    <border>
      <left style="thin">
        <color indexed="17"/>
      </left>
      <right style="thin">
        <color indexed="17"/>
      </right>
      <top style="thin">
        <color indexed="17"/>
      </top>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thin">
        <color indexed="17"/>
      </left>
      <right style="thin">
        <color indexed="17"/>
      </right>
      <top/>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style="thin">
        <color indexed="17"/>
      </left>
      <right style="hair">
        <color indexed="17"/>
      </right>
      <top/>
      <bottom style="hair">
        <color indexed="17"/>
      </bottom>
      <diagonal/>
    </border>
    <border>
      <left style="dotted">
        <color indexed="17"/>
      </left>
      <right style="dotted">
        <color indexed="17"/>
      </right>
      <top style="thin">
        <color indexed="17"/>
      </top>
      <bottom style="thin">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right style="thin">
        <color indexed="64"/>
      </right>
      <top style="medium">
        <color indexed="64"/>
      </top>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style="thin">
        <color indexed="64"/>
      </left>
      <right style="thin">
        <color indexed="64"/>
      </right>
      <top/>
      <bottom/>
      <diagonal/>
    </border>
    <border>
      <left style="dotted">
        <color indexed="17"/>
      </left>
      <right/>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style="double">
        <color indexed="64"/>
      </left>
      <right/>
      <top style="thin">
        <color indexed="64"/>
      </top>
      <bottom/>
      <diagonal/>
    </border>
    <border>
      <left/>
      <right style="medium">
        <color indexed="64"/>
      </right>
      <top style="thin">
        <color indexed="64"/>
      </top>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medium">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
      <left/>
      <right/>
      <top style="thin">
        <color rgb="FF008000"/>
      </top>
      <bottom/>
      <diagonal/>
    </border>
    <border>
      <left style="thin">
        <color rgb="FF008000"/>
      </left>
      <right/>
      <top style="thin">
        <color rgb="FF008000"/>
      </top>
      <bottom/>
      <diagonal/>
    </border>
    <border>
      <left/>
      <right style="thin">
        <color rgb="FF008000"/>
      </right>
      <top style="thin">
        <color rgb="FF008000"/>
      </top>
      <bottom/>
      <diagonal/>
    </border>
    <border>
      <left style="thin">
        <color rgb="FF008000"/>
      </left>
      <right/>
      <top/>
      <bottom style="thin">
        <color rgb="FF008000"/>
      </bottom>
      <diagonal/>
    </border>
    <border>
      <left/>
      <right/>
      <top/>
      <bottom style="thin">
        <color rgb="FF008000"/>
      </bottom>
      <diagonal/>
    </border>
    <border>
      <left/>
      <right style="thin">
        <color rgb="FF008000"/>
      </right>
      <top/>
      <bottom style="thin">
        <color rgb="FF008000"/>
      </bottom>
      <diagonal/>
    </border>
    <border>
      <left style="medium">
        <color indexed="64"/>
      </left>
      <right style="medium">
        <color indexed="64"/>
      </right>
      <top style="thin">
        <color indexed="64"/>
      </top>
      <bottom/>
      <diagonal/>
    </border>
    <border>
      <left style="thin">
        <color indexed="17"/>
      </left>
      <right/>
      <top style="thin">
        <color indexed="17"/>
      </top>
      <bottom style="hair">
        <color indexed="17"/>
      </bottom>
      <diagonal/>
    </border>
    <border>
      <left/>
      <right/>
      <top style="thin">
        <color indexed="17"/>
      </top>
      <bottom style="hair">
        <color indexed="17"/>
      </bottom>
      <diagonal/>
    </border>
    <border>
      <left/>
      <right style="thin">
        <color indexed="17"/>
      </right>
      <top style="thin">
        <color indexed="17"/>
      </top>
      <bottom style="hair">
        <color indexed="17"/>
      </bottom>
      <diagonal/>
    </border>
    <border>
      <left style="thin">
        <color indexed="17"/>
      </left>
      <right/>
      <top style="hair">
        <color indexed="17"/>
      </top>
      <bottom style="hair">
        <color indexed="17"/>
      </bottom>
      <diagonal/>
    </border>
    <border>
      <left/>
      <right/>
      <top style="hair">
        <color indexed="17"/>
      </top>
      <bottom style="hair">
        <color indexed="17"/>
      </bottom>
      <diagonal/>
    </border>
    <border>
      <left/>
      <right style="thin">
        <color indexed="17"/>
      </right>
      <top style="hair">
        <color indexed="17"/>
      </top>
      <bottom style="hair">
        <color indexed="17"/>
      </bottom>
      <diagonal/>
    </border>
    <border>
      <left style="thin">
        <color indexed="17"/>
      </left>
      <right/>
      <top style="hair">
        <color indexed="17"/>
      </top>
      <bottom style="thin">
        <color indexed="17"/>
      </bottom>
      <diagonal/>
    </border>
    <border>
      <left/>
      <right/>
      <top style="hair">
        <color indexed="17"/>
      </top>
      <bottom style="thin">
        <color indexed="17"/>
      </bottom>
      <diagonal/>
    </border>
    <border>
      <left/>
      <right style="thin">
        <color indexed="17"/>
      </right>
      <top style="hair">
        <color indexed="17"/>
      </top>
      <bottom style="thin">
        <color indexed="17"/>
      </bottom>
      <diagonal/>
    </border>
  </borders>
  <cellStyleXfs count="4">
    <xf numFmtId="0" fontId="0" fillId="0" borderId="0"/>
    <xf numFmtId="38" fontId="1" fillId="0" borderId="0" applyFont="0" applyFill="0" applyBorder="0" applyAlignment="0" applyProtection="0"/>
    <xf numFmtId="38" fontId="24" fillId="0" borderId="0" applyFont="0" applyFill="0" applyBorder="0" applyAlignment="0" applyProtection="0">
      <alignment vertical="center"/>
    </xf>
    <xf numFmtId="0" fontId="25" fillId="0" borderId="0">
      <alignment vertical="center"/>
    </xf>
  </cellStyleXfs>
  <cellXfs count="1262">
    <xf numFmtId="0" fontId="0" fillId="0" borderId="0" xfId="0"/>
    <xf numFmtId="0" fontId="3" fillId="0" borderId="0" xfId="0" applyFont="1" applyAlignment="1">
      <alignment vertical="center"/>
    </xf>
    <xf numFmtId="0" fontId="5" fillId="0" borderId="0" xfId="0" applyFont="1" applyAlignment="1">
      <alignment vertical="center"/>
    </xf>
    <xf numFmtId="0" fontId="6" fillId="0" borderId="1" xfId="0" applyFont="1" applyBorder="1" applyAlignment="1">
      <alignment horizontal="center" vertical="center"/>
    </xf>
    <xf numFmtId="0" fontId="3" fillId="0" borderId="0" xfId="0" applyFont="1" applyAlignment="1">
      <alignment horizontal="center" vertical="center"/>
    </xf>
    <xf numFmtId="0" fontId="4" fillId="0" borderId="0" xfId="0" applyFont="1" applyAlignment="1">
      <alignment horizontal="center" vertical="center"/>
    </xf>
    <xf numFmtId="0" fontId="4" fillId="0" borderId="0" xfId="0" applyFont="1" applyAlignment="1">
      <alignment vertical="center"/>
    </xf>
    <xf numFmtId="0" fontId="8" fillId="0" borderId="0" xfId="0" applyFont="1"/>
    <xf numFmtId="0" fontId="4" fillId="0" borderId="0" xfId="0" applyFont="1" applyAlignment="1">
      <alignment horizontal="left" vertical="center" indent="1"/>
    </xf>
    <xf numFmtId="0" fontId="10" fillId="0" borderId="0" xfId="0" applyFont="1"/>
    <xf numFmtId="0" fontId="7" fillId="0" borderId="0" xfId="0" applyFont="1" applyAlignment="1">
      <alignment vertical="center"/>
    </xf>
    <xf numFmtId="0" fontId="7" fillId="0" borderId="2" xfId="0" applyFont="1" applyBorder="1" applyAlignment="1">
      <alignment vertical="center"/>
    </xf>
    <xf numFmtId="0" fontId="5" fillId="0" borderId="3" xfId="0" applyFont="1" applyBorder="1" applyAlignment="1">
      <alignment horizontal="left" vertical="top"/>
    </xf>
    <xf numFmtId="0" fontId="5" fillId="0" borderId="4" xfId="0" applyFont="1" applyBorder="1" applyAlignment="1">
      <alignment horizontal="left" vertical="top"/>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4" fillId="0" borderId="2" xfId="0" applyFont="1" applyBorder="1" applyAlignment="1">
      <alignment horizontal="center" vertical="center"/>
    </xf>
    <xf numFmtId="0" fontId="4" fillId="0" borderId="0" xfId="0" applyFont="1" applyAlignment="1">
      <alignment horizontal="right" vertical="center"/>
    </xf>
    <xf numFmtId="0" fontId="3" fillId="0" borderId="2" xfId="0" applyFont="1" applyBorder="1" applyAlignment="1">
      <alignment vertical="center"/>
    </xf>
    <xf numFmtId="0" fontId="3" fillId="0" borderId="0" xfId="0" applyFont="1" applyAlignment="1">
      <alignment horizontal="right" vertical="center"/>
    </xf>
    <xf numFmtId="0" fontId="6" fillId="0" borderId="0" xfId="0" applyFont="1" applyAlignment="1">
      <alignment horizontal="right" vertical="center"/>
    </xf>
    <xf numFmtId="0" fontId="4" fillId="0" borderId="2" xfId="0" applyFont="1" applyBorder="1" applyAlignment="1">
      <alignment vertical="center"/>
    </xf>
    <xf numFmtId="0" fontId="14" fillId="0" borderId="0" xfId="0" applyFont="1" applyAlignment="1">
      <alignment vertical="center"/>
    </xf>
    <xf numFmtId="0" fontId="4" fillId="0" borderId="7" xfId="0" applyFont="1" applyBorder="1" applyAlignment="1">
      <alignment vertical="center"/>
    </xf>
    <xf numFmtId="0" fontId="14" fillId="0" borderId="0" xfId="0" applyFont="1" applyAlignment="1">
      <alignment horizontal="right" vertical="center"/>
    </xf>
    <xf numFmtId="0" fontId="11" fillId="0" borderId="8" xfId="0" applyFont="1" applyBorder="1"/>
    <xf numFmtId="0" fontId="4" fillId="0" borderId="7" xfId="0" applyFont="1" applyBorder="1" applyAlignment="1">
      <alignment vertical="center" justifyLastLine="1"/>
    </xf>
    <xf numFmtId="0" fontId="5" fillId="0" borderId="9" xfId="0" applyFont="1" applyBorder="1" applyAlignment="1">
      <alignment vertical="center"/>
    </xf>
    <xf numFmtId="0" fontId="5" fillId="0" borderId="10" xfId="0" applyFont="1" applyBorder="1" applyAlignment="1">
      <alignment vertical="center"/>
    </xf>
    <xf numFmtId="179" fontId="12" fillId="0" borderId="11" xfId="1" applyNumberFormat="1" applyFont="1" applyBorder="1" applyAlignment="1">
      <alignment vertical="center" shrinkToFit="1"/>
    </xf>
    <xf numFmtId="179" fontId="12" fillId="0" borderId="0" xfId="1" applyNumberFormat="1" applyFont="1" applyBorder="1" applyAlignment="1">
      <alignment vertical="center" shrinkToFit="1"/>
    </xf>
    <xf numFmtId="179" fontId="12" fillId="0" borderId="12" xfId="1" applyNumberFormat="1" applyFont="1" applyBorder="1" applyAlignment="1">
      <alignment vertical="center" shrinkToFit="1"/>
    </xf>
    <xf numFmtId="180" fontId="12" fillId="0" borderId="5" xfId="1" applyNumberFormat="1" applyFont="1" applyBorder="1" applyAlignment="1">
      <alignment vertical="center" shrinkToFit="1"/>
    </xf>
    <xf numFmtId="179" fontId="12" fillId="0" borderId="4" xfId="1" applyNumberFormat="1" applyFont="1" applyBorder="1" applyAlignment="1">
      <alignment vertical="center" shrinkToFit="1"/>
    </xf>
    <xf numFmtId="179" fontId="12" fillId="0" borderId="6" xfId="1" applyNumberFormat="1" applyFont="1" applyBorder="1" applyAlignment="1">
      <alignment vertical="center" shrinkToFit="1"/>
    </xf>
    <xf numFmtId="179" fontId="4" fillId="0" borderId="6" xfId="1" applyNumberFormat="1" applyFont="1" applyBorder="1" applyAlignment="1">
      <alignment vertical="center" shrinkToFit="1"/>
    </xf>
    <xf numFmtId="38" fontId="6" fillId="0" borderId="6" xfId="1" applyFont="1" applyBorder="1" applyAlignment="1">
      <alignment horizontal="right" vertical="top" shrinkToFit="1"/>
    </xf>
    <xf numFmtId="38" fontId="13" fillId="0" borderId="4" xfId="1" applyFont="1" applyBorder="1" applyAlignment="1">
      <alignment shrinkToFit="1"/>
    </xf>
    <xf numFmtId="38" fontId="13" fillId="0" borderId="6" xfId="1" applyFont="1" applyBorder="1" applyAlignment="1">
      <alignment shrinkToFit="1"/>
    </xf>
    <xf numFmtId="38" fontId="6" fillId="0" borderId="5" xfId="1" applyFont="1" applyBorder="1" applyAlignment="1">
      <alignment horizontal="right" vertical="top" shrinkToFit="1"/>
    </xf>
    <xf numFmtId="179" fontId="4" fillId="0" borderId="5" xfId="1" applyNumberFormat="1" applyFont="1" applyBorder="1" applyAlignment="1">
      <alignment vertical="center" shrinkToFit="1"/>
    </xf>
    <xf numFmtId="179" fontId="4" fillId="0" borderId="0" xfId="1" applyNumberFormat="1" applyFont="1" applyBorder="1" applyAlignment="1">
      <alignment vertical="center" shrinkToFit="1"/>
    </xf>
    <xf numFmtId="179" fontId="4" fillId="0" borderId="13" xfId="1" applyNumberFormat="1" applyFont="1" applyBorder="1" applyAlignment="1">
      <alignment vertical="center" shrinkToFit="1"/>
    </xf>
    <xf numFmtId="0" fontId="11" fillId="0" borderId="0" xfId="0" applyFont="1" applyAlignment="1">
      <alignment vertical="center"/>
    </xf>
    <xf numFmtId="1" fontId="12" fillId="2" borderId="6" xfId="0" applyNumberFormat="1" applyFont="1" applyFill="1" applyBorder="1" applyAlignment="1" applyProtection="1">
      <alignment vertical="center"/>
      <protection locked="0"/>
    </xf>
    <xf numFmtId="1" fontId="12" fillId="2" borderId="0" xfId="0" applyNumberFormat="1" applyFont="1" applyFill="1" applyAlignment="1" applyProtection="1">
      <alignment vertical="center"/>
      <protection locked="0"/>
    </xf>
    <xf numFmtId="181" fontId="11" fillId="0" borderId="0" xfId="0" applyNumberFormat="1" applyFont="1" applyAlignment="1">
      <alignment horizontal="left" vertical="center" shrinkToFit="1"/>
    </xf>
    <xf numFmtId="0" fontId="11" fillId="0" borderId="0" xfId="0" applyFont="1" applyAlignment="1">
      <alignment horizontal="left" vertical="center" shrinkToFit="1"/>
    </xf>
    <xf numFmtId="0" fontId="4" fillId="0" borderId="0" xfId="0" applyFont="1" applyAlignment="1">
      <alignment horizontal="center" vertical="center" wrapText="1"/>
    </xf>
    <xf numFmtId="0" fontId="7" fillId="0" borderId="0" xfId="0" applyFont="1" applyAlignment="1">
      <alignment horizontal="center" vertical="center"/>
    </xf>
    <xf numFmtId="0" fontId="8" fillId="0" borderId="0" xfId="0" applyFont="1" applyAlignment="1">
      <alignment horizontal="center" vertical="center"/>
    </xf>
    <xf numFmtId="38" fontId="13" fillId="0" borderId="4" xfId="1" applyFont="1" applyBorder="1" applyAlignment="1" applyProtection="1">
      <alignment shrinkToFit="1"/>
    </xf>
    <xf numFmtId="38" fontId="13" fillId="0" borderId="5" xfId="1" applyFont="1" applyBorder="1" applyAlignment="1" applyProtection="1">
      <alignment shrinkToFit="1"/>
    </xf>
    <xf numFmtId="179" fontId="12" fillId="0" borderId="4" xfId="1" applyNumberFormat="1" applyFont="1" applyFill="1" applyBorder="1" applyAlignment="1" applyProtection="1">
      <alignment vertical="center" shrinkToFit="1"/>
    </xf>
    <xf numFmtId="179" fontId="12" fillId="0" borderId="5" xfId="1" applyNumberFormat="1" applyFont="1" applyFill="1" applyBorder="1" applyAlignment="1" applyProtection="1">
      <alignment vertical="center" shrinkToFit="1"/>
    </xf>
    <xf numFmtId="179" fontId="12" fillId="0" borderId="11" xfId="1" applyNumberFormat="1" applyFont="1" applyFill="1" applyBorder="1" applyAlignment="1" applyProtection="1">
      <alignment vertical="center" shrinkToFit="1"/>
    </xf>
    <xf numFmtId="179" fontId="12" fillId="0" borderId="13" xfId="1" applyNumberFormat="1" applyFont="1" applyFill="1" applyBorder="1" applyAlignment="1" applyProtection="1">
      <alignment vertical="center" shrinkToFit="1"/>
    </xf>
    <xf numFmtId="179" fontId="12" fillId="0" borderId="14" xfId="1" applyNumberFormat="1" applyFont="1" applyFill="1" applyBorder="1" applyAlignment="1" applyProtection="1">
      <alignment vertical="center" shrinkToFit="1"/>
    </xf>
    <xf numFmtId="179" fontId="12" fillId="0" borderId="12" xfId="1" applyNumberFormat="1" applyFont="1" applyFill="1" applyBorder="1" applyAlignment="1" applyProtection="1">
      <alignment vertical="center" shrinkToFit="1"/>
    </xf>
    <xf numFmtId="38" fontId="6" fillId="0" borderId="6" xfId="1" applyFont="1" applyBorder="1" applyAlignment="1" applyProtection="1">
      <alignment horizontal="right" vertical="top" shrinkToFit="1"/>
    </xf>
    <xf numFmtId="179" fontId="4" fillId="0" borderId="6" xfId="1" applyNumberFormat="1" applyFont="1" applyBorder="1" applyAlignment="1" applyProtection="1">
      <alignment vertical="center" shrinkToFit="1"/>
    </xf>
    <xf numFmtId="179" fontId="4" fillId="0" borderId="0" xfId="1" applyNumberFormat="1" applyFont="1" applyBorder="1" applyAlignment="1" applyProtection="1">
      <alignment vertical="center" shrinkToFit="1"/>
    </xf>
    <xf numFmtId="182" fontId="12" fillId="0" borderId="0" xfId="1" applyNumberFormat="1" applyFont="1" applyBorder="1" applyAlignment="1">
      <alignment vertical="center" shrinkToFit="1"/>
    </xf>
    <xf numFmtId="38" fontId="13" fillId="0" borderId="4" xfId="1" applyFont="1" applyFill="1" applyBorder="1" applyAlignment="1" applyProtection="1">
      <alignment shrinkToFit="1"/>
    </xf>
    <xf numFmtId="38" fontId="13" fillId="0" borderId="5" xfId="1" applyFont="1" applyFill="1" applyBorder="1" applyAlignment="1" applyProtection="1">
      <alignment shrinkToFit="1"/>
    </xf>
    <xf numFmtId="38" fontId="6" fillId="0" borderId="6" xfId="1" applyFont="1" applyFill="1" applyBorder="1" applyAlignment="1" applyProtection="1">
      <alignment horizontal="right" vertical="top" shrinkToFit="1"/>
    </xf>
    <xf numFmtId="179" fontId="4" fillId="0" borderId="6" xfId="1" applyNumberFormat="1" applyFont="1" applyFill="1" applyBorder="1" applyAlignment="1" applyProtection="1">
      <alignment vertical="center" shrinkToFit="1"/>
    </xf>
    <xf numFmtId="179" fontId="4" fillId="0" borderId="0" xfId="1" applyNumberFormat="1" applyFont="1" applyFill="1" applyBorder="1" applyAlignment="1" applyProtection="1">
      <alignment vertical="center" shrinkToFit="1"/>
    </xf>
    <xf numFmtId="1" fontId="12" fillId="0" borderId="6" xfId="0" applyNumberFormat="1" applyFont="1" applyBorder="1" applyAlignment="1">
      <alignment vertical="center"/>
    </xf>
    <xf numFmtId="38" fontId="13" fillId="0" borderId="6" xfId="1" applyFont="1" applyFill="1" applyBorder="1" applyAlignment="1" applyProtection="1">
      <alignment shrinkToFit="1"/>
    </xf>
    <xf numFmtId="38" fontId="6" fillId="0" borderId="5" xfId="1" applyFont="1" applyFill="1" applyBorder="1" applyAlignment="1" applyProtection="1">
      <alignment horizontal="right" vertical="top" shrinkToFit="1"/>
    </xf>
    <xf numFmtId="1" fontId="12" fillId="0" borderId="0" xfId="0" applyNumberFormat="1" applyFont="1" applyAlignment="1">
      <alignment vertical="center"/>
    </xf>
    <xf numFmtId="179" fontId="12" fillId="0" borderId="0" xfId="1" applyNumberFormat="1" applyFont="1" applyFill="1" applyBorder="1" applyAlignment="1" applyProtection="1">
      <alignment vertical="center" shrinkToFit="1"/>
    </xf>
    <xf numFmtId="179" fontId="12" fillId="0" borderId="6"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 fontId="12" fillId="0" borderId="2" xfId="0" applyNumberFormat="1" applyFont="1" applyBorder="1" applyAlignment="1">
      <alignment vertical="center"/>
    </xf>
    <xf numFmtId="49" fontId="12" fillId="0" borderId="0" xfId="0" applyNumberFormat="1" applyFont="1" applyAlignment="1">
      <alignment horizontal="center" vertical="center"/>
    </xf>
    <xf numFmtId="0" fontId="11" fillId="0" borderId="2" xfId="0" applyFont="1" applyBorder="1" applyAlignment="1">
      <alignment vertical="center"/>
    </xf>
    <xf numFmtId="0" fontId="15" fillId="0" borderId="0" xfId="0" applyFont="1" applyAlignment="1">
      <alignment horizontal="distributed" vertical="center" wrapText="1"/>
    </xf>
    <xf numFmtId="0" fontId="11" fillId="0" borderId="0" xfId="0" applyFont="1" applyAlignment="1">
      <alignment horizontal="center" vertical="center"/>
    </xf>
    <xf numFmtId="49" fontId="6" fillId="0" borderId="7" xfId="0" applyNumberFormat="1" applyFont="1" applyBorder="1" applyAlignment="1">
      <alignment vertical="center"/>
    </xf>
    <xf numFmtId="49" fontId="6" fillId="0" borderId="0" xfId="0" applyNumberFormat="1" applyFont="1" applyAlignment="1">
      <alignment vertical="center"/>
    </xf>
    <xf numFmtId="182" fontId="12" fillId="0" borderId="0" xfId="1" applyNumberFormat="1" applyFont="1" applyFill="1" applyBorder="1" applyAlignment="1" applyProtection="1">
      <alignment vertical="center" shrinkToFit="1"/>
    </xf>
    <xf numFmtId="38" fontId="4" fillId="0" borderId="5" xfId="1" applyFont="1" applyBorder="1" applyAlignment="1">
      <alignment horizontal="right" vertical="top" shrinkToFit="1"/>
    </xf>
    <xf numFmtId="0" fontId="13" fillId="0" borderId="0" xfId="0" applyFont="1" applyAlignment="1">
      <alignment vertical="center"/>
    </xf>
    <xf numFmtId="0" fontId="12" fillId="2" borderId="6" xfId="0" applyFont="1" applyFill="1" applyBorder="1" applyAlignment="1" applyProtection="1">
      <alignment vertical="center"/>
      <protection locked="0"/>
    </xf>
    <xf numFmtId="0" fontId="12" fillId="2" borderId="4" xfId="0" applyFont="1" applyFill="1" applyBorder="1" applyAlignment="1" applyProtection="1">
      <alignment vertical="center"/>
      <protection locked="0"/>
    </xf>
    <xf numFmtId="0" fontId="12" fillId="2" borderId="14" xfId="0" applyFont="1" applyFill="1" applyBorder="1" applyAlignment="1" applyProtection="1">
      <alignment vertical="center"/>
      <protection locked="0"/>
    </xf>
    <xf numFmtId="0" fontId="12" fillId="2" borderId="2" xfId="0" applyFont="1" applyFill="1" applyBorder="1" applyAlignment="1" applyProtection="1">
      <alignment vertical="center"/>
      <protection locked="0"/>
    </xf>
    <xf numFmtId="0" fontId="13" fillId="0" borderId="0" xfId="0" applyFont="1" applyAlignment="1">
      <alignment horizontal="center" vertical="center"/>
    </xf>
    <xf numFmtId="179" fontId="11" fillId="0" borderId="0" xfId="0" applyNumberFormat="1" applyFont="1" applyAlignment="1">
      <alignment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24" xfId="0" applyBorder="1" applyAlignment="1">
      <alignment vertical="center"/>
    </xf>
    <xf numFmtId="0" fontId="0" fillId="0" borderId="17" xfId="0" applyBorder="1" applyAlignment="1">
      <alignment vertical="center"/>
    </xf>
    <xf numFmtId="0" fontId="0" fillId="0" borderId="18" xfId="0" applyBorder="1" applyAlignment="1">
      <alignment vertical="center"/>
    </xf>
    <xf numFmtId="0" fontId="0" fillId="0" borderId="23" xfId="0" applyBorder="1" applyAlignment="1">
      <alignment vertical="center"/>
    </xf>
    <xf numFmtId="0" fontId="0" fillId="0" borderId="21" xfId="0" applyBorder="1" applyAlignment="1">
      <alignment vertical="center"/>
    </xf>
    <xf numFmtId="0" fontId="0" fillId="0" borderId="21" xfId="0" applyBorder="1" applyAlignment="1">
      <alignment horizontal="center" vertical="center"/>
    </xf>
    <xf numFmtId="0" fontId="0" fillId="0" borderId="22" xfId="0" applyBorder="1" applyAlignment="1">
      <alignment vertical="center"/>
    </xf>
    <xf numFmtId="0" fontId="0" fillId="0" borderId="20" xfId="0" applyBorder="1" applyAlignment="1">
      <alignment vertical="center"/>
    </xf>
    <xf numFmtId="0" fontId="0" fillId="0" borderId="27" xfId="0" applyBorder="1" applyAlignment="1">
      <alignment vertical="center"/>
    </xf>
    <xf numFmtId="0" fontId="0" fillId="0" borderId="18" xfId="0" applyBorder="1" applyAlignment="1">
      <alignment horizontal="center" vertical="center"/>
    </xf>
    <xf numFmtId="0" fontId="0" fillId="0" borderId="26" xfId="0" applyBorder="1" applyAlignment="1">
      <alignment vertical="center"/>
    </xf>
    <xf numFmtId="0" fontId="0" fillId="0" borderId="28" xfId="0" applyBorder="1" applyAlignment="1">
      <alignment vertical="center"/>
    </xf>
    <xf numFmtId="38" fontId="0" fillId="0" borderId="0" xfId="0" applyNumberFormat="1" applyAlignment="1">
      <alignment vertical="center"/>
    </xf>
    <xf numFmtId="3" fontId="0" fillId="0" borderId="0" xfId="0" applyNumberFormat="1" applyAlignment="1">
      <alignment vertical="center"/>
    </xf>
    <xf numFmtId="0" fontId="13" fillId="3" borderId="0" xfId="0" applyFont="1" applyFill="1" applyAlignment="1">
      <alignment horizontal="center" vertical="center"/>
    </xf>
    <xf numFmtId="0" fontId="18" fillId="0" borderId="0" xfId="0" applyFont="1" applyAlignment="1">
      <alignment vertical="center"/>
    </xf>
    <xf numFmtId="0" fontId="13" fillId="0" borderId="29" xfId="0" applyFont="1" applyBorder="1" applyAlignment="1">
      <alignment horizontal="center" vertical="center"/>
    </xf>
    <xf numFmtId="0" fontId="13" fillId="0" borderId="30" xfId="0" applyFont="1" applyBorder="1" applyAlignment="1">
      <alignment horizontal="center" vertical="center"/>
    </xf>
    <xf numFmtId="0" fontId="13" fillId="3" borderId="31" xfId="0" applyFont="1" applyFill="1" applyBorder="1" applyAlignment="1">
      <alignment horizontal="center" vertical="center"/>
    </xf>
    <xf numFmtId="0" fontId="13" fillId="3" borderId="32" xfId="0" applyFont="1" applyFill="1" applyBorder="1" applyAlignment="1">
      <alignment horizontal="center" vertical="center"/>
    </xf>
    <xf numFmtId="0" fontId="13" fillId="3" borderId="29" xfId="0" applyFont="1" applyFill="1" applyBorder="1" applyAlignment="1">
      <alignment horizontal="center" vertical="center"/>
    </xf>
    <xf numFmtId="0" fontId="13" fillId="3" borderId="30" xfId="0" applyFont="1" applyFill="1" applyBorder="1" applyAlignment="1">
      <alignment horizontal="center" vertical="center"/>
    </xf>
    <xf numFmtId="0" fontId="13" fillId="3" borderId="33" xfId="0" applyFont="1" applyFill="1" applyBorder="1" applyAlignment="1">
      <alignment horizontal="center" vertical="center"/>
    </xf>
    <xf numFmtId="0" fontId="13" fillId="3" borderId="35" xfId="0" applyFont="1" applyFill="1" applyBorder="1" applyAlignment="1">
      <alignment horizontal="center" vertical="center"/>
    </xf>
    <xf numFmtId="0" fontId="11" fillId="0" borderId="37" xfId="0" applyFont="1" applyBorder="1" applyAlignment="1">
      <alignment vertical="center"/>
    </xf>
    <xf numFmtId="0" fontId="11" fillId="0" borderId="36" xfId="0" applyFont="1" applyBorder="1" applyAlignment="1">
      <alignment vertical="center"/>
    </xf>
    <xf numFmtId="0" fontId="11" fillId="0" borderId="0" xfId="0" applyFont="1" applyAlignment="1" applyProtection="1">
      <alignment vertical="center"/>
      <protection locked="0"/>
    </xf>
    <xf numFmtId="0" fontId="13" fillId="0" borderId="23" xfId="0" applyFont="1" applyBorder="1" applyAlignment="1">
      <alignment horizontal="center" vertical="center" wrapText="1"/>
    </xf>
    <xf numFmtId="0" fontId="13" fillId="0" borderId="29" xfId="0" applyFont="1" applyBorder="1" applyAlignment="1">
      <alignment vertical="center"/>
    </xf>
    <xf numFmtId="49" fontId="13" fillId="0" borderId="24" xfId="0" applyNumberFormat="1" applyFont="1" applyBorder="1" applyAlignment="1">
      <alignment horizontal="center" vertical="center" wrapText="1"/>
    </xf>
    <xf numFmtId="0" fontId="13" fillId="3" borderId="23" xfId="0" applyFont="1" applyFill="1" applyBorder="1" applyAlignment="1">
      <alignment horizontal="center" vertical="center" wrapText="1"/>
    </xf>
    <xf numFmtId="0" fontId="19" fillId="0" borderId="0" xfId="0" applyFont="1" applyAlignment="1">
      <alignment vertical="center"/>
    </xf>
    <xf numFmtId="38" fontId="0" fillId="0" borderId="23" xfId="0" applyNumberFormat="1" applyBorder="1" applyAlignment="1">
      <alignment vertical="center"/>
    </xf>
    <xf numFmtId="0" fontId="22" fillId="4" borderId="38" xfId="0" applyFont="1" applyFill="1" applyBorder="1" applyAlignment="1">
      <alignment horizontal="center" vertical="center" shrinkToFit="1"/>
    </xf>
    <xf numFmtId="184" fontId="22" fillId="4" borderId="38" xfId="0" applyNumberFormat="1" applyFont="1" applyFill="1" applyBorder="1" applyAlignment="1">
      <alignment horizontal="center" vertical="center"/>
    </xf>
    <xf numFmtId="184" fontId="23" fillId="4" borderId="38" xfId="0" applyNumberFormat="1" applyFont="1" applyFill="1" applyBorder="1" applyAlignment="1">
      <alignment horizontal="center" vertical="center"/>
    </xf>
    <xf numFmtId="184" fontId="23" fillId="4" borderId="19" xfId="0" applyNumberFormat="1" applyFont="1" applyFill="1" applyBorder="1" applyAlignment="1">
      <alignment horizontal="center" vertical="center"/>
    </xf>
    <xf numFmtId="0" fontId="22" fillId="4" borderId="29" xfId="0" applyFont="1" applyFill="1" applyBorder="1" applyAlignment="1">
      <alignment horizontal="center" vertical="center" shrinkToFit="1"/>
    </xf>
    <xf numFmtId="184" fontId="22" fillId="0" borderId="29" xfId="0" applyNumberFormat="1" applyFont="1" applyBorder="1" applyAlignment="1">
      <alignment vertical="center"/>
    </xf>
    <xf numFmtId="0" fontId="22" fillId="4" borderId="31" xfId="0" applyFont="1" applyFill="1" applyBorder="1" applyAlignment="1">
      <alignment horizontal="center" vertical="center" shrinkToFit="1"/>
    </xf>
    <xf numFmtId="184" fontId="22" fillId="4" borderId="29" xfId="0" applyNumberFormat="1" applyFont="1" applyFill="1" applyBorder="1" applyAlignment="1">
      <alignment horizontal="center" vertical="center"/>
    </xf>
    <xf numFmtId="184" fontId="23" fillId="4" borderId="29" xfId="0" applyNumberFormat="1" applyFont="1" applyFill="1" applyBorder="1" applyAlignment="1">
      <alignment horizontal="center" vertical="center"/>
    </xf>
    <xf numFmtId="0" fontId="23" fillId="0" borderId="19" xfId="0" applyFont="1" applyBorder="1" applyAlignment="1">
      <alignment horizontal="center" vertical="center"/>
    </xf>
    <xf numFmtId="0" fontId="23" fillId="0" borderId="22" xfId="0" applyFont="1" applyBorder="1" applyAlignment="1">
      <alignment horizontal="center" vertical="center"/>
    </xf>
    <xf numFmtId="0" fontId="23" fillId="0" borderId="0" xfId="0" applyFont="1" applyAlignment="1">
      <alignment vertical="center"/>
    </xf>
    <xf numFmtId="184" fontId="23" fillId="0" borderId="0" xfId="0" applyNumberFormat="1" applyFont="1" applyAlignment="1">
      <alignment vertical="center"/>
    </xf>
    <xf numFmtId="184" fontId="23" fillId="0" borderId="29" xfId="0" applyNumberFormat="1" applyFont="1" applyBorder="1" applyAlignment="1">
      <alignment vertical="center"/>
    </xf>
    <xf numFmtId="184" fontId="23" fillId="0" borderId="28" xfId="0" applyNumberFormat="1" applyFont="1" applyBorder="1" applyAlignment="1">
      <alignment vertical="center"/>
    </xf>
    <xf numFmtId="184" fontId="22" fillId="0" borderId="31" xfId="0" applyNumberFormat="1" applyFont="1" applyBorder="1" applyAlignment="1">
      <alignment vertical="center"/>
    </xf>
    <xf numFmtId="184" fontId="23" fillId="0" borderId="31" xfId="0" applyNumberFormat="1" applyFont="1" applyBorder="1" applyAlignment="1">
      <alignment vertical="center"/>
    </xf>
    <xf numFmtId="184" fontId="0" fillId="0" borderId="0" xfId="0" applyNumberFormat="1" applyAlignment="1">
      <alignment vertical="center"/>
    </xf>
    <xf numFmtId="184" fontId="0" fillId="0" borderId="21" xfId="0" applyNumberFormat="1" applyBorder="1" applyAlignment="1">
      <alignment vertical="center"/>
    </xf>
    <xf numFmtId="0" fontId="13" fillId="3" borderId="17" xfId="0" applyFont="1" applyFill="1" applyBorder="1" applyAlignment="1">
      <alignment horizontal="center" vertical="center" wrapText="1"/>
    </xf>
    <xf numFmtId="49" fontId="13" fillId="0" borderId="19" xfId="0" applyNumberFormat="1" applyFont="1" applyBorder="1" applyAlignment="1">
      <alignment horizontal="center" vertical="center" wrapText="1"/>
    </xf>
    <xf numFmtId="0" fontId="13" fillId="3" borderId="18" xfId="0" applyFont="1" applyFill="1" applyBorder="1" applyAlignment="1">
      <alignment horizontal="center" vertical="center" wrapText="1"/>
    </xf>
    <xf numFmtId="49" fontId="13" fillId="0" borderId="122" xfId="0" applyNumberFormat="1" applyFont="1" applyBorder="1" applyAlignment="1">
      <alignment horizontal="center" vertical="center" wrapText="1"/>
    </xf>
    <xf numFmtId="0" fontId="13" fillId="0" borderId="18" xfId="0" applyFont="1" applyBorder="1" applyAlignment="1">
      <alignment horizontal="center" vertical="center" wrapText="1"/>
    </xf>
    <xf numFmtId="0" fontId="0" fillId="5" borderId="0" xfId="0" applyFill="1" applyAlignment="1">
      <alignment horizontal="center" vertical="center" wrapText="1"/>
    </xf>
    <xf numFmtId="0" fontId="0" fillId="5" borderId="0" xfId="0" applyFill="1" applyAlignment="1">
      <alignment horizontal="center" vertical="center"/>
    </xf>
    <xf numFmtId="0" fontId="0" fillId="5" borderId="18" xfId="0" applyFill="1" applyBorder="1" applyAlignment="1">
      <alignment vertical="center"/>
    </xf>
    <xf numFmtId="0" fontId="0" fillId="5" borderId="0" xfId="0" applyFill="1" applyAlignment="1">
      <alignment vertical="center"/>
    </xf>
    <xf numFmtId="0" fontId="0" fillId="5" borderId="21" xfId="0" applyFill="1" applyBorder="1" applyAlignment="1">
      <alignment vertical="center"/>
    </xf>
    <xf numFmtId="0" fontId="0" fillId="5" borderId="19" xfId="0" applyFill="1" applyBorder="1" applyAlignment="1">
      <alignment vertical="center"/>
    </xf>
    <xf numFmtId="0" fontId="0" fillId="5" borderId="24" xfId="0" applyFill="1" applyBorder="1" applyAlignment="1">
      <alignment vertical="center"/>
    </xf>
    <xf numFmtId="0" fontId="0" fillId="5" borderId="22" xfId="0" applyFill="1" applyBorder="1" applyAlignment="1">
      <alignment vertical="center"/>
    </xf>
    <xf numFmtId="0" fontId="0" fillId="0" borderId="102" xfId="0" applyBorder="1" applyAlignment="1">
      <alignment horizontal="center" vertical="center"/>
    </xf>
    <xf numFmtId="0" fontId="0" fillId="0" borderId="114" xfId="0" applyBorder="1" applyAlignment="1">
      <alignment horizontal="center" vertical="center"/>
    </xf>
    <xf numFmtId="0" fontId="11" fillId="0" borderId="102" xfId="0" applyFont="1" applyBorder="1" applyAlignment="1">
      <alignment vertical="center"/>
    </xf>
    <xf numFmtId="0" fontId="11" fillId="0" borderId="25" xfId="0" applyFont="1" applyBorder="1" applyAlignment="1">
      <alignment vertical="center"/>
    </xf>
    <xf numFmtId="0" fontId="0" fillId="0" borderId="25" xfId="0" applyBorder="1" applyAlignment="1">
      <alignment horizontal="center" vertical="center"/>
    </xf>
    <xf numFmtId="0" fontId="0" fillId="0" borderId="130" xfId="0" applyBorder="1" applyAlignment="1">
      <alignment horizontal="center" vertical="center"/>
    </xf>
    <xf numFmtId="0" fontId="0" fillId="0" borderId="131" xfId="0" applyBorder="1" applyAlignment="1">
      <alignment vertical="center"/>
    </xf>
    <xf numFmtId="0" fontId="11" fillId="0" borderId="107" xfId="0" applyFont="1" applyBorder="1" applyAlignment="1">
      <alignment horizontal="center" vertical="center"/>
    </xf>
    <xf numFmtId="0" fontId="11" fillId="0" borderId="31" xfId="0" applyFont="1" applyBorder="1" applyAlignment="1">
      <alignment horizontal="center" vertical="center"/>
    </xf>
    <xf numFmtId="0" fontId="11" fillId="0" borderId="20" xfId="0" applyFont="1" applyBorder="1" applyAlignment="1">
      <alignment horizontal="center" vertical="center"/>
    </xf>
    <xf numFmtId="0" fontId="11" fillId="0" borderId="32" xfId="0" applyFont="1" applyBorder="1" applyAlignment="1">
      <alignment horizontal="center" vertical="center"/>
    </xf>
    <xf numFmtId="0" fontId="11" fillId="0" borderId="132" xfId="0" applyFont="1" applyBorder="1" applyAlignment="1">
      <alignment horizontal="center" vertical="center"/>
    </xf>
    <xf numFmtId="0" fontId="11" fillId="0" borderId="29" xfId="0" applyFont="1" applyBorder="1" applyAlignment="1">
      <alignment vertical="center"/>
    </xf>
    <xf numFmtId="0" fontId="11" fillId="0" borderId="26" xfId="0" applyFont="1" applyBorder="1" applyAlignment="1">
      <alignment horizontal="center" vertical="center"/>
    </xf>
    <xf numFmtId="0" fontId="11" fillId="0" borderId="35" xfId="0" applyFont="1" applyBorder="1" applyAlignment="1">
      <alignment vertical="center"/>
    </xf>
    <xf numFmtId="0" fontId="11" fillId="0" borderId="30" xfId="0" applyFont="1" applyBorder="1" applyAlignment="1">
      <alignment horizontal="center" vertical="center"/>
    </xf>
    <xf numFmtId="0" fontId="11" fillId="0" borderId="133" xfId="0" applyFont="1" applyBorder="1" applyAlignment="1">
      <alignment horizontal="center" vertical="center"/>
    </xf>
    <xf numFmtId="0" fontId="11" fillId="0" borderId="33" xfId="0" applyFont="1" applyBorder="1" applyAlignment="1">
      <alignment vertical="center"/>
    </xf>
    <xf numFmtId="0" fontId="11" fillId="0" borderId="35" xfId="0" applyFont="1" applyBorder="1" applyAlignment="1">
      <alignment horizontal="center" vertical="center"/>
    </xf>
    <xf numFmtId="0" fontId="11" fillId="0" borderId="132" xfId="0" applyFont="1" applyBorder="1" applyAlignment="1">
      <alignment vertical="center"/>
    </xf>
    <xf numFmtId="0" fontId="11" fillId="0" borderId="30" xfId="0" applyFont="1" applyBorder="1" applyAlignment="1">
      <alignment vertical="center"/>
    </xf>
    <xf numFmtId="0" fontId="11" fillId="0" borderId="133" xfId="0" applyFont="1" applyBorder="1" applyAlignment="1">
      <alignment vertical="center"/>
    </xf>
    <xf numFmtId="179" fontId="12" fillId="0" borderId="13" xfId="1" applyNumberFormat="1" applyFont="1" applyBorder="1" applyAlignment="1">
      <alignment vertical="center" shrinkToFit="1"/>
    </xf>
    <xf numFmtId="180" fontId="12" fillId="0" borderId="13" xfId="1" applyNumberFormat="1" applyFont="1" applyBorder="1" applyAlignment="1">
      <alignment vertical="center" shrinkToFit="1"/>
    </xf>
    <xf numFmtId="0" fontId="27" fillId="0" borderId="0" xfId="0" applyFont="1" applyAlignment="1">
      <alignment horizontal="center" vertical="center"/>
    </xf>
    <xf numFmtId="0" fontId="27" fillId="0" borderId="2" xfId="0" applyFont="1" applyBorder="1" applyAlignment="1">
      <alignment horizontal="center" vertical="center"/>
    </xf>
    <xf numFmtId="0" fontId="13" fillId="3" borderId="134" xfId="0" applyFont="1" applyFill="1" applyBorder="1" applyAlignment="1">
      <alignment horizontal="center" vertical="center"/>
    </xf>
    <xf numFmtId="0" fontId="13" fillId="3" borderId="21" xfId="0" applyFont="1" applyFill="1" applyBorder="1" applyAlignment="1">
      <alignment horizontal="center" vertical="center"/>
    </xf>
    <xf numFmtId="0" fontId="13" fillId="3" borderId="22" xfId="0" applyFont="1" applyFill="1" applyBorder="1" applyAlignment="1">
      <alignment horizontal="center" vertical="center"/>
    </xf>
    <xf numFmtId="0" fontId="13" fillId="3" borderId="135" xfId="0" applyFont="1" applyFill="1" applyBorder="1" applyAlignment="1">
      <alignment horizontal="center" vertical="center"/>
    </xf>
    <xf numFmtId="0" fontId="13" fillId="3" borderId="27" xfId="0" applyFont="1" applyFill="1" applyBorder="1" applyAlignment="1">
      <alignment horizontal="center" vertical="center"/>
    </xf>
    <xf numFmtId="0" fontId="13" fillId="3" borderId="28" xfId="0" applyFont="1" applyFill="1" applyBorder="1" applyAlignment="1">
      <alignment horizontal="center" vertical="center"/>
    </xf>
    <xf numFmtId="0" fontId="13" fillId="3" borderId="136" xfId="0" applyFont="1" applyFill="1" applyBorder="1" applyAlignment="1">
      <alignment horizontal="center" vertical="center"/>
    </xf>
    <xf numFmtId="0" fontId="13" fillId="3" borderId="119" xfId="0" applyFont="1" applyFill="1" applyBorder="1" applyAlignment="1">
      <alignment horizontal="center" vertical="center"/>
    </xf>
    <xf numFmtId="0" fontId="13" fillId="3" borderId="111" xfId="0" applyFont="1" applyFill="1" applyBorder="1" applyAlignment="1">
      <alignment horizontal="center" vertical="center"/>
    </xf>
    <xf numFmtId="49" fontId="13" fillId="5" borderId="24" xfId="0" applyNumberFormat="1" applyFont="1" applyFill="1" applyBorder="1" applyAlignment="1">
      <alignment horizontal="center" vertical="center" wrapText="1"/>
    </xf>
    <xf numFmtId="0" fontId="13" fillId="5" borderId="23" xfId="0" applyFont="1" applyFill="1" applyBorder="1" applyAlignment="1">
      <alignment horizontal="center" vertical="center" wrapText="1"/>
    </xf>
    <xf numFmtId="0" fontId="12" fillId="0" borderId="38" xfId="0" applyFont="1" applyBorder="1" applyAlignment="1">
      <alignment horizontal="center" vertical="center"/>
    </xf>
    <xf numFmtId="0" fontId="12" fillId="0" borderId="31" xfId="0" applyFont="1" applyBorder="1" applyAlignment="1">
      <alignment vertical="center"/>
    </xf>
    <xf numFmtId="0" fontId="12" fillId="0" borderId="31" xfId="0" applyFont="1" applyBorder="1" applyAlignment="1">
      <alignment horizontal="center" vertical="center"/>
    </xf>
    <xf numFmtId="0" fontId="12" fillId="0" borderId="29" xfId="0" applyFont="1" applyBorder="1" applyAlignment="1">
      <alignment horizontal="center" vertical="center"/>
    </xf>
    <xf numFmtId="0" fontId="11" fillId="0" borderId="38" xfId="0" applyFont="1" applyBorder="1" applyAlignment="1">
      <alignment horizontal="center" vertical="center"/>
    </xf>
    <xf numFmtId="179" fontId="12" fillId="0" borderId="31" xfId="0" applyNumberFormat="1" applyFont="1" applyBorder="1" applyAlignment="1">
      <alignment horizontal="right" vertical="center"/>
    </xf>
    <xf numFmtId="0" fontId="11" fillId="0" borderId="17" xfId="0" applyFont="1" applyBorder="1" applyAlignment="1">
      <alignment horizontal="center" vertical="center"/>
    </xf>
    <xf numFmtId="179" fontId="12" fillId="0" borderId="20" xfId="0" applyNumberFormat="1" applyFont="1" applyBorder="1" applyAlignment="1">
      <alignment horizontal="right" vertical="center"/>
    </xf>
    <xf numFmtId="179" fontId="12" fillId="0" borderId="38" xfId="0" applyNumberFormat="1" applyFont="1" applyBorder="1" applyAlignment="1">
      <alignment horizontal="right" vertical="center"/>
    </xf>
    <xf numFmtId="0" fontId="3" fillId="0" borderId="38" xfId="0" applyFont="1" applyBorder="1" applyAlignment="1">
      <alignment horizontal="center" vertical="center"/>
    </xf>
    <xf numFmtId="179" fontId="28" fillId="0" borderId="100" xfId="0" applyNumberFormat="1" applyFont="1" applyBorder="1" applyAlignment="1">
      <alignment horizontal="right" vertical="center"/>
    </xf>
    <xf numFmtId="0" fontId="28" fillId="0" borderId="31" xfId="0" applyFont="1" applyBorder="1" applyAlignment="1">
      <alignment horizontal="center" vertical="center"/>
    </xf>
    <xf numFmtId="179" fontId="28" fillId="0" borderId="23" xfId="0" applyNumberFormat="1" applyFont="1" applyBorder="1" applyAlignment="1">
      <alignment horizontal="right" vertical="center"/>
    </xf>
    <xf numFmtId="0" fontId="28" fillId="0" borderId="20" xfId="0" applyFont="1" applyBorder="1" applyAlignment="1">
      <alignment horizontal="center" vertical="center"/>
    </xf>
    <xf numFmtId="0" fontId="28" fillId="0" borderId="100" xfId="0" applyFont="1" applyBorder="1" applyAlignment="1">
      <alignment horizontal="center" vertical="center"/>
    </xf>
    <xf numFmtId="179" fontId="28" fillId="0" borderId="31" xfId="0" applyNumberFormat="1" applyFont="1" applyBorder="1" applyAlignment="1">
      <alignment horizontal="right" vertical="center"/>
    </xf>
    <xf numFmtId="179" fontId="28" fillId="0" borderId="38" xfId="0" applyNumberFormat="1" applyFont="1" applyBorder="1" applyAlignment="1">
      <alignment horizontal="right" vertical="center"/>
    </xf>
    <xf numFmtId="0" fontId="3" fillId="0" borderId="100" xfId="0" applyFont="1" applyBorder="1" applyAlignment="1">
      <alignment horizontal="center" vertical="center"/>
    </xf>
    <xf numFmtId="0" fontId="0" fillId="0" borderId="138" xfId="0" applyBorder="1" applyAlignment="1">
      <alignment vertical="center"/>
    </xf>
    <xf numFmtId="0" fontId="0" fillId="0" borderId="137" xfId="0" applyBorder="1" applyAlignment="1">
      <alignment vertical="center"/>
    </xf>
    <xf numFmtId="0" fontId="0" fillId="6" borderId="0" xfId="0" applyFill="1" applyAlignment="1">
      <alignment vertical="center" wrapText="1"/>
    </xf>
    <xf numFmtId="0" fontId="0" fillId="6" borderId="0" xfId="0" applyFill="1" applyAlignment="1">
      <alignment horizontal="center" vertical="center" wrapText="1"/>
    </xf>
    <xf numFmtId="0" fontId="0" fillId="0" borderId="139" xfId="0" applyBorder="1" applyAlignment="1">
      <alignment vertical="center"/>
    </xf>
    <xf numFmtId="0" fontId="0" fillId="6" borderId="0" xfId="0" applyFill="1" applyAlignment="1">
      <alignment vertical="center"/>
    </xf>
    <xf numFmtId="0" fontId="4" fillId="0" borderId="0" xfId="0" applyFont="1" applyAlignment="1">
      <alignment vertical="center" wrapText="1"/>
    </xf>
    <xf numFmtId="0" fontId="14" fillId="0" borderId="0" xfId="0" applyFont="1" applyAlignment="1">
      <alignment horizontal="left" vertical="center"/>
    </xf>
    <xf numFmtId="0" fontId="9" fillId="0" borderId="0" xfId="0" applyFont="1" applyAlignment="1">
      <alignment vertical="center" wrapText="1"/>
    </xf>
    <xf numFmtId="179" fontId="12" fillId="0" borderId="0" xfId="1" applyNumberFormat="1" applyFont="1" applyBorder="1" applyAlignment="1">
      <alignment vertical="center" shrinkToFit="1"/>
    </xf>
    <xf numFmtId="179" fontId="12" fillId="0" borderId="11" xfId="1" applyNumberFormat="1" applyFont="1" applyBorder="1" applyAlignment="1">
      <alignment vertical="center" shrinkToFit="1"/>
    </xf>
    <xf numFmtId="0" fontId="3" fillId="0" borderId="0" xfId="0" applyFont="1" applyAlignment="1">
      <alignment horizontal="center" vertical="center"/>
    </xf>
    <xf numFmtId="179" fontId="12" fillId="0" borderId="11" xfId="1" applyNumberFormat="1" applyFont="1" applyFill="1" applyBorder="1" applyAlignment="1" applyProtection="1">
      <alignment vertical="center" shrinkToFit="1"/>
    </xf>
    <xf numFmtId="179" fontId="12" fillId="0" borderId="13" xfId="1" applyNumberFormat="1" applyFont="1" applyFill="1" applyBorder="1" applyAlignment="1" applyProtection="1">
      <alignment vertical="center" shrinkToFit="1"/>
    </xf>
    <xf numFmtId="180" fontId="12" fillId="0" borderId="11" xfId="1" applyNumberFormat="1" applyFont="1" applyBorder="1" applyAlignment="1">
      <alignment vertical="center" shrinkToFit="1"/>
    </xf>
    <xf numFmtId="180" fontId="12" fillId="0" borderId="0" xfId="1" applyNumberFormat="1" applyFont="1" applyBorder="1" applyAlignment="1">
      <alignment vertical="center" shrinkToFit="1"/>
    </xf>
    <xf numFmtId="0" fontId="11" fillId="0" borderId="23" xfId="0" applyFont="1" applyBorder="1" applyAlignment="1">
      <alignment horizontal="center" vertical="center"/>
    </xf>
    <xf numFmtId="179" fontId="12" fillId="0" borderId="100" xfId="0" applyNumberFormat="1" applyFont="1" applyBorder="1" applyAlignment="1">
      <alignment horizontal="right" vertical="center"/>
    </xf>
    <xf numFmtId="0" fontId="11" fillId="0" borderId="146" xfId="0" applyFont="1" applyBorder="1" applyAlignment="1">
      <alignment vertical="center"/>
    </xf>
    <xf numFmtId="179" fontId="0" fillId="0" borderId="0" xfId="0" applyNumberFormat="1" applyBorder="1" applyAlignment="1">
      <alignment vertical="center" shrinkToFit="1"/>
    </xf>
    <xf numFmtId="0" fontId="0" fillId="0" borderId="0" xfId="0" applyBorder="1" applyAlignment="1">
      <alignment vertical="center" shrinkToFit="1"/>
    </xf>
    <xf numFmtId="0" fontId="11" fillId="0" borderId="0" xfId="0" applyFont="1" applyBorder="1" applyAlignment="1">
      <alignment vertical="center"/>
    </xf>
    <xf numFmtId="180" fontId="12" fillId="0" borderId="11" xfId="1" applyNumberFormat="1" applyFont="1" applyFill="1" applyBorder="1" applyAlignment="1">
      <alignment vertical="center" shrinkToFit="1"/>
    </xf>
    <xf numFmtId="180" fontId="12" fillId="0" borderId="0" xfId="1" applyNumberFormat="1" applyFont="1" applyFill="1" applyBorder="1" applyAlignment="1">
      <alignment vertical="center" shrinkToFit="1"/>
    </xf>
    <xf numFmtId="180" fontId="12" fillId="0" borderId="13" xfId="1" applyNumberFormat="1" applyFont="1" applyFill="1" applyBorder="1" applyAlignment="1">
      <alignment vertical="center" shrinkToFit="1"/>
    </xf>
    <xf numFmtId="179" fontId="12" fillId="0" borderId="11" xfId="1" applyNumberFormat="1" applyFont="1" applyBorder="1" applyAlignment="1">
      <alignment vertical="center" shrinkToFit="1"/>
    </xf>
    <xf numFmtId="179" fontId="12" fillId="0" borderId="0" xfId="1" applyNumberFormat="1" applyFont="1" applyBorder="1" applyAlignment="1">
      <alignment vertical="center" shrinkToFit="1"/>
    </xf>
    <xf numFmtId="0" fontId="3" fillId="0" borderId="0" xfId="0" applyFont="1" applyAlignment="1">
      <alignment horizontal="center" vertical="center"/>
    </xf>
    <xf numFmtId="179" fontId="12" fillId="0" borderId="11" xfId="1" applyNumberFormat="1" applyFont="1" applyFill="1" applyBorder="1" applyAlignment="1" applyProtection="1">
      <alignment vertical="center" shrinkToFit="1"/>
    </xf>
    <xf numFmtId="179" fontId="12" fillId="0" borderId="13" xfId="1" applyNumberFormat="1" applyFont="1" applyFill="1" applyBorder="1" applyAlignment="1" applyProtection="1">
      <alignment vertical="center" shrinkToFit="1"/>
    </xf>
    <xf numFmtId="38" fontId="12" fillId="0" borderId="4" xfId="1" applyFont="1" applyFill="1" applyBorder="1" applyAlignment="1">
      <alignment shrinkToFit="1"/>
    </xf>
    <xf numFmtId="38" fontId="12" fillId="0" borderId="6" xfId="1" applyFont="1" applyFill="1" applyBorder="1" applyAlignment="1">
      <alignment shrinkToFit="1"/>
    </xf>
    <xf numFmtId="38" fontId="4" fillId="0" borderId="6" xfId="1" applyFont="1" applyFill="1" applyBorder="1" applyAlignment="1">
      <alignment horizontal="right" vertical="top" shrinkToFit="1"/>
    </xf>
    <xf numFmtId="38" fontId="4" fillId="0" borderId="5" xfId="1" applyFont="1" applyFill="1" applyBorder="1" applyAlignment="1">
      <alignment horizontal="right" vertical="top" shrinkToFit="1"/>
    </xf>
    <xf numFmtId="179" fontId="12" fillId="0" borderId="4" xfId="1" applyNumberFormat="1" applyFont="1" applyFill="1" applyBorder="1" applyAlignment="1">
      <alignment vertical="center" shrinkToFit="1"/>
    </xf>
    <xf numFmtId="179" fontId="12" fillId="0" borderId="6" xfId="1" applyNumberFormat="1" applyFont="1" applyFill="1" applyBorder="1" applyAlignment="1">
      <alignment vertical="center" shrinkToFit="1"/>
    </xf>
    <xf numFmtId="179" fontId="4" fillId="0" borderId="6" xfId="1" applyNumberFormat="1" applyFont="1" applyFill="1" applyBorder="1" applyAlignment="1">
      <alignment vertical="center" shrinkToFit="1"/>
    </xf>
    <xf numFmtId="179" fontId="4" fillId="0" borderId="5" xfId="1" applyNumberFormat="1" applyFont="1" applyFill="1" applyBorder="1" applyAlignment="1">
      <alignment vertical="center" shrinkToFit="1"/>
    </xf>
    <xf numFmtId="179" fontId="12" fillId="0" borderId="11" xfId="1" applyNumberFormat="1" applyFont="1" applyFill="1" applyBorder="1" applyAlignment="1">
      <alignment vertical="center" shrinkToFit="1"/>
    </xf>
    <xf numFmtId="179" fontId="12" fillId="0" borderId="0" xfId="1" applyNumberFormat="1" applyFont="1" applyFill="1" applyBorder="1" applyAlignment="1">
      <alignment vertical="center" shrinkToFit="1"/>
    </xf>
    <xf numFmtId="179" fontId="4" fillId="0" borderId="0" xfId="1" applyNumberFormat="1" applyFont="1" applyFill="1" applyBorder="1" applyAlignment="1">
      <alignment vertical="center" shrinkToFit="1"/>
    </xf>
    <xf numFmtId="179" fontId="4" fillId="0" borderId="13" xfId="1" applyNumberFormat="1" applyFont="1" applyFill="1" applyBorder="1" applyAlignment="1">
      <alignment vertical="center" shrinkToFit="1"/>
    </xf>
    <xf numFmtId="179" fontId="12" fillId="0" borderId="0" xfId="1" applyNumberFormat="1" applyFont="1" applyBorder="1" applyAlignment="1">
      <alignment vertical="center" shrinkToFit="1"/>
    </xf>
    <xf numFmtId="179" fontId="12" fillId="0" borderId="13" xfId="1" applyNumberFormat="1" applyFont="1" applyBorder="1" applyAlignment="1">
      <alignment vertical="center" shrinkToFit="1"/>
    </xf>
    <xf numFmtId="179" fontId="12" fillId="0" borderId="11" xfId="1" applyNumberFormat="1" applyFont="1" applyBorder="1" applyAlignment="1">
      <alignment vertical="center" shrinkToFit="1"/>
    </xf>
    <xf numFmtId="0" fontId="3" fillId="0" borderId="0" xfId="0" applyFont="1" applyAlignment="1">
      <alignment horizontal="center" vertical="center"/>
    </xf>
    <xf numFmtId="179" fontId="12" fillId="0" borderId="11" xfId="1" applyNumberFormat="1" applyFont="1" applyFill="1" applyBorder="1" applyAlignment="1" applyProtection="1">
      <alignment vertical="center" shrinkToFit="1"/>
    </xf>
    <xf numFmtId="179" fontId="12" fillId="0" borderId="13" xfId="1" applyNumberFormat="1" applyFont="1" applyFill="1" applyBorder="1" applyAlignment="1" applyProtection="1">
      <alignment vertical="center" shrinkToFit="1"/>
    </xf>
    <xf numFmtId="38" fontId="13" fillId="0" borderId="4" xfId="1" applyFont="1" applyFill="1" applyBorder="1" applyAlignment="1">
      <alignment shrinkToFit="1"/>
    </xf>
    <xf numFmtId="38" fontId="13" fillId="0" borderId="6" xfId="1" applyFont="1" applyFill="1" applyBorder="1" applyAlignment="1">
      <alignment shrinkToFit="1"/>
    </xf>
    <xf numFmtId="38" fontId="6" fillId="0" borderId="6" xfId="1" applyFont="1" applyFill="1" applyBorder="1" applyAlignment="1">
      <alignment horizontal="right" vertical="top" shrinkToFit="1"/>
    </xf>
    <xf numFmtId="38" fontId="6" fillId="0" borderId="5" xfId="1" applyFont="1" applyFill="1" applyBorder="1" applyAlignment="1">
      <alignment horizontal="right" vertical="top" shrinkToFit="1"/>
    </xf>
    <xf numFmtId="0" fontId="12" fillId="7" borderId="4" xfId="0" applyFont="1" applyFill="1" applyBorder="1" applyAlignment="1" applyProtection="1">
      <alignment vertical="center"/>
      <protection locked="0"/>
    </xf>
    <xf numFmtId="0" fontId="12" fillId="7" borderId="14" xfId="0" applyFont="1" applyFill="1" applyBorder="1" applyAlignment="1" applyProtection="1">
      <alignment vertical="center"/>
      <protection locked="0"/>
    </xf>
    <xf numFmtId="1" fontId="12" fillId="7" borderId="6" xfId="0" applyNumberFormat="1" applyFont="1" applyFill="1" applyBorder="1" applyAlignment="1" applyProtection="1">
      <alignment vertical="center"/>
      <protection locked="0"/>
    </xf>
    <xf numFmtId="1" fontId="12" fillId="7" borderId="0" xfId="0" applyNumberFormat="1" applyFont="1" applyFill="1" applyAlignment="1" applyProtection="1">
      <alignment vertical="center"/>
      <protection locked="0"/>
    </xf>
    <xf numFmtId="0" fontId="12" fillId="7" borderId="6" xfId="0" applyFont="1" applyFill="1" applyBorder="1" applyAlignment="1" applyProtection="1">
      <alignment vertical="center"/>
      <protection locked="0"/>
    </xf>
    <xf numFmtId="0" fontId="12" fillId="7" borderId="2" xfId="0" applyFont="1" applyFill="1" applyBorder="1" applyAlignment="1" applyProtection="1">
      <alignment vertical="center"/>
      <protection locked="0"/>
    </xf>
    <xf numFmtId="0" fontId="29" fillId="7" borderId="147" xfId="0" applyFont="1" applyFill="1" applyBorder="1" applyAlignment="1">
      <alignment horizontal="center" vertical="center"/>
    </xf>
    <xf numFmtId="0" fontId="29" fillId="7" borderId="150" xfId="0" applyFont="1" applyFill="1" applyBorder="1" applyAlignment="1">
      <alignment horizontal="center" vertical="center"/>
    </xf>
    <xf numFmtId="0" fontId="29" fillId="7" borderId="153" xfId="0" applyFont="1" applyFill="1" applyBorder="1" applyAlignment="1">
      <alignment horizontal="center" vertical="center"/>
    </xf>
    <xf numFmtId="179" fontId="12" fillId="0" borderId="11" xfId="1" applyNumberFormat="1" applyFont="1" applyBorder="1" applyAlignment="1">
      <alignment vertical="center" shrinkToFit="1"/>
    </xf>
    <xf numFmtId="179" fontId="12" fillId="0" borderId="0" xfId="1" applyNumberFormat="1" applyFont="1" applyBorder="1" applyAlignment="1">
      <alignment vertical="center" shrinkToFit="1"/>
    </xf>
    <xf numFmtId="0" fontId="3" fillId="0" borderId="0" xfId="0" applyFont="1" applyAlignment="1">
      <alignment horizontal="center" vertical="center"/>
    </xf>
    <xf numFmtId="179" fontId="0" fillId="0" borderId="0" xfId="0" applyNumberFormat="1" applyAlignment="1">
      <alignment vertical="center" shrinkToFit="1"/>
    </xf>
    <xf numFmtId="179" fontId="0" fillId="0" borderId="13" xfId="0" applyNumberFormat="1" applyBorder="1" applyAlignment="1">
      <alignment vertical="center" shrinkToFit="1"/>
    </xf>
    <xf numFmtId="0" fontId="0" fillId="0" borderId="0" xfId="0" applyAlignment="1">
      <alignment vertical="center" shrinkToFit="1"/>
    </xf>
    <xf numFmtId="0" fontId="0" fillId="0" borderId="13" xfId="0" applyBorder="1" applyAlignment="1">
      <alignment vertical="center" shrinkToFit="1"/>
    </xf>
    <xf numFmtId="179" fontId="12" fillId="0" borderId="11" xfId="1" applyNumberFormat="1" applyFont="1" applyFill="1" applyBorder="1" applyAlignment="1" applyProtection="1">
      <alignment vertical="center" shrinkToFit="1"/>
    </xf>
    <xf numFmtId="179" fontId="12" fillId="0" borderId="13" xfId="1" applyNumberFormat="1" applyFont="1" applyFill="1" applyBorder="1" applyAlignment="1" applyProtection="1">
      <alignment vertical="center" shrinkToFit="1"/>
    </xf>
    <xf numFmtId="179" fontId="12" fillId="0" borderId="0" xfId="1" applyNumberFormat="1" applyFont="1" applyBorder="1" applyAlignment="1">
      <alignment vertical="center" shrinkToFit="1"/>
    </xf>
    <xf numFmtId="179" fontId="12" fillId="0" borderId="11" xfId="1" applyNumberFormat="1" applyFont="1" applyBorder="1" applyAlignment="1">
      <alignment vertical="center" shrinkToFit="1"/>
    </xf>
    <xf numFmtId="179" fontId="0" fillId="0" borderId="0" xfId="0" applyNumberFormat="1" applyAlignment="1">
      <alignment vertical="center" shrinkToFit="1"/>
    </xf>
    <xf numFmtId="179" fontId="0" fillId="0" borderId="13" xfId="0" applyNumberFormat="1" applyBorder="1" applyAlignment="1">
      <alignment vertical="center" shrinkToFit="1"/>
    </xf>
    <xf numFmtId="0" fontId="0" fillId="0" borderId="0" xfId="0" applyAlignment="1">
      <alignment vertical="center" shrinkToFit="1"/>
    </xf>
    <xf numFmtId="0" fontId="0" fillId="0" borderId="13" xfId="0" applyBorder="1" applyAlignment="1">
      <alignment vertical="center" shrinkToFit="1"/>
    </xf>
    <xf numFmtId="179" fontId="12" fillId="0" borderId="11" xfId="1" applyNumberFormat="1" applyFont="1" applyFill="1" applyBorder="1" applyAlignment="1" applyProtection="1">
      <alignment vertical="center" shrinkToFit="1"/>
    </xf>
    <xf numFmtId="179" fontId="12" fillId="0" borderId="13" xfId="1" applyNumberFormat="1" applyFont="1" applyFill="1" applyBorder="1" applyAlignment="1" applyProtection="1">
      <alignment vertical="center" shrinkToFit="1"/>
    </xf>
    <xf numFmtId="179" fontId="12" fillId="0" borderId="11" xfId="1" applyNumberFormat="1" applyFont="1" applyBorder="1" applyAlignment="1">
      <alignment vertical="center" shrinkToFit="1"/>
    </xf>
    <xf numFmtId="179" fontId="12" fillId="0" borderId="0" xfId="1" applyNumberFormat="1" applyFont="1" applyBorder="1" applyAlignment="1">
      <alignment vertical="center" shrinkToFit="1"/>
    </xf>
    <xf numFmtId="179" fontId="0" fillId="0" borderId="0" xfId="0" applyNumberFormat="1" applyAlignment="1">
      <alignment vertical="center" shrinkToFit="1"/>
    </xf>
    <xf numFmtId="179" fontId="0" fillId="0" borderId="13" xfId="0" applyNumberFormat="1" applyBorder="1" applyAlignment="1">
      <alignment vertical="center" shrinkToFit="1"/>
    </xf>
    <xf numFmtId="0" fontId="0" fillId="0" borderId="0" xfId="0" applyAlignment="1">
      <alignment vertical="center" shrinkToFit="1"/>
    </xf>
    <xf numFmtId="0" fontId="0" fillId="0" borderId="13" xfId="0" applyBorder="1" applyAlignment="1">
      <alignment vertical="center" shrinkToFit="1"/>
    </xf>
    <xf numFmtId="179" fontId="12" fillId="0" borderId="11" xfId="1" applyNumberFormat="1" applyFont="1" applyFill="1" applyBorder="1" applyAlignment="1" applyProtection="1">
      <alignment vertical="center" shrinkToFit="1"/>
    </xf>
    <xf numFmtId="179" fontId="12" fillId="0" borderId="13" xfId="1" applyNumberFormat="1" applyFont="1" applyFill="1" applyBorder="1" applyAlignment="1" applyProtection="1">
      <alignment vertical="center" shrinkToFit="1"/>
    </xf>
    <xf numFmtId="0" fontId="4" fillId="0" borderId="147" xfId="0" applyFont="1" applyBorder="1" applyAlignment="1">
      <alignment horizontal="center" vertical="center"/>
    </xf>
    <xf numFmtId="0" fontId="4" fillId="0" borderId="150" xfId="0" applyFont="1" applyBorder="1" applyAlignment="1">
      <alignment horizontal="center" vertical="center"/>
    </xf>
    <xf numFmtId="0" fontId="4" fillId="0" borderId="153" xfId="0" applyFont="1" applyBorder="1" applyAlignment="1">
      <alignment horizontal="center" vertical="center"/>
    </xf>
    <xf numFmtId="0" fontId="6" fillId="0" borderId="147" xfId="0" applyFont="1" applyBorder="1" applyAlignment="1">
      <alignment horizontal="center" vertical="center"/>
    </xf>
    <xf numFmtId="0" fontId="6" fillId="0" borderId="150" xfId="0" applyFont="1" applyBorder="1" applyAlignment="1">
      <alignment horizontal="center" vertical="center"/>
    </xf>
    <xf numFmtId="0" fontId="6" fillId="0" borderId="153" xfId="0" applyFont="1" applyBorder="1" applyAlignment="1">
      <alignment horizontal="center" vertical="center"/>
    </xf>
    <xf numFmtId="0" fontId="4" fillId="0" borderId="5" xfId="0" applyFont="1" applyBorder="1" applyAlignment="1">
      <alignment horizontal="center" vertical="center"/>
    </xf>
    <xf numFmtId="180" fontId="12" fillId="0" borderId="5" xfId="1" applyNumberFormat="1" applyFont="1" applyFill="1" applyBorder="1" applyAlignment="1">
      <alignment vertical="center" shrinkToFit="1"/>
    </xf>
    <xf numFmtId="179" fontId="12" fillId="0" borderId="13" xfId="1" applyNumberFormat="1" applyFont="1" applyFill="1" applyBorder="1" applyAlignment="1">
      <alignment vertical="center" shrinkToFit="1"/>
    </xf>
    <xf numFmtId="179" fontId="12" fillId="0" borderId="12" xfId="1" applyNumberFormat="1" applyFont="1" applyFill="1" applyBorder="1" applyAlignment="1">
      <alignment vertical="center" shrinkToFit="1"/>
    </xf>
    <xf numFmtId="0" fontId="3" fillId="0" borderId="0" xfId="0" applyFont="1" applyAlignment="1" applyProtection="1">
      <alignment vertical="center"/>
    </xf>
    <xf numFmtId="0" fontId="4" fillId="0" borderId="0" xfId="0" applyFont="1" applyAlignment="1" applyProtection="1">
      <alignment vertical="center"/>
    </xf>
    <xf numFmtId="0" fontId="8" fillId="0" borderId="0" xfId="0" applyFont="1" applyProtection="1"/>
    <xf numFmtId="0" fontId="4" fillId="0" borderId="0" xfId="0" applyFont="1" applyAlignment="1" applyProtection="1">
      <alignment horizontal="left" vertical="center" indent="1"/>
    </xf>
    <xf numFmtId="0" fontId="4" fillId="0" borderId="0" xfId="0" applyFont="1" applyAlignment="1" applyProtection="1">
      <alignment horizontal="center" vertical="center"/>
    </xf>
    <xf numFmtId="0" fontId="5" fillId="0" borderId="0" xfId="0" applyFont="1" applyAlignment="1" applyProtection="1">
      <alignment vertical="center"/>
    </xf>
    <xf numFmtId="0" fontId="10" fillId="0" borderId="0" xfId="0" applyFont="1" applyProtection="1"/>
    <xf numFmtId="0" fontId="7" fillId="0" borderId="0" xfId="0" applyFont="1" applyAlignment="1" applyProtection="1">
      <alignment vertical="center"/>
    </xf>
    <xf numFmtId="0" fontId="8" fillId="0" borderId="0" xfId="0" applyFont="1" applyAlignment="1" applyProtection="1">
      <alignment vertical="center" wrapText="1"/>
    </xf>
    <xf numFmtId="0" fontId="7" fillId="0" borderId="2" xfId="0" applyFont="1" applyBorder="1" applyAlignment="1" applyProtection="1">
      <alignment vertical="center"/>
    </xf>
    <xf numFmtId="0" fontId="4" fillId="0" borderId="0" xfId="0" applyFont="1" applyAlignment="1" applyProtection="1">
      <alignment vertical="center" wrapText="1"/>
    </xf>
    <xf numFmtId="0" fontId="6" fillId="0" borderId="1" xfId="0" applyFont="1" applyBorder="1" applyAlignment="1" applyProtection="1">
      <alignment horizontal="center" vertical="center"/>
    </xf>
    <xf numFmtId="0" fontId="3" fillId="0" borderId="0" xfId="0" applyFont="1" applyFill="1" applyAlignment="1" applyProtection="1">
      <alignment vertical="center"/>
    </xf>
    <xf numFmtId="0" fontId="4" fillId="0" borderId="0" xfId="0" applyFont="1" applyFill="1" applyAlignment="1" applyProtection="1">
      <alignment horizontal="center" vertical="center"/>
    </xf>
    <xf numFmtId="0" fontId="3" fillId="0" borderId="0" xfId="0" applyFont="1" applyFill="1" applyAlignment="1">
      <alignment vertical="center"/>
    </xf>
    <xf numFmtId="180" fontId="12" fillId="0" borderId="13" xfId="1" applyNumberFormat="1" applyFont="1" applyFill="1" applyBorder="1" applyAlignment="1" applyProtection="1">
      <alignment vertical="center" shrinkToFit="1"/>
    </xf>
    <xf numFmtId="0" fontId="4" fillId="0" borderId="0" xfId="0" applyFont="1" applyFill="1" applyAlignment="1">
      <alignment horizontal="center" vertical="center"/>
    </xf>
    <xf numFmtId="0" fontId="6" fillId="0" borderId="0" xfId="0" applyFont="1" applyFill="1" applyAlignment="1">
      <alignment horizontal="right" vertical="center"/>
    </xf>
    <xf numFmtId="0" fontId="11" fillId="0" borderId="2" xfId="0" applyFont="1" applyFill="1" applyBorder="1" applyAlignment="1">
      <alignment vertical="center"/>
    </xf>
    <xf numFmtId="0" fontId="4" fillId="0" borderId="2" xfId="0" applyFont="1" applyFill="1" applyBorder="1" applyAlignment="1">
      <alignment horizontal="center" vertical="center"/>
    </xf>
    <xf numFmtId="0" fontId="4" fillId="0" borderId="7" xfId="0" applyFont="1" applyFill="1" applyBorder="1" applyAlignment="1">
      <alignment vertical="center" justifyLastLine="1"/>
    </xf>
    <xf numFmtId="0" fontId="11" fillId="0" borderId="8" xfId="0" applyFont="1" applyFill="1" applyBorder="1"/>
    <xf numFmtId="0" fontId="11" fillId="0" borderId="0" xfId="0" applyFont="1" applyFill="1" applyAlignment="1">
      <alignment horizontal="center" vertical="center"/>
    </xf>
    <xf numFmtId="49" fontId="6" fillId="0" borderId="7" xfId="0" applyNumberFormat="1" applyFont="1" applyFill="1" applyBorder="1" applyAlignment="1">
      <alignment vertical="center"/>
    </xf>
    <xf numFmtId="49" fontId="6" fillId="0" borderId="0" xfId="0" applyNumberFormat="1" applyFont="1" applyFill="1" applyAlignment="1">
      <alignment vertical="center"/>
    </xf>
    <xf numFmtId="0" fontId="4" fillId="0" borderId="0" xfId="0" applyFont="1" applyFill="1" applyAlignment="1">
      <alignment vertical="center" wrapText="1"/>
    </xf>
    <xf numFmtId="38" fontId="4" fillId="0" borderId="5" xfId="1" applyFont="1" applyFill="1" applyBorder="1" applyAlignment="1" applyProtection="1">
      <alignment horizontal="right" vertical="top" shrinkToFit="1"/>
    </xf>
    <xf numFmtId="182" fontId="12" fillId="0" borderId="0" xfId="1" applyNumberFormat="1" applyFont="1" applyFill="1" applyBorder="1" applyAlignment="1">
      <alignment vertical="center" shrinkToFit="1"/>
    </xf>
    <xf numFmtId="0" fontId="4" fillId="0" borderId="6" xfId="0" applyFont="1" applyBorder="1" applyAlignment="1">
      <alignment horizontal="center" vertical="center"/>
    </xf>
    <xf numFmtId="179" fontId="12" fillId="0" borderId="0" xfId="1" applyNumberFormat="1" applyFont="1" applyBorder="1" applyAlignment="1">
      <alignment vertical="center" shrinkToFit="1"/>
    </xf>
    <xf numFmtId="179" fontId="12" fillId="0" borderId="13" xfId="1" applyNumberFormat="1" applyFont="1" applyBorder="1" applyAlignment="1">
      <alignment vertical="center" shrinkToFit="1"/>
    </xf>
    <xf numFmtId="0" fontId="6" fillId="0" borderId="1" xfId="0" applyFont="1" applyBorder="1" applyAlignment="1">
      <alignment horizontal="center" vertical="center"/>
    </xf>
    <xf numFmtId="0" fontId="4" fillId="0" borderId="2" xfId="0" applyFont="1" applyBorder="1" applyAlignment="1">
      <alignment horizontal="center" vertical="center"/>
    </xf>
    <xf numFmtId="0" fontId="4" fillId="0" borderId="0" xfId="0" applyFont="1" applyAlignment="1">
      <alignment horizontal="center" vertical="center"/>
    </xf>
    <xf numFmtId="179" fontId="12" fillId="0" borderId="11" xfId="1" applyNumberFormat="1" applyFont="1" applyBorder="1" applyAlignment="1">
      <alignment vertical="center" shrinkToFit="1"/>
    </xf>
    <xf numFmtId="179" fontId="0" fillId="0" borderId="0" xfId="0" applyNumberFormat="1" applyAlignment="1">
      <alignment vertical="center" shrinkToFit="1"/>
    </xf>
    <xf numFmtId="0" fontId="3" fillId="0" borderId="0" xfId="0" applyFont="1" applyAlignment="1">
      <alignment horizontal="center" vertical="center"/>
    </xf>
    <xf numFmtId="0" fontId="0" fillId="0" borderId="0" xfId="0" applyAlignment="1">
      <alignment vertical="center" shrinkToFit="1"/>
    </xf>
    <xf numFmtId="179" fontId="12" fillId="0" borderId="14" xfId="1" applyNumberFormat="1" applyFont="1" applyFill="1" applyBorder="1" applyAlignment="1" applyProtection="1">
      <alignment vertical="center" shrinkToFit="1"/>
    </xf>
    <xf numFmtId="180" fontId="12" fillId="0" borderId="5" xfId="1" applyNumberFormat="1" applyFont="1" applyBorder="1" applyAlignment="1" applyProtection="1">
      <alignment vertical="center" shrinkToFit="1"/>
    </xf>
    <xf numFmtId="179" fontId="12" fillId="0" borderId="0" xfId="1" applyNumberFormat="1" applyFont="1" applyBorder="1" applyAlignment="1" applyProtection="1">
      <alignment vertical="center" shrinkToFit="1"/>
    </xf>
    <xf numFmtId="179" fontId="12" fillId="0" borderId="12" xfId="1" applyNumberFormat="1" applyFont="1" applyBorder="1" applyAlignment="1" applyProtection="1">
      <alignment vertical="center" shrinkToFit="1"/>
    </xf>
    <xf numFmtId="179" fontId="12" fillId="0" borderId="11" xfId="1" applyNumberFormat="1" applyFont="1" applyFill="1" applyBorder="1" applyAlignment="1" applyProtection="1">
      <alignment vertical="center" shrinkToFit="1"/>
    </xf>
    <xf numFmtId="179" fontId="0" fillId="0" borderId="0" xfId="0" applyNumberFormat="1" applyFill="1" applyAlignment="1" applyProtection="1">
      <alignment vertical="center" shrinkToFit="1"/>
    </xf>
    <xf numFmtId="179" fontId="12" fillId="0" borderId="11" xfId="1" applyNumberFormat="1" applyFont="1" applyBorder="1" applyAlignment="1" applyProtection="1">
      <alignment vertical="center" shrinkToFit="1"/>
    </xf>
    <xf numFmtId="0" fontId="6" fillId="0" borderId="1" xfId="0" applyFont="1" applyBorder="1" applyAlignment="1" applyProtection="1">
      <alignment horizontal="center" vertical="center"/>
    </xf>
    <xf numFmtId="179" fontId="12" fillId="0" borderId="0" xfId="1" applyNumberFormat="1" applyFont="1" applyFill="1" applyBorder="1" applyAlignment="1" applyProtection="1">
      <alignment vertical="center" shrinkToFit="1"/>
    </xf>
    <xf numFmtId="179" fontId="12" fillId="0" borderId="12" xfId="1" applyNumberFormat="1" applyFont="1" applyFill="1" applyBorder="1" applyAlignment="1" applyProtection="1">
      <alignment vertical="center" shrinkToFit="1"/>
    </xf>
    <xf numFmtId="179" fontId="12" fillId="0" borderId="13"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0" fontId="12" fillId="6" borderId="4" xfId="0" applyFont="1" applyFill="1" applyBorder="1" applyAlignment="1" applyProtection="1">
      <alignment vertical="center"/>
      <protection locked="0"/>
    </xf>
    <xf numFmtId="0" fontId="12" fillId="6" borderId="14" xfId="0" applyFont="1" applyFill="1" applyBorder="1" applyAlignment="1" applyProtection="1">
      <alignment vertical="center"/>
      <protection locked="0"/>
    </xf>
    <xf numFmtId="1" fontId="12" fillId="6" borderId="2" xfId="0" applyNumberFormat="1" applyFont="1" applyFill="1" applyBorder="1" applyAlignment="1" applyProtection="1">
      <alignment vertical="center"/>
      <protection locked="0"/>
    </xf>
    <xf numFmtId="1" fontId="12" fillId="6" borderId="6" xfId="0" applyNumberFormat="1" applyFont="1" applyFill="1" applyBorder="1" applyAlignment="1" applyProtection="1">
      <alignment vertical="center"/>
      <protection locked="0"/>
    </xf>
    <xf numFmtId="1" fontId="12" fillId="6" borderId="0" xfId="0" applyNumberFormat="1" applyFont="1" applyFill="1" applyAlignment="1" applyProtection="1">
      <alignment vertical="center"/>
      <protection locked="0"/>
    </xf>
    <xf numFmtId="0" fontId="12" fillId="6" borderId="6" xfId="0" applyFont="1" applyFill="1" applyBorder="1" applyAlignment="1" applyProtection="1">
      <alignment vertical="center"/>
      <protection locked="0"/>
    </xf>
    <xf numFmtId="0" fontId="12" fillId="6" borderId="2" xfId="0" applyFont="1" applyFill="1" applyBorder="1" applyAlignment="1" applyProtection="1">
      <alignment vertical="center"/>
      <protection locked="0"/>
    </xf>
    <xf numFmtId="38" fontId="13" fillId="0" borderId="6" xfId="1" applyFont="1" applyBorder="1" applyAlignment="1" applyProtection="1">
      <alignment shrinkToFit="1"/>
    </xf>
    <xf numFmtId="38" fontId="6" fillId="0" borderId="5" xfId="1" applyFont="1" applyBorder="1" applyAlignment="1" applyProtection="1">
      <alignment horizontal="right" vertical="top" shrinkToFit="1"/>
    </xf>
    <xf numFmtId="179" fontId="12" fillId="0" borderId="4" xfId="1" applyNumberFormat="1" applyFont="1" applyBorder="1" applyAlignment="1" applyProtection="1">
      <alignment vertical="center" shrinkToFit="1"/>
    </xf>
    <xf numFmtId="179" fontId="12" fillId="0" borderId="6" xfId="1" applyNumberFormat="1" applyFont="1" applyBorder="1" applyAlignment="1" applyProtection="1">
      <alignment vertical="center" shrinkToFit="1"/>
    </xf>
    <xf numFmtId="179" fontId="4" fillId="0" borderId="5" xfId="1" applyNumberFormat="1" applyFont="1" applyBorder="1" applyAlignment="1" applyProtection="1">
      <alignment vertical="center" shrinkToFit="1"/>
    </xf>
    <xf numFmtId="179" fontId="4" fillId="0" borderId="13" xfId="1" applyNumberFormat="1" applyFont="1" applyBorder="1" applyAlignment="1" applyProtection="1">
      <alignment vertical="center" shrinkToFit="1"/>
    </xf>
    <xf numFmtId="0" fontId="4" fillId="6" borderId="4" xfId="0" applyFont="1" applyFill="1" applyBorder="1" applyAlignment="1">
      <alignment horizontal="center" vertical="center"/>
    </xf>
    <xf numFmtId="0" fontId="4" fillId="6" borderId="11" xfId="0" applyFont="1" applyFill="1" applyBorder="1" applyAlignment="1">
      <alignment horizontal="center" vertical="center"/>
    </xf>
    <xf numFmtId="0" fontId="4" fillId="6" borderId="14" xfId="0" applyFont="1" applyFill="1" applyBorder="1" applyAlignment="1">
      <alignment horizontal="center" vertical="center"/>
    </xf>
    <xf numFmtId="38" fontId="12" fillId="0" borderId="4" xfId="1" applyFont="1" applyBorder="1" applyAlignment="1" applyProtection="1">
      <alignment shrinkToFit="1"/>
    </xf>
    <xf numFmtId="38" fontId="12" fillId="0" borderId="6" xfId="1" applyFont="1" applyBorder="1" applyAlignment="1" applyProtection="1">
      <alignment shrinkToFit="1"/>
    </xf>
    <xf numFmtId="38" fontId="4" fillId="0" borderId="6" xfId="1" applyFont="1" applyBorder="1" applyAlignment="1" applyProtection="1">
      <alignment horizontal="right" vertical="top" shrinkToFit="1"/>
    </xf>
    <xf numFmtId="38" fontId="4" fillId="0" borderId="5" xfId="1" applyFont="1" applyBorder="1" applyAlignment="1" applyProtection="1">
      <alignment horizontal="right" vertical="top" shrinkToFit="1"/>
    </xf>
    <xf numFmtId="0" fontId="6" fillId="6" borderId="4" xfId="0" applyFont="1" applyFill="1" applyBorder="1" applyAlignment="1">
      <alignment horizontal="center" vertical="center"/>
    </xf>
    <xf numFmtId="0" fontId="6" fillId="6" borderId="11" xfId="0" applyFont="1" applyFill="1" applyBorder="1" applyAlignment="1">
      <alignment horizontal="center" vertical="center"/>
    </xf>
    <xf numFmtId="0" fontId="6" fillId="6" borderId="14" xfId="0" applyFont="1" applyFill="1" applyBorder="1" applyAlignment="1">
      <alignment horizontal="center" vertical="center"/>
    </xf>
    <xf numFmtId="0" fontId="29" fillId="6" borderId="0" xfId="0" applyFont="1" applyFill="1" applyBorder="1" applyAlignment="1" applyProtection="1">
      <alignment horizontal="center" vertical="center" shrinkToFit="1"/>
      <protection locked="0"/>
    </xf>
    <xf numFmtId="0" fontId="30" fillId="6" borderId="0" xfId="0" applyFont="1" applyFill="1" applyBorder="1" applyAlignment="1" applyProtection="1">
      <alignment shrinkToFit="1"/>
      <protection locked="0"/>
    </xf>
    <xf numFmtId="0" fontId="30" fillId="6" borderId="13" xfId="0" applyFont="1" applyFill="1" applyBorder="1" applyAlignment="1" applyProtection="1">
      <alignment shrinkToFit="1"/>
      <protection locked="0"/>
    </xf>
    <xf numFmtId="0" fontId="4" fillId="0" borderId="6" xfId="0" applyFont="1" applyBorder="1" applyAlignment="1" applyProtection="1">
      <alignment horizontal="center" vertical="center"/>
    </xf>
    <xf numFmtId="0" fontId="4" fillId="0" borderId="2" xfId="0" applyFont="1" applyBorder="1" applyAlignment="1" applyProtection="1">
      <alignment horizontal="center" vertical="center"/>
    </xf>
    <xf numFmtId="0" fontId="27" fillId="0" borderId="2" xfId="0" applyFont="1" applyBorder="1" applyAlignment="1" applyProtection="1">
      <alignment horizontal="center" vertical="center"/>
    </xf>
    <xf numFmtId="0" fontId="3" fillId="0" borderId="0" xfId="0" applyFont="1" applyAlignment="1" applyProtection="1">
      <alignment horizontal="center" vertical="center"/>
    </xf>
    <xf numFmtId="0" fontId="4" fillId="0" borderId="0" xfId="0" applyFont="1" applyAlignment="1" applyProtection="1">
      <alignment horizontal="center" vertical="center" wrapText="1"/>
    </xf>
    <xf numFmtId="0" fontId="7" fillId="0" borderId="0" xfId="0" applyFont="1" applyAlignment="1" applyProtection="1">
      <alignment horizontal="center" vertical="center"/>
    </xf>
    <xf numFmtId="0" fontId="8" fillId="0" borderId="0" xfId="0" applyFont="1" applyAlignment="1" applyProtection="1">
      <alignment horizontal="center" vertical="center"/>
    </xf>
    <xf numFmtId="0" fontId="4" fillId="0" borderId="0" xfId="0" applyFont="1" applyFill="1" applyAlignment="1" applyProtection="1">
      <alignment vertical="center" wrapText="1"/>
    </xf>
    <xf numFmtId="0" fontId="5" fillId="0" borderId="3" xfId="0" applyFont="1" applyBorder="1" applyAlignment="1" applyProtection="1">
      <alignment horizontal="left" vertical="top"/>
    </xf>
    <xf numFmtId="0" fontId="5" fillId="0" borderId="9" xfId="0" applyFont="1" applyBorder="1" applyAlignment="1" applyProtection="1">
      <alignment vertical="center"/>
    </xf>
    <xf numFmtId="0" fontId="5" fillId="0" borderId="10" xfId="0" applyFont="1" applyBorder="1" applyAlignment="1" applyProtection="1">
      <alignment vertical="center"/>
    </xf>
    <xf numFmtId="0" fontId="5" fillId="0" borderId="4" xfId="0" applyFont="1" applyBorder="1" applyAlignment="1" applyProtection="1">
      <alignment horizontal="left" vertical="top"/>
    </xf>
    <xf numFmtId="0" fontId="4" fillId="0" borderId="5" xfId="0" applyFont="1" applyBorder="1" applyAlignment="1" applyProtection="1">
      <alignment horizontal="center" vertical="center"/>
    </xf>
    <xf numFmtId="0" fontId="12" fillId="6" borderId="4" xfId="0" applyFont="1" applyFill="1" applyBorder="1" applyAlignment="1" applyProtection="1">
      <alignment vertical="center"/>
    </xf>
    <xf numFmtId="1" fontId="12" fillId="6" borderId="6" xfId="0" applyNumberFormat="1" applyFont="1" applyFill="1" applyBorder="1" applyAlignment="1" applyProtection="1">
      <alignment vertical="center"/>
    </xf>
    <xf numFmtId="0" fontId="12" fillId="6" borderId="6" xfId="0" applyFont="1" applyFill="1" applyBorder="1" applyAlignment="1" applyProtection="1">
      <alignment vertical="center"/>
    </xf>
    <xf numFmtId="0" fontId="12" fillId="6" borderId="14" xfId="0" applyFont="1" applyFill="1" applyBorder="1" applyAlignment="1" applyProtection="1">
      <alignment vertical="center"/>
    </xf>
    <xf numFmtId="1" fontId="12" fillId="6" borderId="0" xfId="0" applyNumberFormat="1" applyFont="1" applyFill="1" applyAlignment="1" applyProtection="1">
      <alignment vertical="center"/>
    </xf>
    <xf numFmtId="0" fontId="12" fillId="6" borderId="2" xfId="0" applyFont="1" applyFill="1" applyBorder="1" applyAlignment="1" applyProtection="1">
      <alignment vertical="center"/>
    </xf>
    <xf numFmtId="1" fontId="12" fillId="6" borderId="2" xfId="0" applyNumberFormat="1" applyFont="1" applyFill="1" applyBorder="1" applyAlignment="1" applyProtection="1">
      <alignment vertical="center"/>
    </xf>
    <xf numFmtId="0" fontId="12" fillId="8" borderId="4" xfId="0" applyFont="1" applyFill="1" applyBorder="1" applyAlignment="1" applyProtection="1">
      <alignment horizontal="center" vertical="center"/>
    </xf>
    <xf numFmtId="0" fontId="12" fillId="8" borderId="11" xfId="0" applyFont="1" applyFill="1" applyBorder="1" applyAlignment="1" applyProtection="1">
      <alignment horizontal="center" vertical="center"/>
    </xf>
    <xf numFmtId="180" fontId="12" fillId="0" borderId="11" xfId="1" applyNumberFormat="1" applyFont="1" applyBorder="1" applyAlignment="1" applyProtection="1">
      <alignment vertical="center" shrinkToFit="1"/>
    </xf>
    <xf numFmtId="180" fontId="12" fillId="0" borderId="0" xfId="1" applyNumberFormat="1" applyFont="1" applyBorder="1" applyAlignment="1" applyProtection="1">
      <alignment vertical="center" shrinkToFit="1"/>
    </xf>
    <xf numFmtId="180" fontId="12" fillId="0" borderId="13" xfId="1" applyNumberFormat="1" applyFont="1" applyBorder="1" applyAlignment="1" applyProtection="1">
      <alignment vertical="center" shrinkToFit="1"/>
    </xf>
    <xf numFmtId="179" fontId="0" fillId="0" borderId="0" xfId="0" applyNumberFormat="1" applyAlignment="1" applyProtection="1">
      <alignment vertical="center" shrinkToFit="1"/>
    </xf>
    <xf numFmtId="179" fontId="0" fillId="0" borderId="0" xfId="0" applyNumberFormat="1" applyBorder="1" applyAlignment="1" applyProtection="1">
      <alignment vertical="center" shrinkToFit="1"/>
    </xf>
    <xf numFmtId="0" fontId="0" fillId="0" borderId="0" xfId="0" applyAlignment="1" applyProtection="1">
      <alignment vertical="center" shrinkToFit="1"/>
    </xf>
    <xf numFmtId="0" fontId="0" fillId="0" borderId="0" xfId="0" applyBorder="1" applyAlignment="1" applyProtection="1">
      <alignment vertical="center" shrinkToFit="1"/>
    </xf>
    <xf numFmtId="0" fontId="12" fillId="8" borderId="14" xfId="0" applyFont="1" applyFill="1" applyBorder="1" applyAlignment="1" applyProtection="1">
      <alignment horizontal="center" vertical="center"/>
    </xf>
    <xf numFmtId="179" fontId="1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2" xfId="0" applyFont="1" applyBorder="1" applyAlignment="1" applyProtection="1">
      <alignment vertical="center"/>
    </xf>
    <xf numFmtId="0" fontId="3" fillId="0" borderId="0" xfId="0" applyFont="1" applyAlignment="1" applyProtection="1">
      <alignment horizontal="right" vertical="center"/>
    </xf>
    <xf numFmtId="0" fontId="6" fillId="0" borderId="0" xfId="0" applyFont="1" applyAlignment="1" applyProtection="1">
      <alignment horizontal="right" vertical="center"/>
    </xf>
    <xf numFmtId="0" fontId="4" fillId="0" borderId="2" xfId="0" applyFont="1" applyBorder="1" applyAlignment="1" applyProtection="1">
      <alignment vertical="center"/>
    </xf>
    <xf numFmtId="0" fontId="11" fillId="0" borderId="2" xfId="0" applyFont="1" applyBorder="1" applyAlignment="1" applyProtection="1">
      <alignment vertical="center"/>
    </xf>
    <xf numFmtId="0" fontId="14" fillId="0" borderId="0" xfId="0" applyFont="1" applyAlignment="1" applyProtection="1">
      <alignment vertical="center"/>
    </xf>
    <xf numFmtId="0" fontId="4" fillId="0" borderId="7" xfId="0" applyFont="1" applyBorder="1" applyAlignment="1" applyProtection="1">
      <alignment vertical="center"/>
    </xf>
    <xf numFmtId="0" fontId="4" fillId="0" borderId="7" xfId="0" applyFont="1" applyBorder="1" applyAlignment="1" applyProtection="1">
      <alignment vertical="center" justifyLastLine="1"/>
    </xf>
    <xf numFmtId="0" fontId="14" fillId="0" borderId="0" xfId="0" applyFont="1" applyAlignment="1" applyProtection="1">
      <alignment horizontal="left" vertical="center"/>
    </xf>
    <xf numFmtId="0" fontId="11" fillId="0" borderId="8" xfId="0" applyFont="1" applyBorder="1" applyProtection="1"/>
    <xf numFmtId="0" fontId="14" fillId="0" borderId="0" xfId="0" applyFont="1" applyAlignment="1" applyProtection="1">
      <alignment horizontal="right" vertical="center"/>
    </xf>
    <xf numFmtId="0" fontId="15" fillId="0" borderId="0" xfId="0" applyFont="1" applyAlignment="1" applyProtection="1">
      <alignment horizontal="distributed" vertical="center" wrapText="1"/>
    </xf>
    <xf numFmtId="0" fontId="11" fillId="0" borderId="0" xfId="0" applyFont="1" applyAlignment="1" applyProtection="1">
      <alignment horizontal="center" vertical="center"/>
    </xf>
    <xf numFmtId="49" fontId="6" fillId="0" borderId="7" xfId="0" applyNumberFormat="1" applyFont="1" applyBorder="1" applyAlignment="1" applyProtection="1">
      <alignment vertical="center"/>
    </xf>
    <xf numFmtId="49" fontId="6" fillId="0" borderId="0" xfId="0" applyNumberFormat="1" applyFont="1" applyAlignment="1" applyProtection="1">
      <alignment vertical="center"/>
    </xf>
    <xf numFmtId="182" fontId="12" fillId="0" borderId="6" xfId="1" applyNumberFormat="1" applyFont="1" applyBorder="1" applyAlignment="1">
      <alignment vertical="center" shrinkToFit="1"/>
    </xf>
    <xf numFmtId="179" fontId="12" fillId="0" borderId="11" xfId="1" applyNumberFormat="1" applyFont="1" applyBorder="1" applyAlignment="1">
      <alignment vertical="center" shrinkToFit="1"/>
    </xf>
    <xf numFmtId="179" fontId="12" fillId="0" borderId="0" xfId="1" applyNumberFormat="1" applyFont="1" applyBorder="1" applyAlignment="1">
      <alignment vertical="center" shrinkToFit="1"/>
    </xf>
    <xf numFmtId="179" fontId="12" fillId="0" borderId="14" xfId="1" applyNumberFormat="1" applyFont="1" applyBorder="1" applyAlignment="1">
      <alignment vertical="center" shrinkToFit="1"/>
    </xf>
    <xf numFmtId="179" fontId="12" fillId="0" borderId="2" xfId="1" applyNumberFormat="1" applyFont="1" applyBorder="1" applyAlignment="1">
      <alignment vertical="center" shrinkToFit="1"/>
    </xf>
    <xf numFmtId="179" fontId="12" fillId="0" borderId="12" xfId="1" applyNumberFormat="1" applyFont="1" applyBorder="1" applyAlignment="1">
      <alignment vertical="center" shrinkToFit="1"/>
    </xf>
    <xf numFmtId="0" fontId="12" fillId="0" borderId="14" xfId="1" applyNumberFormat="1" applyFont="1" applyFill="1" applyBorder="1" applyAlignment="1" applyProtection="1">
      <alignment horizontal="center" vertical="center" shrinkToFit="1"/>
    </xf>
    <xf numFmtId="0" fontId="12" fillId="0" borderId="12" xfId="1" applyNumberFormat="1" applyFont="1" applyFill="1" applyBorder="1" applyAlignment="1" applyProtection="1">
      <alignment horizontal="center" vertical="center" shrinkToFit="1"/>
    </xf>
    <xf numFmtId="0" fontId="3" fillId="0" borderId="4" xfId="0" applyFont="1" applyBorder="1" applyAlignment="1">
      <alignment horizontal="center" vertical="center"/>
    </xf>
    <xf numFmtId="0" fontId="3" fillId="0" borderId="6" xfId="0" applyFont="1" applyBorder="1" applyAlignment="1">
      <alignment horizontal="center" vertical="center"/>
    </xf>
    <xf numFmtId="0" fontId="3" fillId="0" borderId="5" xfId="0" applyFont="1" applyBorder="1" applyAlignment="1">
      <alignment horizontal="center" vertical="center"/>
    </xf>
    <xf numFmtId="0" fontId="3" fillId="0" borderId="11" xfId="0" applyFont="1" applyBorder="1" applyAlignment="1">
      <alignment horizontal="center" vertical="center"/>
    </xf>
    <xf numFmtId="0" fontId="3" fillId="0" borderId="0" xfId="0" applyFont="1" applyAlignment="1">
      <alignment horizontal="center" vertical="center"/>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3" fillId="0" borderId="2" xfId="0" applyFont="1" applyBorder="1" applyAlignment="1">
      <alignment horizontal="center" vertical="center"/>
    </xf>
    <xf numFmtId="0" fontId="3" fillId="0" borderId="12" xfId="0" applyFont="1" applyBorder="1" applyAlignment="1">
      <alignment horizontal="center" vertical="center"/>
    </xf>
    <xf numFmtId="0" fontId="11" fillId="2" borderId="46" xfId="0" applyFont="1" applyFill="1" applyBorder="1" applyAlignment="1" applyProtection="1">
      <alignment horizontal="center" vertical="center" shrinkToFit="1"/>
      <protection locked="0"/>
    </xf>
    <xf numFmtId="0" fontId="16" fillId="2" borderId="6" xfId="0" applyFont="1" applyFill="1" applyBorder="1" applyAlignment="1" applyProtection="1">
      <alignment shrinkToFit="1"/>
      <protection locked="0"/>
    </xf>
    <xf numFmtId="0" fontId="16" fillId="2" borderId="5" xfId="0" applyFont="1" applyFill="1" applyBorder="1" applyAlignment="1" applyProtection="1">
      <alignment shrinkToFit="1"/>
      <protection locked="0"/>
    </xf>
    <xf numFmtId="0" fontId="11" fillId="2" borderId="101" xfId="0" applyFont="1" applyFill="1" applyBorder="1" applyAlignment="1" applyProtection="1">
      <alignment horizontal="center" vertical="center" shrinkToFit="1"/>
      <protection locked="0"/>
    </xf>
    <xf numFmtId="0" fontId="16" fillId="2" borderId="0" xfId="0" applyFont="1" applyFill="1" applyAlignment="1" applyProtection="1">
      <alignment shrinkToFit="1"/>
      <protection locked="0"/>
    </xf>
    <xf numFmtId="0" fontId="16" fillId="2" borderId="13" xfId="0" applyFont="1" applyFill="1" applyBorder="1" applyAlignment="1" applyProtection="1">
      <alignment shrinkToFit="1"/>
      <protection locked="0"/>
    </xf>
    <xf numFmtId="0" fontId="16" fillId="2" borderId="47" xfId="0" applyFont="1" applyFill="1" applyBorder="1" applyAlignment="1" applyProtection="1">
      <alignment shrinkToFit="1"/>
      <protection locked="0"/>
    </xf>
    <xf numFmtId="0" fontId="16" fillId="2" borderId="2" xfId="0" applyFont="1" applyFill="1" applyBorder="1" applyAlignment="1" applyProtection="1">
      <alignment shrinkToFit="1"/>
      <protection locked="0"/>
    </xf>
    <xf numFmtId="0" fontId="16" fillId="2" borderId="12" xfId="0" applyFont="1" applyFill="1" applyBorder="1" applyAlignment="1" applyProtection="1">
      <alignment shrinkToFit="1"/>
      <protection locked="0"/>
    </xf>
    <xf numFmtId="180" fontId="12" fillId="0" borderId="4" xfId="1" applyNumberFormat="1" applyFont="1" applyFill="1" applyBorder="1" applyAlignment="1">
      <alignment vertical="center" shrinkToFit="1"/>
    </xf>
    <xf numFmtId="180" fontId="12" fillId="0" borderId="6" xfId="1" applyNumberFormat="1" applyFont="1" applyFill="1" applyBorder="1" applyAlignment="1">
      <alignment vertical="center" shrinkToFit="1"/>
    </xf>
    <xf numFmtId="180" fontId="12" fillId="0" borderId="5" xfId="1" applyNumberFormat="1" applyFont="1" applyFill="1" applyBorder="1" applyAlignment="1">
      <alignment vertical="center" shrinkToFit="1"/>
    </xf>
    <xf numFmtId="180" fontId="12" fillId="0" borderId="4" xfId="1" applyNumberFormat="1" applyFont="1" applyBorder="1" applyAlignment="1">
      <alignment vertical="center" shrinkToFit="1"/>
    </xf>
    <xf numFmtId="180" fontId="12" fillId="0" borderId="6" xfId="1" applyNumberFormat="1" applyFont="1" applyBorder="1" applyAlignment="1">
      <alignment vertical="center" shrinkToFit="1"/>
    </xf>
    <xf numFmtId="180" fontId="12" fillId="0" borderId="5" xfId="1" applyNumberFormat="1" applyFont="1" applyBorder="1" applyAlignment="1">
      <alignment vertical="center" shrinkToFit="1"/>
    </xf>
    <xf numFmtId="179" fontId="12" fillId="0" borderId="13" xfId="1" applyNumberFormat="1" applyFont="1" applyBorder="1" applyAlignment="1">
      <alignment vertical="center" shrinkToFit="1"/>
    </xf>
    <xf numFmtId="0" fontId="12" fillId="2" borderId="40" xfId="0" applyFont="1" applyFill="1" applyBorder="1" applyAlignment="1" applyProtection="1">
      <alignment horizontal="left" vertical="center" wrapText="1"/>
      <protection locked="0"/>
    </xf>
    <xf numFmtId="0" fontId="12" fillId="2" borderId="41" xfId="0" applyFont="1" applyFill="1" applyBorder="1" applyAlignment="1" applyProtection="1">
      <alignment horizontal="left" vertical="center" wrapText="1"/>
      <protection locked="0"/>
    </xf>
    <xf numFmtId="0" fontId="12" fillId="2" borderId="48" xfId="0" applyFont="1" applyFill="1" applyBorder="1" applyAlignment="1" applyProtection="1">
      <alignment horizontal="left" vertical="center" wrapText="1"/>
      <protection locked="0"/>
    </xf>
    <xf numFmtId="0" fontId="12" fillId="2" borderId="43" xfId="0" applyFont="1" applyFill="1" applyBorder="1" applyAlignment="1" applyProtection="1">
      <alignment horizontal="left" vertical="center" wrapText="1"/>
      <protection locked="0"/>
    </xf>
    <xf numFmtId="0" fontId="12" fillId="2" borderId="44" xfId="0" applyFont="1" applyFill="1" applyBorder="1" applyAlignment="1" applyProtection="1">
      <alignment horizontal="left" vertical="center" wrapText="1"/>
      <protection locked="0"/>
    </xf>
    <xf numFmtId="0" fontId="12" fillId="2" borderId="49" xfId="0" applyFont="1" applyFill="1" applyBorder="1" applyAlignment="1" applyProtection="1">
      <alignment horizontal="left" vertical="center" wrapText="1"/>
      <protection locked="0"/>
    </xf>
    <xf numFmtId="0" fontId="12" fillId="2" borderId="42" xfId="0" applyFont="1" applyFill="1" applyBorder="1" applyAlignment="1" applyProtection="1">
      <alignment horizontal="left" vertical="center" wrapText="1"/>
      <protection locked="0"/>
    </xf>
    <xf numFmtId="0" fontId="12" fillId="2" borderId="45" xfId="0" applyFont="1" applyFill="1" applyBorder="1" applyAlignment="1" applyProtection="1">
      <alignment horizontal="left" vertical="center" wrapText="1"/>
      <protection locked="0"/>
    </xf>
    <xf numFmtId="0" fontId="4" fillId="0" borderId="6" xfId="0" applyFont="1" applyBorder="1" applyAlignment="1">
      <alignment horizontal="center" vertical="center"/>
    </xf>
    <xf numFmtId="0" fontId="4" fillId="0" borderId="5" xfId="0" applyFont="1" applyBorder="1" applyAlignment="1">
      <alignment horizontal="center" vertical="center"/>
    </xf>
    <xf numFmtId="0" fontId="12" fillId="2" borderId="4" xfId="1" applyNumberFormat="1" applyFont="1" applyFill="1" applyBorder="1" applyAlignment="1" applyProtection="1">
      <alignment vertical="center" shrinkToFit="1"/>
      <protection locked="0"/>
    </xf>
    <xf numFmtId="0" fontId="12" fillId="2" borderId="6" xfId="1" applyNumberFormat="1" applyFont="1" applyFill="1" applyBorder="1" applyAlignment="1" applyProtection="1">
      <alignment vertical="center" shrinkToFit="1"/>
      <protection locked="0"/>
    </xf>
    <xf numFmtId="180" fontId="12" fillId="2" borderId="4" xfId="1" applyNumberFormat="1" applyFont="1" applyFill="1" applyBorder="1" applyAlignment="1" applyProtection="1">
      <alignment vertical="center" shrinkToFit="1"/>
      <protection locked="0"/>
    </xf>
    <xf numFmtId="180" fontId="12" fillId="2" borderId="6" xfId="1" applyNumberFormat="1" applyFont="1" applyFill="1" applyBorder="1" applyAlignment="1" applyProtection="1">
      <alignment vertical="center" shrinkToFit="1"/>
      <protection locked="0"/>
    </xf>
    <xf numFmtId="0" fontId="4" fillId="0" borderId="2" xfId="0" applyFont="1" applyBorder="1" applyAlignment="1">
      <alignment horizontal="center" vertical="center"/>
    </xf>
    <xf numFmtId="0" fontId="4" fillId="0" borderId="12" xfId="0" applyFont="1" applyBorder="1" applyAlignment="1">
      <alignment horizontal="center" vertical="center"/>
    </xf>
    <xf numFmtId="179" fontId="12" fillId="2" borderId="14" xfId="1" applyNumberFormat="1" applyFont="1" applyFill="1" applyBorder="1" applyAlignment="1" applyProtection="1">
      <alignment vertical="center" shrinkToFit="1"/>
      <protection locked="0"/>
    </xf>
    <xf numFmtId="179" fontId="12" fillId="2" borderId="2" xfId="1" applyNumberFormat="1" applyFont="1" applyFill="1" applyBorder="1" applyAlignment="1" applyProtection="1">
      <alignment vertical="center" shrinkToFit="1"/>
      <protection locked="0"/>
    </xf>
    <xf numFmtId="179" fontId="12" fillId="2" borderId="12" xfId="1" applyNumberFormat="1" applyFont="1" applyFill="1" applyBorder="1" applyAlignment="1" applyProtection="1">
      <alignment vertical="center" shrinkToFit="1"/>
      <protection locked="0"/>
    </xf>
    <xf numFmtId="179" fontId="12" fillId="2" borderId="11" xfId="1" applyNumberFormat="1" applyFont="1" applyFill="1" applyBorder="1" applyAlignment="1" applyProtection="1">
      <alignment vertical="center" shrinkToFit="1"/>
      <protection locked="0"/>
    </xf>
    <xf numFmtId="179" fontId="12" fillId="2" borderId="0" xfId="1" applyNumberFormat="1" applyFont="1" applyFill="1" applyBorder="1" applyAlignment="1" applyProtection="1">
      <alignment vertical="center" shrinkToFit="1"/>
      <protection locked="0"/>
    </xf>
    <xf numFmtId="0" fontId="4" fillId="0" borderId="40" xfId="0" applyFont="1" applyBorder="1" applyAlignment="1">
      <alignment horizontal="center" vertical="center"/>
    </xf>
    <xf numFmtId="0" fontId="4" fillId="0" borderId="41" xfId="0" applyFont="1" applyBorder="1" applyAlignment="1">
      <alignment horizontal="center" vertical="center"/>
    </xf>
    <xf numFmtId="0" fontId="4" fillId="0" borderId="48" xfId="0" applyFont="1" applyBorder="1" applyAlignment="1">
      <alignment horizontal="center" vertical="center"/>
    </xf>
    <xf numFmtId="0" fontId="4" fillId="0" borderId="52" xfId="0" applyFont="1" applyBorder="1" applyAlignment="1">
      <alignment horizontal="center" vertical="center"/>
    </xf>
    <xf numFmtId="0" fontId="4" fillId="0" borderId="53" xfId="0" applyFont="1" applyBorder="1" applyAlignment="1">
      <alignment horizontal="center" vertical="center"/>
    </xf>
    <xf numFmtId="0" fontId="4" fillId="0" borderId="54" xfId="0" applyFont="1" applyBorder="1" applyAlignment="1">
      <alignment horizontal="center" vertical="center"/>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49" xfId="0" applyFont="1" applyBorder="1" applyAlignment="1">
      <alignment horizontal="center" vertical="center"/>
    </xf>
    <xf numFmtId="0" fontId="4" fillId="0" borderId="42" xfId="0" applyFont="1" applyBorder="1" applyAlignment="1">
      <alignment horizontal="center" vertical="center"/>
    </xf>
    <xf numFmtId="0" fontId="4" fillId="0" borderId="55" xfId="0" applyFont="1" applyBorder="1" applyAlignment="1">
      <alignment horizontal="center" vertical="center"/>
    </xf>
    <xf numFmtId="0" fontId="4" fillId="0" borderId="45" xfId="0" applyFont="1" applyBorder="1" applyAlignment="1">
      <alignment horizontal="center" vertical="center"/>
    </xf>
    <xf numFmtId="0" fontId="4" fillId="0" borderId="56" xfId="0" applyFont="1" applyBorder="1" applyAlignment="1">
      <alignment horizontal="center" vertical="center"/>
    </xf>
    <xf numFmtId="0" fontId="4" fillId="0" borderId="57" xfId="0" applyFont="1" applyBorder="1" applyAlignment="1">
      <alignment horizontal="center" vertical="center"/>
    </xf>
    <xf numFmtId="0" fontId="4" fillId="0" borderId="15" xfId="0" applyFont="1" applyBorder="1" applyAlignment="1">
      <alignment horizontal="center" vertical="center"/>
    </xf>
    <xf numFmtId="0" fontId="6" fillId="0" borderId="6" xfId="0" applyFont="1" applyBorder="1" applyAlignment="1">
      <alignment horizontal="center" vertical="center"/>
    </xf>
    <xf numFmtId="0" fontId="6" fillId="0" borderId="5" xfId="0" applyFont="1" applyBorder="1" applyAlignment="1">
      <alignment horizontal="center" vertical="center"/>
    </xf>
    <xf numFmtId="0" fontId="6" fillId="0" borderId="0" xfId="0" applyFont="1" applyAlignment="1">
      <alignment horizontal="center" vertical="center"/>
    </xf>
    <xf numFmtId="0" fontId="6" fillId="0" borderId="13" xfId="0" applyFont="1" applyBorder="1" applyAlignment="1">
      <alignment horizontal="center" vertical="center"/>
    </xf>
    <xf numFmtId="0" fontId="6" fillId="0" borderId="2" xfId="0" applyFont="1" applyBorder="1" applyAlignment="1">
      <alignment horizontal="center" vertical="center"/>
    </xf>
    <xf numFmtId="0" fontId="6" fillId="0" borderId="12" xfId="0" applyFont="1" applyBorder="1" applyAlignment="1">
      <alignment horizontal="center" vertical="center"/>
    </xf>
    <xf numFmtId="49" fontId="11" fillId="0" borderId="3" xfId="0" applyNumberFormat="1" applyFont="1" applyBorder="1" applyAlignment="1">
      <alignment horizontal="center" vertical="center"/>
    </xf>
    <xf numFmtId="0" fontId="11" fillId="0" borderId="3" xfId="0" applyFont="1" applyBorder="1" applyAlignment="1">
      <alignment horizontal="center" vertical="center"/>
    </xf>
    <xf numFmtId="49" fontId="11" fillId="0" borderId="61" xfId="0" applyNumberFormat="1" applyFont="1" applyBorder="1" applyAlignment="1">
      <alignment horizontal="center" vertical="center"/>
    </xf>
    <xf numFmtId="0" fontId="11" fillId="0" borderId="62" xfId="0" applyFont="1" applyBorder="1" applyAlignment="1">
      <alignment horizontal="center" vertical="center"/>
    </xf>
    <xf numFmtId="0" fontId="11" fillId="0" borderId="63" xfId="0" applyFont="1" applyBorder="1" applyAlignment="1">
      <alignment horizontal="center" vertical="center"/>
    </xf>
    <xf numFmtId="49" fontId="11" fillId="0" borderId="67" xfId="0" applyNumberFormat="1" applyFont="1" applyBorder="1" applyAlignment="1">
      <alignment horizontal="center" vertical="center"/>
    </xf>
    <xf numFmtId="0" fontId="11" fillId="0" borderId="73" xfId="0" applyFont="1" applyBorder="1" applyAlignment="1">
      <alignment horizontal="center" vertical="center"/>
    </xf>
    <xf numFmtId="0" fontId="11" fillId="0" borderId="70" xfId="0" applyFont="1" applyBorder="1" applyAlignment="1">
      <alignment horizontal="center" vertical="center"/>
    </xf>
    <xf numFmtId="49" fontId="11" fillId="0" borderId="64" xfId="0" applyNumberFormat="1" applyFont="1" applyBorder="1" applyAlignment="1">
      <alignment horizontal="center" vertical="center"/>
    </xf>
    <xf numFmtId="0" fontId="11" fillId="0" borderId="65" xfId="0" applyFont="1" applyBorder="1" applyAlignment="1">
      <alignment horizontal="center" vertical="center"/>
    </xf>
    <xf numFmtId="0" fontId="11" fillId="0" borderId="66" xfId="0" applyFont="1" applyBorder="1" applyAlignment="1">
      <alignment horizontal="center" vertical="center"/>
    </xf>
    <xf numFmtId="49" fontId="11" fillId="0" borderId="58" xfId="0" applyNumberFormat="1" applyFont="1" applyBorder="1" applyAlignment="1">
      <alignment horizontal="center" vertical="center"/>
    </xf>
    <xf numFmtId="0" fontId="11" fillId="0" borderId="59" xfId="0" applyFont="1" applyBorder="1" applyAlignment="1">
      <alignment horizontal="center" vertical="center"/>
    </xf>
    <xf numFmtId="0" fontId="11" fillId="0" borderId="60" xfId="0" applyFont="1" applyBorder="1" applyAlignment="1">
      <alignment horizontal="center" vertical="center"/>
    </xf>
    <xf numFmtId="0" fontId="12" fillId="0" borderId="26" xfId="0" applyFont="1" applyBorder="1" applyAlignment="1">
      <alignment horizontal="center" vertical="center"/>
    </xf>
    <xf numFmtId="0" fontId="0" fillId="0" borderId="28" xfId="0" applyBorder="1" applyAlignment="1">
      <alignment horizontal="center" vertical="center"/>
    </xf>
    <xf numFmtId="0" fontId="4" fillId="0" borderId="0" xfId="0" applyFont="1" applyAlignment="1">
      <alignment horizontal="left" vertical="center"/>
    </xf>
    <xf numFmtId="0" fontId="4" fillId="0" borderId="13" xfId="0" applyFont="1" applyBorder="1" applyAlignment="1">
      <alignment horizontal="left" vertical="center"/>
    </xf>
    <xf numFmtId="0" fontId="5" fillId="0" borderId="9" xfId="0" applyFont="1" applyBorder="1" applyAlignment="1">
      <alignment horizontal="distributed" vertical="center"/>
    </xf>
    <xf numFmtId="0" fontId="5" fillId="0" borderId="67" xfId="0" applyFont="1" applyBorder="1" applyAlignment="1">
      <alignment horizontal="left" vertical="top"/>
    </xf>
    <xf numFmtId="0" fontId="5" fillId="0" borderId="6" xfId="0" applyFont="1" applyBorder="1" applyAlignment="1">
      <alignment horizontal="left" vertical="top"/>
    </xf>
    <xf numFmtId="0" fontId="5" fillId="0" borderId="5" xfId="0" applyFont="1" applyBorder="1" applyAlignment="1">
      <alignment horizontal="left" vertical="top"/>
    </xf>
    <xf numFmtId="0" fontId="6" fillId="0" borderId="4" xfId="0" applyFont="1" applyBorder="1" applyAlignment="1">
      <alignment horizontal="left" vertical="center" wrapText="1" indent="1"/>
    </xf>
    <xf numFmtId="0" fontId="6" fillId="0" borderId="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4" xfId="0" applyFont="1" applyBorder="1" applyAlignment="1">
      <alignment horizontal="left" vertical="center" wrapText="1" indent="1"/>
    </xf>
    <xf numFmtId="0" fontId="6" fillId="0" borderId="2" xfId="0" applyFont="1" applyBorder="1" applyAlignment="1">
      <alignment horizontal="left" vertical="center" wrapText="1" indent="1"/>
    </xf>
    <xf numFmtId="0" fontId="6" fillId="0" borderId="12" xfId="0" applyFont="1" applyBorder="1" applyAlignment="1">
      <alignment horizontal="left" vertical="center" wrapText="1" indent="1"/>
    </xf>
    <xf numFmtId="0" fontId="6" fillId="0" borderId="4" xfId="0" applyFont="1" applyBorder="1" applyAlignment="1">
      <alignment horizontal="center" wrapText="1"/>
    </xf>
    <xf numFmtId="0" fontId="6" fillId="0" borderId="6" xfId="0" applyFont="1" applyBorder="1" applyAlignment="1">
      <alignment horizontal="center" wrapText="1"/>
    </xf>
    <xf numFmtId="0" fontId="6" fillId="0" borderId="5" xfId="0" applyFont="1" applyBorder="1" applyAlignment="1">
      <alignment horizontal="center" wrapText="1"/>
    </xf>
    <xf numFmtId="0" fontId="6" fillId="0" borderId="14" xfId="0" applyFont="1" applyBorder="1" applyAlignment="1">
      <alignment horizontal="center" wrapText="1"/>
    </xf>
    <xf numFmtId="0" fontId="6" fillId="0" borderId="2" xfId="0" applyFont="1" applyBorder="1" applyAlignment="1">
      <alignment horizontal="center" wrapText="1"/>
    </xf>
    <xf numFmtId="0" fontId="6" fillId="0" borderId="12" xfId="0" applyFont="1" applyBorder="1" applyAlignment="1">
      <alignment horizontal="center" wrapText="1"/>
    </xf>
    <xf numFmtId="0" fontId="6" fillId="0" borderId="4" xfId="0" applyFont="1" applyBorder="1" applyAlignment="1">
      <alignment horizontal="left" wrapText="1" indent="1"/>
    </xf>
    <xf numFmtId="0" fontId="6" fillId="0" borderId="6" xfId="0" applyFont="1" applyBorder="1" applyAlignment="1">
      <alignment horizontal="left" wrapText="1" indent="1"/>
    </xf>
    <xf numFmtId="0" fontId="6" fillId="0" borderId="5" xfId="0" applyFont="1" applyBorder="1" applyAlignment="1">
      <alignment horizontal="left" wrapText="1" indent="1"/>
    </xf>
    <xf numFmtId="0" fontId="6" fillId="0" borderId="14" xfId="0" applyFont="1" applyBorder="1" applyAlignment="1">
      <alignment horizontal="left" wrapText="1" indent="1"/>
    </xf>
    <xf numFmtId="0" fontId="6" fillId="0" borderId="2" xfId="0" applyFont="1" applyBorder="1" applyAlignment="1">
      <alignment horizontal="left" wrapText="1" indent="1"/>
    </xf>
    <xf numFmtId="0" fontId="6" fillId="0" borderId="12" xfId="0" applyFont="1" applyBorder="1" applyAlignment="1">
      <alignment horizontal="left" wrapText="1" indent="1"/>
    </xf>
    <xf numFmtId="0" fontId="6" fillId="0" borderId="16" xfId="0" applyFont="1" applyBorder="1" applyAlignment="1">
      <alignment horizontal="center" vertical="center"/>
    </xf>
    <xf numFmtId="0" fontId="6" fillId="0" borderId="68" xfId="0" applyFont="1" applyBorder="1" applyAlignment="1">
      <alignment horizontal="center" vertical="center"/>
    </xf>
    <xf numFmtId="0" fontId="6" fillId="0" borderId="69" xfId="0" applyFont="1" applyBorder="1" applyAlignment="1">
      <alignment horizontal="center" vertical="center"/>
    </xf>
    <xf numFmtId="0" fontId="6" fillId="0" borderId="15" xfId="0" applyFont="1" applyBorder="1" applyAlignment="1">
      <alignment horizontal="center" vertical="center"/>
    </xf>
    <xf numFmtId="0" fontId="6" fillId="0" borderId="44" xfId="0" applyFont="1" applyBorder="1" applyAlignment="1">
      <alignment horizontal="center" vertical="center"/>
    </xf>
    <xf numFmtId="0" fontId="6" fillId="0" borderId="45" xfId="0" applyFont="1" applyBorder="1" applyAlignment="1">
      <alignment horizontal="center" vertical="center"/>
    </xf>
    <xf numFmtId="0" fontId="5" fillId="0" borderId="70" xfId="0" applyFont="1" applyBorder="1" applyAlignment="1">
      <alignment horizontal="center" vertical="center" wrapText="1"/>
    </xf>
    <xf numFmtId="0" fontId="5" fillId="0" borderId="1" xfId="0" applyFont="1" applyBorder="1" applyAlignment="1">
      <alignment horizontal="center" vertical="center" wrapText="1"/>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4" fillId="0" borderId="71" xfId="0" applyFont="1" applyBorder="1" applyAlignment="1">
      <alignment horizontal="center" vertical="center"/>
    </xf>
    <xf numFmtId="0" fontId="4" fillId="0" borderId="72" xfId="0" applyFont="1" applyBorder="1" applyAlignment="1">
      <alignment horizontal="center" vertical="center"/>
    </xf>
    <xf numFmtId="0" fontId="8" fillId="0" borderId="141" xfId="0" applyFont="1" applyBorder="1" applyAlignment="1">
      <alignment horizontal="center" vertical="center" wrapText="1"/>
    </xf>
    <xf numFmtId="0" fontId="8" fillId="0" borderId="140" xfId="0" applyFont="1" applyBorder="1" applyAlignment="1">
      <alignment horizontal="center" vertical="center" wrapText="1"/>
    </xf>
    <xf numFmtId="0" fontId="8" fillId="0" borderId="142" xfId="0" applyFont="1" applyBorder="1" applyAlignment="1">
      <alignment horizontal="center" vertical="center" wrapText="1"/>
    </xf>
    <xf numFmtId="0" fontId="8" fillId="0" borderId="143" xfId="0" applyFont="1" applyBorder="1" applyAlignment="1">
      <alignment horizontal="center" vertical="center" wrapText="1"/>
    </xf>
    <xf numFmtId="0" fontId="8" fillId="0" borderId="144" xfId="0" applyFont="1" applyBorder="1" applyAlignment="1">
      <alignment horizontal="center" vertical="center" wrapText="1"/>
    </xf>
    <xf numFmtId="0" fontId="8" fillId="0" borderId="145" xfId="0" applyFont="1" applyBorder="1" applyAlignment="1">
      <alignment horizontal="center" vertical="center" wrapText="1"/>
    </xf>
    <xf numFmtId="0" fontId="8" fillId="0" borderId="1" xfId="0" applyFont="1" applyBorder="1" applyAlignment="1">
      <alignment horizontal="center" vertical="center"/>
    </xf>
    <xf numFmtId="0" fontId="3" fillId="0" borderId="1" xfId="0" applyFont="1" applyBorder="1" applyAlignment="1">
      <alignment horizontal="center" vertical="center"/>
    </xf>
    <xf numFmtId="0" fontId="3" fillId="0" borderId="67" xfId="0" applyFont="1" applyBorder="1" applyAlignment="1">
      <alignment horizontal="center" vertical="center"/>
    </xf>
    <xf numFmtId="0" fontId="6" fillId="0" borderId="1" xfId="0" applyFont="1" applyBorder="1" applyAlignment="1">
      <alignment horizontal="center" vertical="center"/>
    </xf>
    <xf numFmtId="0" fontId="6" fillId="0" borderId="10" xfId="0" applyFont="1" applyBorder="1" applyAlignment="1">
      <alignment horizontal="center" vertical="center"/>
    </xf>
    <xf numFmtId="3" fontId="11" fillId="0" borderId="4" xfId="0" applyNumberFormat="1" applyFont="1" applyBorder="1" applyAlignment="1">
      <alignment horizontal="center" vertical="center"/>
    </xf>
    <xf numFmtId="0" fontId="11" fillId="0" borderId="6" xfId="0" applyFont="1" applyBorder="1" applyAlignment="1">
      <alignment horizontal="center" vertical="center"/>
    </xf>
    <xf numFmtId="0" fontId="11" fillId="0" borderId="11" xfId="0" applyFont="1" applyBorder="1" applyAlignment="1">
      <alignment horizontal="center" vertical="center"/>
    </xf>
    <xf numFmtId="0" fontId="11" fillId="0" borderId="0" xfId="0" applyFont="1" applyAlignment="1">
      <alignment horizontal="center" vertical="center"/>
    </xf>
    <xf numFmtId="0" fontId="11" fillId="0" borderId="14" xfId="0" applyFont="1" applyBorder="1" applyAlignment="1">
      <alignment horizontal="center" vertical="center"/>
    </xf>
    <xf numFmtId="0" fontId="11" fillId="0" borderId="2" xfId="0" applyFont="1" applyBorder="1" applyAlignment="1">
      <alignment horizontal="center" vertical="center"/>
    </xf>
    <xf numFmtId="179" fontId="12" fillId="2" borderId="13" xfId="1" applyNumberFormat="1" applyFont="1" applyFill="1" applyBorder="1" applyAlignment="1" applyProtection="1">
      <alignment vertical="center" shrinkToFit="1"/>
      <protection locked="0"/>
    </xf>
    <xf numFmtId="0" fontId="12" fillId="2" borderId="6" xfId="0" applyFont="1" applyFill="1" applyBorder="1" applyAlignment="1" applyProtection="1">
      <alignment horizontal="left" vertical="center" wrapText="1"/>
      <protection locked="0"/>
    </xf>
    <xf numFmtId="0" fontId="0" fillId="0" borderId="6" xfId="0" applyBorder="1" applyAlignment="1">
      <alignment horizontal="left" vertical="center" wrapText="1"/>
    </xf>
    <xf numFmtId="0" fontId="0" fillId="0" borderId="5" xfId="0" applyBorder="1" applyAlignment="1">
      <alignment horizontal="left" vertical="center" wrapText="1"/>
    </xf>
    <xf numFmtId="0" fontId="0" fillId="0" borderId="2" xfId="0" applyBorder="1" applyAlignment="1">
      <alignment horizontal="left" vertical="center" wrapText="1"/>
    </xf>
    <xf numFmtId="0" fontId="0" fillId="0" borderId="12" xfId="0" applyBorder="1" applyAlignment="1">
      <alignment horizontal="left" vertical="center" wrapText="1"/>
    </xf>
    <xf numFmtId="0" fontId="12" fillId="7" borderId="4" xfId="0" applyFont="1" applyFill="1" applyBorder="1" applyAlignment="1" applyProtection="1">
      <alignment horizontal="left" vertical="center" wrapText="1"/>
      <protection locked="0"/>
    </xf>
    <xf numFmtId="0" fontId="0" fillId="7" borderId="14" xfId="0" applyFill="1" applyBorder="1" applyAlignment="1">
      <alignment horizontal="left" vertical="center" wrapText="1"/>
    </xf>
    <xf numFmtId="179" fontId="12" fillId="7" borderId="14" xfId="1" applyNumberFormat="1" applyFont="1" applyFill="1" applyBorder="1" applyAlignment="1">
      <alignment vertical="center" shrinkToFit="1"/>
    </xf>
    <xf numFmtId="179" fontId="12" fillId="7" borderId="2" xfId="1" applyNumberFormat="1" applyFont="1" applyFill="1" applyBorder="1" applyAlignment="1">
      <alignment vertical="center" shrinkToFit="1"/>
    </xf>
    <xf numFmtId="0" fontId="3" fillId="0" borderId="0" xfId="0" applyFont="1" applyBorder="1" applyAlignment="1">
      <alignment horizontal="center" vertical="center"/>
    </xf>
    <xf numFmtId="0" fontId="12" fillId="0" borderId="4" xfId="1" applyNumberFormat="1" applyFont="1" applyFill="1" applyBorder="1" applyAlignment="1" applyProtection="1">
      <alignment vertical="center" shrinkToFit="1"/>
      <protection locked="0"/>
    </xf>
    <xf numFmtId="0" fontId="12" fillId="0" borderId="6" xfId="1" applyNumberFormat="1" applyFont="1" applyFill="1" applyBorder="1" applyAlignment="1" applyProtection="1">
      <alignment vertical="center" shrinkToFit="1"/>
      <protection locked="0"/>
    </xf>
    <xf numFmtId="180" fontId="12" fillId="0" borderId="4" xfId="1" applyNumberFormat="1" applyFont="1" applyFill="1" applyBorder="1" applyAlignment="1" applyProtection="1">
      <alignment vertical="center" shrinkToFit="1"/>
      <protection locked="0"/>
    </xf>
    <xf numFmtId="180" fontId="12" fillId="0" borderId="6" xfId="1" applyNumberFormat="1" applyFont="1" applyFill="1" applyBorder="1" applyAlignment="1" applyProtection="1">
      <alignment vertical="center" shrinkToFit="1"/>
      <protection locked="0"/>
    </xf>
    <xf numFmtId="0" fontId="0" fillId="0" borderId="6" xfId="0" applyBorder="1" applyAlignment="1">
      <alignment horizontal="center" vertical="center"/>
    </xf>
    <xf numFmtId="0" fontId="0" fillId="0" borderId="5" xfId="0" applyBorder="1" applyAlignment="1">
      <alignment horizontal="center" vertical="center"/>
    </xf>
    <xf numFmtId="0" fontId="0" fillId="0" borderId="11" xfId="0" applyBorder="1" applyAlignment="1">
      <alignment horizontal="center" vertical="center"/>
    </xf>
    <xf numFmtId="0" fontId="0" fillId="0" borderId="0" xfId="0"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2" xfId="0" applyBorder="1" applyAlignment="1">
      <alignment horizontal="center" vertical="center"/>
    </xf>
    <xf numFmtId="0" fontId="0" fillId="0" borderId="12" xfId="0" applyBorder="1" applyAlignment="1">
      <alignment horizontal="center" vertical="center"/>
    </xf>
    <xf numFmtId="0" fontId="29" fillId="2" borderId="148" xfId="0" applyFont="1" applyFill="1" applyBorder="1" applyAlignment="1" applyProtection="1">
      <alignment horizontal="left" vertical="center" shrinkToFit="1"/>
      <protection locked="0"/>
    </xf>
    <xf numFmtId="0" fontId="30" fillId="0" borderId="148" xfId="0" applyFont="1" applyBorder="1" applyAlignment="1">
      <alignment horizontal="left" shrinkToFit="1"/>
    </xf>
    <xf numFmtId="0" fontId="30" fillId="0" borderId="149" xfId="0" applyFont="1" applyBorder="1" applyAlignment="1">
      <alignment horizontal="left" shrinkToFit="1"/>
    </xf>
    <xf numFmtId="0" fontId="29" fillId="2" borderId="151" xfId="0" applyFont="1" applyFill="1" applyBorder="1" applyAlignment="1" applyProtection="1">
      <alignment horizontal="left" vertical="center" shrinkToFit="1"/>
      <protection locked="0"/>
    </xf>
    <xf numFmtId="0" fontId="30" fillId="0" borderId="151" xfId="0" applyFont="1" applyBorder="1" applyAlignment="1">
      <alignment horizontal="left" shrinkToFit="1"/>
    </xf>
    <xf numFmtId="0" fontId="30" fillId="0" borderId="152" xfId="0" applyFont="1" applyBorder="1" applyAlignment="1">
      <alignment horizontal="left" shrinkToFit="1"/>
    </xf>
    <xf numFmtId="0" fontId="29" fillId="2" borderId="154" xfId="0" applyFont="1" applyFill="1" applyBorder="1" applyAlignment="1" applyProtection="1">
      <alignment horizontal="left" vertical="center" shrinkToFit="1"/>
      <protection locked="0"/>
    </xf>
    <xf numFmtId="0" fontId="30" fillId="0" borderId="154" xfId="0" applyFont="1" applyBorder="1" applyAlignment="1">
      <alignment horizontal="left" shrinkToFit="1"/>
    </xf>
    <xf numFmtId="0" fontId="30" fillId="0" borderId="155" xfId="0" applyFont="1" applyBorder="1" applyAlignment="1">
      <alignment horizontal="left" shrinkToFit="1"/>
    </xf>
    <xf numFmtId="0" fontId="29" fillId="7" borderId="148" xfId="0" applyFont="1" applyFill="1" applyBorder="1" applyAlignment="1" applyProtection="1">
      <alignment horizontal="left" vertical="center" shrinkToFit="1"/>
      <protection locked="0"/>
    </xf>
    <xf numFmtId="0" fontId="30" fillId="7" borderId="148" xfId="0" applyFont="1" applyFill="1" applyBorder="1" applyAlignment="1">
      <alignment horizontal="left" shrinkToFit="1"/>
    </xf>
    <xf numFmtId="0" fontId="30" fillId="7" borderId="149" xfId="0" applyFont="1" applyFill="1" applyBorder="1" applyAlignment="1">
      <alignment horizontal="left" shrinkToFit="1"/>
    </xf>
    <xf numFmtId="0" fontId="29" fillId="7" borderId="151" xfId="0" applyFont="1" applyFill="1" applyBorder="1" applyAlignment="1" applyProtection="1">
      <alignment horizontal="left" vertical="center" shrinkToFit="1"/>
      <protection locked="0"/>
    </xf>
    <xf numFmtId="0" fontId="30" fillId="7" borderId="151" xfId="0" applyFont="1" applyFill="1" applyBorder="1" applyAlignment="1">
      <alignment horizontal="left" shrinkToFit="1"/>
    </xf>
    <xf numFmtId="0" fontId="30" fillId="7" borderId="152" xfId="0" applyFont="1" applyFill="1" applyBorder="1" applyAlignment="1">
      <alignment horizontal="left" shrinkToFit="1"/>
    </xf>
    <xf numFmtId="179" fontId="12" fillId="0" borderId="14" xfId="1" applyNumberFormat="1" applyFont="1" applyFill="1" applyBorder="1" applyAlignment="1">
      <alignment vertical="center" shrinkToFit="1"/>
    </xf>
    <xf numFmtId="179" fontId="12" fillId="0" borderId="2" xfId="1" applyNumberFormat="1" applyFont="1" applyFill="1" applyBorder="1" applyAlignment="1">
      <alignment vertical="center" shrinkToFit="1"/>
    </xf>
    <xf numFmtId="179" fontId="12" fillId="0" borderId="12" xfId="1" applyNumberFormat="1" applyFont="1" applyFill="1" applyBorder="1" applyAlignment="1">
      <alignment vertical="center" shrinkToFit="1"/>
    </xf>
    <xf numFmtId="0" fontId="12" fillId="7" borderId="40" xfId="0" applyFont="1" applyFill="1" applyBorder="1" applyAlignment="1" applyProtection="1">
      <alignment horizontal="left" vertical="center" wrapText="1"/>
      <protection locked="0"/>
    </xf>
    <xf numFmtId="0" fontId="12" fillId="7" borderId="41" xfId="0" applyFont="1" applyFill="1" applyBorder="1" applyAlignment="1" applyProtection="1">
      <alignment horizontal="left" vertical="center" wrapText="1"/>
      <protection locked="0"/>
    </xf>
    <xf numFmtId="0" fontId="12" fillId="7" borderId="42" xfId="0" applyFont="1" applyFill="1" applyBorder="1" applyAlignment="1" applyProtection="1">
      <alignment horizontal="left" vertical="center" wrapText="1"/>
      <protection locked="0"/>
    </xf>
    <xf numFmtId="0" fontId="12" fillId="7" borderId="43" xfId="0" applyFont="1" applyFill="1" applyBorder="1" applyAlignment="1" applyProtection="1">
      <alignment horizontal="left" vertical="center" wrapText="1"/>
      <protection locked="0"/>
    </xf>
    <xf numFmtId="0" fontId="12" fillId="7" borderId="44" xfId="0" applyFont="1" applyFill="1" applyBorder="1" applyAlignment="1" applyProtection="1">
      <alignment horizontal="left" vertical="center" wrapText="1"/>
      <protection locked="0"/>
    </xf>
    <xf numFmtId="0" fontId="12" fillId="7" borderId="45" xfId="0" applyFont="1" applyFill="1" applyBorder="1" applyAlignment="1" applyProtection="1">
      <alignment horizontal="left" vertical="center" wrapText="1"/>
      <protection locked="0"/>
    </xf>
    <xf numFmtId="179" fontId="12" fillId="7" borderId="14" xfId="1" applyNumberFormat="1" applyFont="1" applyFill="1" applyBorder="1" applyAlignment="1" applyProtection="1">
      <alignment vertical="center" shrinkToFit="1"/>
      <protection locked="0"/>
    </xf>
    <xf numFmtId="179" fontId="12" fillId="7" borderId="2" xfId="1" applyNumberFormat="1" applyFont="1" applyFill="1" applyBorder="1" applyAlignment="1" applyProtection="1">
      <alignment vertical="center" shrinkToFit="1"/>
      <protection locked="0"/>
    </xf>
    <xf numFmtId="179" fontId="12" fillId="7" borderId="12" xfId="1" applyNumberFormat="1" applyFont="1" applyFill="1" applyBorder="1" applyAlignment="1" applyProtection="1">
      <alignment vertical="center" shrinkToFit="1"/>
      <protection locked="0"/>
    </xf>
    <xf numFmtId="179" fontId="12" fillId="7" borderId="11" xfId="1" applyNumberFormat="1" applyFont="1" applyFill="1" applyBorder="1" applyAlignment="1" applyProtection="1">
      <alignment vertical="center" shrinkToFit="1"/>
      <protection locked="0"/>
    </xf>
    <xf numFmtId="179" fontId="12" fillId="7" borderId="0" xfId="1" applyNumberFormat="1" applyFont="1" applyFill="1" applyBorder="1" applyAlignment="1" applyProtection="1">
      <alignment vertical="center" shrinkToFit="1"/>
      <protection locked="0"/>
    </xf>
    <xf numFmtId="179" fontId="12" fillId="7" borderId="13" xfId="1" applyNumberFormat="1" applyFont="1" applyFill="1" applyBorder="1" applyAlignment="1" applyProtection="1">
      <alignment vertical="center" shrinkToFit="1"/>
      <protection locked="0"/>
    </xf>
    <xf numFmtId="0" fontId="12" fillId="7" borderId="6" xfId="0" applyFont="1" applyFill="1" applyBorder="1" applyAlignment="1" applyProtection="1">
      <alignment horizontal="left" vertical="center" wrapText="1"/>
      <protection locked="0"/>
    </xf>
    <xf numFmtId="0" fontId="0" fillId="7" borderId="6" xfId="0" applyFill="1" applyBorder="1" applyAlignment="1">
      <alignment horizontal="left" vertical="center" wrapText="1"/>
    </xf>
    <xf numFmtId="0" fontId="0" fillId="7" borderId="5" xfId="0" applyFill="1" applyBorder="1" applyAlignment="1">
      <alignment horizontal="left" vertical="center" wrapText="1"/>
    </xf>
    <xf numFmtId="0" fontId="0" fillId="7" borderId="2" xfId="0" applyFill="1" applyBorder="1" applyAlignment="1">
      <alignment horizontal="left" vertical="center" wrapText="1"/>
    </xf>
    <xf numFmtId="0" fontId="0" fillId="7" borderId="12" xfId="0" applyFill="1" applyBorder="1" applyAlignment="1">
      <alignment horizontal="left" vertical="center" wrapText="1"/>
    </xf>
    <xf numFmtId="0" fontId="29" fillId="7" borderId="154" xfId="0" applyFont="1" applyFill="1" applyBorder="1" applyAlignment="1" applyProtection="1">
      <alignment horizontal="left" vertical="center" shrinkToFit="1"/>
      <protection locked="0"/>
    </xf>
    <xf numFmtId="0" fontId="30" fillId="7" borderId="154" xfId="0" applyFont="1" applyFill="1" applyBorder="1" applyAlignment="1">
      <alignment horizontal="left" shrinkToFit="1"/>
    </xf>
    <xf numFmtId="0" fontId="30" fillId="7" borderId="155" xfId="0" applyFont="1" applyFill="1" applyBorder="1" applyAlignment="1">
      <alignment horizontal="left" shrinkToFit="1"/>
    </xf>
    <xf numFmtId="179" fontId="12" fillId="0" borderId="0" xfId="1" applyNumberFormat="1" applyFont="1" applyFill="1" applyBorder="1" applyAlignment="1">
      <alignment vertical="center" shrinkToFit="1"/>
    </xf>
    <xf numFmtId="179" fontId="12" fillId="0" borderId="13" xfId="1" applyNumberFormat="1" applyFont="1" applyFill="1" applyBorder="1" applyAlignment="1">
      <alignment vertical="center" shrinkToFit="1"/>
    </xf>
    <xf numFmtId="0" fontId="0" fillId="0" borderId="0" xfId="0" applyAlignment="1">
      <alignment horizontal="center" vertical="center"/>
    </xf>
    <xf numFmtId="0" fontId="12" fillId="7" borderId="14" xfId="1" applyNumberFormat="1" applyFont="1" applyFill="1" applyBorder="1" applyAlignment="1" applyProtection="1">
      <alignment horizontal="center" vertical="center" shrinkToFit="1"/>
    </xf>
    <xf numFmtId="0" fontId="12" fillId="7" borderId="12" xfId="1" applyNumberFormat="1" applyFont="1" applyFill="1" applyBorder="1" applyAlignment="1" applyProtection="1">
      <alignment horizontal="center" vertical="center" shrinkToFit="1"/>
    </xf>
    <xf numFmtId="0" fontId="6" fillId="0" borderId="6" xfId="0" applyFont="1" applyBorder="1" applyAlignment="1">
      <alignment horizontal="left" vertical="center" indent="1"/>
    </xf>
    <xf numFmtId="0" fontId="6" fillId="0" borderId="5" xfId="0" applyFont="1" applyBorder="1" applyAlignment="1">
      <alignment horizontal="left" vertical="center" indent="1"/>
    </xf>
    <xf numFmtId="0" fontId="6" fillId="0" borderId="14" xfId="0" applyFont="1" applyBorder="1" applyAlignment="1">
      <alignment horizontal="left" vertical="center" indent="1"/>
    </xf>
    <xf numFmtId="0" fontId="6" fillId="0" borderId="2" xfId="0" applyFont="1" applyBorder="1" applyAlignment="1">
      <alignment horizontal="left" vertical="center" indent="1"/>
    </xf>
    <xf numFmtId="0" fontId="6" fillId="0" borderId="12" xfId="0" applyFont="1" applyBorder="1" applyAlignment="1">
      <alignment horizontal="left" vertical="center" indent="1"/>
    </xf>
    <xf numFmtId="0" fontId="6" fillId="0" borderId="80" xfId="0" applyFont="1" applyBorder="1" applyAlignment="1">
      <alignment horizontal="left" wrapText="1" indent="1"/>
    </xf>
    <xf numFmtId="0" fontId="6" fillId="0" borderId="68" xfId="0" applyFont="1" applyBorder="1" applyAlignment="1">
      <alignment horizontal="left" wrapText="1" indent="1"/>
    </xf>
    <xf numFmtId="0" fontId="6" fillId="0" borderId="69" xfId="0" applyFont="1" applyBorder="1" applyAlignment="1">
      <alignment horizontal="left" wrapText="1" indent="1"/>
    </xf>
    <xf numFmtId="0" fontId="6" fillId="0" borderId="43" xfId="0" applyFont="1" applyBorder="1" applyAlignment="1">
      <alignment horizontal="left" wrapText="1" indent="1"/>
    </xf>
    <xf numFmtId="0" fontId="6" fillId="0" borderId="44" xfId="0" applyFont="1" applyBorder="1" applyAlignment="1">
      <alignment horizontal="left" wrapText="1" indent="1"/>
    </xf>
    <xf numFmtId="0" fontId="6" fillId="0" borderId="45" xfId="0" applyFont="1" applyBorder="1" applyAlignment="1">
      <alignment horizontal="left" wrapText="1" indent="1"/>
    </xf>
    <xf numFmtId="0" fontId="15" fillId="0" borderId="82" xfId="0" applyFont="1" applyBorder="1" applyAlignment="1" applyProtection="1">
      <alignment horizontal="distributed" vertical="center" wrapText="1"/>
    </xf>
    <xf numFmtId="0" fontId="15" fillId="0" borderId="88" xfId="0" applyFont="1" applyBorder="1" applyAlignment="1" applyProtection="1">
      <alignment horizontal="distributed" vertical="center" wrapText="1"/>
    </xf>
    <xf numFmtId="0" fontId="15" fillId="0" borderId="89" xfId="0" applyFont="1" applyBorder="1" applyAlignment="1" applyProtection="1">
      <alignment horizontal="distributed" vertical="center" wrapText="1"/>
    </xf>
    <xf numFmtId="0" fontId="15" fillId="0" borderId="54" xfId="0" applyFont="1" applyBorder="1" applyAlignment="1" applyProtection="1">
      <alignment horizontal="distributed" vertical="center" wrapText="1"/>
    </xf>
    <xf numFmtId="0" fontId="15" fillId="0" borderId="85" xfId="0" applyFont="1" applyBorder="1" applyAlignment="1" applyProtection="1">
      <alignment horizontal="distributed" vertical="center" wrapText="1"/>
    </xf>
    <xf numFmtId="0" fontId="15" fillId="0" borderId="90" xfId="0" applyFont="1" applyBorder="1" applyAlignment="1" applyProtection="1">
      <alignment horizontal="distributed" vertical="center" wrapText="1"/>
    </xf>
    <xf numFmtId="0" fontId="6" fillId="0" borderId="74" xfId="0" applyFont="1" applyBorder="1" applyAlignment="1" applyProtection="1">
      <alignment horizontal="distributed" vertical="center" wrapText="1" justifyLastLine="1"/>
    </xf>
    <xf numFmtId="0" fontId="6" fillId="0" borderId="7" xfId="0" applyFont="1" applyBorder="1" applyAlignment="1" applyProtection="1">
      <alignment horizontal="distributed" vertical="center" wrapText="1" justifyLastLine="1"/>
    </xf>
    <xf numFmtId="0" fontId="6" fillId="0" borderId="75" xfId="0" applyFont="1" applyBorder="1" applyAlignment="1" applyProtection="1">
      <alignment horizontal="distributed" vertical="center" wrapText="1" justifyLastLine="1"/>
    </xf>
    <xf numFmtId="0" fontId="6" fillId="0" borderId="76" xfId="0" applyFont="1" applyBorder="1" applyAlignment="1" applyProtection="1">
      <alignment horizontal="distributed" vertical="center" wrapText="1" justifyLastLine="1"/>
    </xf>
    <xf numFmtId="0" fontId="6" fillId="0" borderId="8" xfId="0" applyFont="1" applyBorder="1" applyAlignment="1" applyProtection="1">
      <alignment horizontal="distributed" vertical="center" wrapText="1" justifyLastLine="1"/>
    </xf>
    <xf numFmtId="0" fontId="6" fillId="0" borderId="77" xfId="0" applyFont="1" applyBorder="1" applyAlignment="1" applyProtection="1">
      <alignment horizontal="distributed" vertical="center" wrapText="1" justifyLastLine="1"/>
    </xf>
    <xf numFmtId="0" fontId="4" fillId="0" borderId="7" xfId="0" applyFont="1" applyBorder="1" applyAlignment="1" applyProtection="1">
      <alignment horizontal="distributed" vertical="center" justifyLastLine="1"/>
    </xf>
    <xf numFmtId="0" fontId="4" fillId="0" borderId="8" xfId="0" applyFont="1" applyBorder="1" applyAlignment="1" applyProtection="1">
      <alignment horizontal="distributed" vertical="center" justifyLastLine="1"/>
    </xf>
    <xf numFmtId="0" fontId="4" fillId="0" borderId="74" xfId="0" applyFont="1" applyBorder="1" applyAlignment="1" applyProtection="1">
      <alignment horizontal="center" vertical="center"/>
    </xf>
    <xf numFmtId="0" fontId="4" fillId="0" borderId="7" xfId="0" applyFont="1" applyBorder="1" applyAlignment="1" applyProtection="1">
      <alignment horizontal="center" vertical="center"/>
    </xf>
    <xf numFmtId="0" fontId="4" fillId="0" borderId="75" xfId="0" applyFont="1" applyBorder="1" applyAlignment="1" applyProtection="1">
      <alignment horizontal="center" vertical="center"/>
    </xf>
    <xf numFmtId="0" fontId="4" fillId="0" borderId="76" xfId="0" applyFont="1" applyBorder="1" applyAlignment="1" applyProtection="1">
      <alignment horizontal="center" vertical="center"/>
    </xf>
    <xf numFmtId="0" fontId="4" fillId="0" borderId="8" xfId="0" applyFont="1" applyBorder="1" applyAlignment="1" applyProtection="1">
      <alignment horizontal="center" vertical="center"/>
    </xf>
    <xf numFmtId="0" fontId="4" fillId="0" borderId="77" xfId="0" applyFont="1" applyBorder="1" applyAlignment="1" applyProtection="1">
      <alignment horizontal="center" vertical="center"/>
    </xf>
    <xf numFmtId="0" fontId="11" fillId="0" borderId="82" xfId="0" applyFont="1" applyFill="1" applyBorder="1" applyAlignment="1" applyProtection="1">
      <alignment horizontal="center" vertical="center" wrapText="1"/>
    </xf>
    <xf numFmtId="0" fontId="11" fillId="0" borderId="83" xfId="0" applyFont="1" applyFill="1" applyBorder="1" applyAlignment="1" applyProtection="1">
      <alignment horizontal="center" vertical="center" wrapText="1"/>
    </xf>
    <xf numFmtId="0" fontId="11" fillId="0" borderId="84" xfId="0" applyFont="1" applyFill="1" applyBorder="1" applyAlignment="1" applyProtection="1">
      <alignment horizontal="center" vertical="center" wrapText="1"/>
    </xf>
    <xf numFmtId="0" fontId="11" fillId="0" borderId="85" xfId="0" applyFont="1" applyFill="1" applyBorder="1" applyAlignment="1" applyProtection="1">
      <alignment horizontal="center" vertical="center" wrapText="1"/>
    </xf>
    <xf numFmtId="0" fontId="11" fillId="0" borderId="86" xfId="0" applyFont="1" applyFill="1" applyBorder="1" applyAlignment="1" applyProtection="1">
      <alignment horizontal="center" vertical="center" wrapText="1"/>
    </xf>
    <xf numFmtId="0" fontId="11" fillId="0" borderId="87" xfId="0" applyFont="1" applyFill="1" applyBorder="1" applyAlignment="1" applyProtection="1">
      <alignment horizontal="center" vertical="center" wrapText="1"/>
    </xf>
    <xf numFmtId="0" fontId="11" fillId="0" borderId="74" xfId="0" applyFont="1" applyFill="1" applyBorder="1" applyAlignment="1" applyProtection="1">
      <alignment horizontal="center" vertical="center" wrapText="1"/>
    </xf>
    <xf numFmtId="0" fontId="11" fillId="0" borderId="7" xfId="0" applyFont="1" applyFill="1" applyBorder="1" applyAlignment="1" applyProtection="1">
      <alignment horizontal="center" vertical="center" wrapText="1"/>
    </xf>
    <xf numFmtId="0" fontId="11" fillId="0" borderId="76" xfId="0" applyFont="1" applyFill="1" applyBorder="1" applyAlignment="1" applyProtection="1">
      <alignment horizontal="center" vertical="center" wrapText="1"/>
    </xf>
    <xf numFmtId="0" fontId="11" fillId="0" borderId="8" xfId="0" applyFont="1" applyFill="1" applyBorder="1" applyAlignment="1" applyProtection="1">
      <alignment horizontal="center" vertical="center" wrapText="1"/>
    </xf>
    <xf numFmtId="0" fontId="4" fillId="0" borderId="92" xfId="0" applyFont="1" applyFill="1" applyBorder="1" applyAlignment="1" applyProtection="1">
      <alignment horizontal="center" vertical="center"/>
    </xf>
    <xf numFmtId="0" fontId="4" fillId="0" borderId="93" xfId="0" applyFont="1" applyFill="1" applyBorder="1" applyAlignment="1" applyProtection="1">
      <alignment horizontal="center" vertical="center"/>
    </xf>
    <xf numFmtId="0" fontId="11" fillId="0" borderId="74" xfId="0" applyFont="1" applyFill="1" applyBorder="1" applyAlignment="1" applyProtection="1">
      <alignment horizontal="center" vertical="center" shrinkToFit="1"/>
    </xf>
    <xf numFmtId="0" fontId="11" fillId="0" borderId="7" xfId="0" applyFont="1" applyFill="1" applyBorder="1" applyAlignment="1" applyProtection="1">
      <alignment horizontal="center" vertical="center" shrinkToFit="1"/>
    </xf>
    <xf numFmtId="0" fontId="11" fillId="0" borderId="75" xfId="0" applyFont="1" applyFill="1" applyBorder="1" applyAlignment="1" applyProtection="1">
      <alignment horizontal="center" vertical="center" shrinkToFit="1"/>
    </xf>
    <xf numFmtId="0" fontId="11" fillId="0" borderId="76" xfId="0" applyFont="1" applyFill="1" applyBorder="1" applyAlignment="1" applyProtection="1">
      <alignment horizontal="center" vertical="center" shrinkToFit="1"/>
    </xf>
    <xf numFmtId="0" fontId="11" fillId="0" borderId="8" xfId="0" applyFont="1" applyFill="1" applyBorder="1" applyAlignment="1" applyProtection="1">
      <alignment horizontal="center" vertical="center" shrinkToFit="1"/>
    </xf>
    <xf numFmtId="0" fontId="11" fillId="0" borderId="77" xfId="0" applyFont="1" applyFill="1" applyBorder="1" applyAlignment="1" applyProtection="1">
      <alignment horizontal="center" vertical="center" shrinkToFit="1"/>
    </xf>
    <xf numFmtId="0" fontId="5" fillId="0" borderId="2" xfId="0" applyFont="1" applyBorder="1" applyAlignment="1" applyProtection="1">
      <alignment horizontal="center" vertical="center"/>
    </xf>
    <xf numFmtId="0" fontId="11" fillId="6" borderId="2" xfId="0" applyFont="1" applyFill="1" applyBorder="1" applyAlignment="1" applyProtection="1">
      <alignment horizontal="left" vertical="center" shrinkToFit="1"/>
    </xf>
    <xf numFmtId="0" fontId="5" fillId="0" borderId="0" xfId="0" applyFont="1" applyAlignment="1" applyProtection="1">
      <alignment horizontal="center" vertical="center"/>
    </xf>
    <xf numFmtId="0" fontId="11" fillId="6" borderId="6" xfId="0" applyFont="1" applyFill="1" applyBorder="1" applyAlignment="1" applyProtection="1">
      <alignment vertical="center" shrinkToFit="1"/>
    </xf>
    <xf numFmtId="0" fontId="11" fillId="6" borderId="2" xfId="0" applyFont="1" applyFill="1" applyBorder="1" applyAlignment="1" applyProtection="1">
      <alignment horizontal="center" vertical="center"/>
    </xf>
    <xf numFmtId="0" fontId="11" fillId="6" borderId="2" xfId="0" applyFont="1" applyFill="1" applyBorder="1" applyAlignment="1" applyProtection="1">
      <alignment vertical="center" shrinkToFit="1"/>
    </xf>
    <xf numFmtId="182" fontId="12" fillId="0" borderId="6" xfId="1" applyNumberFormat="1" applyFont="1" applyBorder="1" applyAlignment="1" applyProtection="1">
      <alignment vertical="center" shrinkToFit="1"/>
    </xf>
    <xf numFmtId="176" fontId="12" fillId="6" borderId="0" xfId="0" applyNumberFormat="1" applyFont="1" applyFill="1" applyAlignment="1" applyProtection="1">
      <alignment horizontal="center" vertical="center"/>
    </xf>
    <xf numFmtId="0" fontId="4" fillId="0" borderId="0" xfId="0" applyFont="1" applyAlignment="1" applyProtection="1">
      <alignment horizontal="center" vertical="center"/>
    </xf>
    <xf numFmtId="49" fontId="12" fillId="6" borderId="0" xfId="0" applyNumberFormat="1" applyFont="1" applyFill="1" applyAlignment="1" applyProtection="1">
      <alignment horizontal="center" vertical="center"/>
    </xf>
    <xf numFmtId="179" fontId="12" fillId="0" borderId="11" xfId="1" applyNumberFormat="1" applyFont="1" applyBorder="1" applyAlignment="1" applyProtection="1">
      <alignment vertical="center" shrinkToFit="1"/>
    </xf>
    <xf numFmtId="179" fontId="12" fillId="0" borderId="0" xfId="1" applyNumberFormat="1" applyFont="1" applyBorder="1" applyAlignment="1" applyProtection="1">
      <alignment vertical="center" shrinkToFit="1"/>
    </xf>
    <xf numFmtId="179" fontId="0" fillId="0" borderId="0" xfId="0" applyNumberFormat="1" applyAlignment="1" applyProtection="1">
      <alignment vertical="center" shrinkToFit="1"/>
    </xf>
    <xf numFmtId="179" fontId="12" fillId="0" borderId="14" xfId="1" applyNumberFormat="1" applyFont="1" applyBorder="1" applyAlignment="1" applyProtection="1">
      <alignment vertical="center" shrinkToFit="1"/>
    </xf>
    <xf numFmtId="179" fontId="12" fillId="0" borderId="2" xfId="1" applyNumberFormat="1" applyFont="1" applyBorder="1" applyAlignment="1" applyProtection="1">
      <alignment vertical="center" shrinkToFit="1"/>
    </xf>
    <xf numFmtId="179" fontId="12" fillId="0" borderId="12" xfId="1" applyNumberFormat="1" applyFont="1" applyBorder="1" applyAlignment="1" applyProtection="1">
      <alignment vertical="center" shrinkToFit="1"/>
    </xf>
    <xf numFmtId="179" fontId="12" fillId="0" borderId="14" xfId="1" applyNumberFormat="1" applyFont="1" applyFill="1" applyBorder="1" applyAlignment="1" applyProtection="1">
      <alignment vertical="center" shrinkToFit="1"/>
    </xf>
    <xf numFmtId="179" fontId="12" fillId="0" borderId="2" xfId="1" applyNumberFormat="1" applyFont="1" applyFill="1" applyBorder="1" applyAlignment="1" applyProtection="1">
      <alignment vertical="center" shrinkToFit="1"/>
    </xf>
    <xf numFmtId="0" fontId="3" fillId="0" borderId="4" xfId="0" applyFont="1" applyBorder="1" applyAlignment="1" applyProtection="1">
      <alignment horizontal="center" vertical="center"/>
    </xf>
    <xf numFmtId="0" fontId="3" fillId="0" borderId="6" xfId="0" applyFont="1" applyBorder="1" applyAlignment="1" applyProtection="1">
      <alignment horizontal="center" vertical="center"/>
    </xf>
    <xf numFmtId="0" fontId="3" fillId="0" borderId="5" xfId="0" applyFont="1" applyBorder="1" applyAlignment="1" applyProtection="1">
      <alignment horizontal="center" vertical="center"/>
    </xf>
    <xf numFmtId="0" fontId="3" fillId="0" borderId="11" xfId="0" applyFont="1" applyBorder="1" applyAlignment="1" applyProtection="1">
      <alignment horizontal="center" vertical="center"/>
    </xf>
    <xf numFmtId="0" fontId="3" fillId="0" borderId="0" xfId="0" applyFont="1" applyBorder="1" applyAlignment="1" applyProtection="1">
      <alignment horizontal="center" vertical="center"/>
    </xf>
    <xf numFmtId="0" fontId="3" fillId="0" borderId="13"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14" xfId="0" applyFont="1" applyBorder="1" applyAlignment="1" applyProtection="1">
      <alignment horizontal="center" vertical="center"/>
    </xf>
    <xf numFmtId="0" fontId="3" fillId="0" borderId="2" xfId="0" applyFont="1" applyBorder="1" applyAlignment="1" applyProtection="1">
      <alignment horizontal="center" vertical="center"/>
    </xf>
    <xf numFmtId="0" fontId="3" fillId="0" borderId="12" xfId="0" applyFont="1" applyBorder="1" applyAlignment="1" applyProtection="1">
      <alignment horizontal="center" vertical="center"/>
    </xf>
    <xf numFmtId="180" fontId="12" fillId="0" borderId="4" xfId="1" applyNumberFormat="1" applyFont="1" applyBorder="1" applyAlignment="1" applyProtection="1">
      <alignment vertical="center" shrinkToFit="1"/>
    </xf>
    <xf numFmtId="180" fontId="12" fillId="0" borderId="6" xfId="1" applyNumberFormat="1" applyFont="1" applyBorder="1" applyAlignment="1" applyProtection="1">
      <alignment vertical="center" shrinkToFit="1"/>
    </xf>
    <xf numFmtId="180" fontId="12" fillId="0" borderId="5" xfId="1" applyNumberFormat="1" applyFont="1" applyBorder="1" applyAlignment="1" applyProtection="1">
      <alignment vertical="center" shrinkToFit="1"/>
    </xf>
    <xf numFmtId="179" fontId="0" fillId="0" borderId="13" xfId="0" applyNumberFormat="1" applyBorder="1" applyAlignment="1" applyProtection="1">
      <alignment vertical="center" shrinkToFit="1"/>
    </xf>
    <xf numFmtId="0" fontId="0" fillId="0" borderId="0" xfId="0" applyAlignment="1" applyProtection="1">
      <alignment vertical="center" shrinkToFit="1"/>
    </xf>
    <xf numFmtId="0" fontId="0" fillId="0" borderId="13" xfId="0" applyBorder="1" applyAlignment="1" applyProtection="1">
      <alignment vertical="center" shrinkToFit="1"/>
    </xf>
    <xf numFmtId="0" fontId="4" fillId="0" borderId="2" xfId="0" applyFont="1" applyBorder="1" applyAlignment="1" applyProtection="1">
      <alignment horizontal="center" vertical="center"/>
    </xf>
    <xf numFmtId="179" fontId="12" fillId="6" borderId="14" xfId="1" applyNumberFormat="1" applyFont="1" applyFill="1" applyBorder="1" applyAlignment="1" applyProtection="1">
      <alignment vertical="center" shrinkToFit="1"/>
    </xf>
    <xf numFmtId="179" fontId="12" fillId="6" borderId="2" xfId="1" applyNumberFormat="1" applyFont="1" applyFill="1" applyBorder="1" applyAlignment="1" applyProtection="1">
      <alignment vertical="center" shrinkToFit="1"/>
    </xf>
    <xf numFmtId="179" fontId="12" fillId="6" borderId="12" xfId="1" applyNumberFormat="1" applyFont="1" applyFill="1" applyBorder="1" applyAlignment="1" applyProtection="1">
      <alignment vertical="center" shrinkToFit="1"/>
    </xf>
    <xf numFmtId="179" fontId="12" fillId="6" borderId="11" xfId="1" applyNumberFormat="1" applyFont="1" applyFill="1" applyBorder="1" applyAlignment="1" applyProtection="1">
      <alignment vertical="center" shrinkToFit="1"/>
    </xf>
    <xf numFmtId="179" fontId="12" fillId="6" borderId="0" xfId="1" applyNumberFormat="1" applyFont="1" applyFill="1" applyBorder="1" applyAlignment="1" applyProtection="1">
      <alignment vertical="center" shrinkToFit="1"/>
    </xf>
    <xf numFmtId="179" fontId="12" fillId="6" borderId="13" xfId="1" applyNumberFormat="1" applyFont="1" applyFill="1" applyBorder="1" applyAlignment="1" applyProtection="1">
      <alignment vertical="center" shrinkToFit="1"/>
    </xf>
    <xf numFmtId="179" fontId="12" fillId="0" borderId="13" xfId="1" applyNumberFormat="1" applyFont="1" applyBorder="1" applyAlignment="1" applyProtection="1">
      <alignment vertical="center" shrinkToFit="1"/>
    </xf>
    <xf numFmtId="0" fontId="12" fillId="6" borderId="40" xfId="0" applyFont="1" applyFill="1" applyBorder="1" applyAlignment="1" applyProtection="1">
      <alignment horizontal="left" vertical="center" wrapText="1"/>
    </xf>
    <xf numFmtId="0" fontId="12" fillId="6" borderId="41" xfId="0" applyFont="1" applyFill="1" applyBorder="1" applyAlignment="1" applyProtection="1">
      <alignment horizontal="left" vertical="center" wrapText="1"/>
    </xf>
    <xf numFmtId="0" fontId="12" fillId="6" borderId="42" xfId="0" applyFont="1" applyFill="1" applyBorder="1" applyAlignment="1" applyProtection="1">
      <alignment horizontal="left" vertical="center" wrapText="1"/>
    </xf>
    <xf numFmtId="0" fontId="12" fillId="6" borderId="43" xfId="0" applyFont="1" applyFill="1" applyBorder="1" applyAlignment="1" applyProtection="1">
      <alignment horizontal="left" vertical="center" wrapText="1"/>
    </xf>
    <xf numFmtId="0" fontId="12" fillId="6" borderId="44" xfId="0" applyFont="1" applyFill="1" applyBorder="1" applyAlignment="1" applyProtection="1">
      <alignment horizontal="left" vertical="center" wrapText="1"/>
    </xf>
    <xf numFmtId="0" fontId="12" fillId="6" borderId="45" xfId="0" applyFont="1" applyFill="1" applyBorder="1" applyAlignment="1" applyProtection="1">
      <alignment horizontal="left" vertical="center" wrapText="1"/>
    </xf>
    <xf numFmtId="0" fontId="4" fillId="0" borderId="6" xfId="0" applyFont="1" applyBorder="1" applyAlignment="1" applyProtection="1">
      <alignment horizontal="center" vertical="center"/>
    </xf>
    <xf numFmtId="0" fontId="4" fillId="0" borderId="5" xfId="0" applyFont="1" applyBorder="1" applyAlignment="1" applyProtection="1">
      <alignment horizontal="center" vertical="center"/>
    </xf>
    <xf numFmtId="0" fontId="12" fillId="0" borderId="4" xfId="1" applyNumberFormat="1" applyFont="1" applyFill="1" applyBorder="1" applyAlignment="1" applyProtection="1">
      <alignment vertical="center" shrinkToFit="1"/>
    </xf>
    <xf numFmtId="0" fontId="12" fillId="0" borderId="6"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0" fontId="12" fillId="0" borderId="6" xfId="1" applyNumberFormat="1" applyFont="1" applyFill="1" applyBorder="1" applyAlignment="1" applyProtection="1">
      <alignment vertical="center" shrinkToFit="1"/>
    </xf>
    <xf numFmtId="0" fontId="4" fillId="0" borderId="12" xfId="0" applyFont="1" applyBorder="1" applyAlignment="1" applyProtection="1">
      <alignment horizontal="center" vertical="center"/>
    </xf>
    <xf numFmtId="0" fontId="8" fillId="0" borderId="1" xfId="0" applyFont="1" applyBorder="1" applyAlignment="1" applyProtection="1">
      <alignment horizontal="center" vertical="center"/>
    </xf>
    <xf numFmtId="0" fontId="3" fillId="0" borderId="1" xfId="0" applyFont="1" applyBorder="1" applyAlignment="1" applyProtection="1">
      <alignment horizontal="center" vertical="center"/>
    </xf>
    <xf numFmtId="0" fontId="3" fillId="0" borderId="3" xfId="0" applyFont="1" applyBorder="1" applyAlignment="1" applyProtection="1">
      <alignment horizontal="center" vertical="center"/>
    </xf>
    <xf numFmtId="0" fontId="3" fillId="0" borderId="67" xfId="0" applyFont="1" applyBorder="1" applyAlignment="1" applyProtection="1">
      <alignment horizontal="center" vertical="center"/>
    </xf>
    <xf numFmtId="0" fontId="6" fillId="0" borderId="1" xfId="0" applyFont="1" applyBorder="1" applyAlignment="1" applyProtection="1">
      <alignment horizontal="center" vertical="center"/>
    </xf>
    <xf numFmtId="0" fontId="6" fillId="0" borderId="10" xfId="0" applyFont="1" applyBorder="1" applyAlignment="1" applyProtection="1">
      <alignment horizontal="center" vertical="center"/>
    </xf>
    <xf numFmtId="0" fontId="11" fillId="0" borderId="4" xfId="0" applyFont="1" applyBorder="1" applyAlignment="1" applyProtection="1">
      <alignment horizontal="center" vertical="center"/>
    </xf>
    <xf numFmtId="0" fontId="11" fillId="0" borderId="6" xfId="0" applyFont="1" applyBorder="1" applyAlignment="1" applyProtection="1">
      <alignment horizontal="center" vertical="center"/>
    </xf>
    <xf numFmtId="0" fontId="11" fillId="0" borderId="11" xfId="0" applyFont="1" applyBorder="1" applyAlignment="1" applyProtection="1">
      <alignment horizontal="center" vertical="center"/>
    </xf>
    <xf numFmtId="0" fontId="11" fillId="0" borderId="0" xfId="0" applyFont="1" applyAlignment="1" applyProtection="1">
      <alignment horizontal="center" vertical="center"/>
    </xf>
    <xf numFmtId="0" fontId="11" fillId="0" borderId="14" xfId="0" applyFont="1" applyBorder="1" applyAlignment="1" applyProtection="1">
      <alignment horizontal="center" vertical="center"/>
    </xf>
    <xf numFmtId="0" fontId="11" fillId="0" borderId="2" xfId="0" applyFont="1" applyBorder="1" applyAlignment="1" applyProtection="1">
      <alignment horizontal="center" vertical="center"/>
    </xf>
    <xf numFmtId="0" fontId="6" fillId="0" borderId="6" xfId="0" applyFont="1" applyBorder="1" applyAlignment="1" applyProtection="1">
      <alignment horizontal="center" vertical="center"/>
    </xf>
    <xf numFmtId="0" fontId="6" fillId="0" borderId="0" xfId="0" applyFont="1" applyAlignment="1" applyProtection="1">
      <alignment horizontal="center" vertical="center"/>
    </xf>
    <xf numFmtId="0" fontId="6" fillId="0" borderId="2" xfId="0" applyFont="1" applyBorder="1" applyAlignment="1" applyProtection="1">
      <alignment horizontal="center" vertical="center"/>
    </xf>
    <xf numFmtId="49" fontId="11" fillId="6" borderId="81" xfId="0" applyNumberFormat="1" applyFont="1" applyFill="1" applyBorder="1" applyAlignment="1" applyProtection="1">
      <alignment horizontal="center" vertical="center"/>
    </xf>
    <xf numFmtId="0" fontId="11" fillId="6" borderId="81" xfId="0" applyFont="1" applyFill="1" applyBorder="1" applyAlignment="1" applyProtection="1">
      <alignment horizontal="center" vertical="center"/>
    </xf>
    <xf numFmtId="0" fontId="4" fillId="0" borderId="80" xfId="0" applyFont="1" applyBorder="1" applyAlignment="1" applyProtection="1">
      <alignment horizontal="center" vertical="center" wrapText="1"/>
    </xf>
    <xf numFmtId="0" fontId="0" fillId="0" borderId="13" xfId="0" applyBorder="1" applyProtection="1"/>
    <xf numFmtId="0" fontId="0" fillId="0" borderId="14" xfId="0" applyBorder="1" applyProtection="1"/>
    <xf numFmtId="0" fontId="0" fillId="0" borderId="12" xfId="0" applyBorder="1" applyProtection="1"/>
    <xf numFmtId="0" fontId="4" fillId="0" borderId="50" xfId="0" applyFont="1" applyBorder="1" applyAlignment="1" applyProtection="1">
      <alignment horizontal="center" vertical="center"/>
    </xf>
    <xf numFmtId="0" fontId="4" fillId="0" borderId="51" xfId="0" applyFont="1" applyBorder="1" applyAlignment="1" applyProtection="1">
      <alignment horizontal="center" vertical="center"/>
    </xf>
    <xf numFmtId="0" fontId="4" fillId="0" borderId="71" xfId="0" applyFont="1" applyBorder="1" applyAlignment="1" applyProtection="1">
      <alignment horizontal="center" vertical="center"/>
    </xf>
    <xf numFmtId="0" fontId="4" fillId="0" borderId="72" xfId="0" applyFont="1" applyBorder="1" applyAlignment="1" applyProtection="1">
      <alignment horizontal="center" vertical="center"/>
    </xf>
    <xf numFmtId="0" fontId="4" fillId="0" borderId="0" xfId="0" applyFont="1" applyAlignment="1" applyProtection="1">
      <alignment horizontal="left" vertical="center"/>
    </xf>
    <xf numFmtId="0" fontId="4" fillId="0" borderId="13" xfId="0" applyFont="1" applyBorder="1" applyAlignment="1" applyProtection="1">
      <alignment horizontal="left" vertical="center"/>
    </xf>
    <xf numFmtId="0" fontId="4" fillId="0" borderId="40" xfId="0" applyFont="1" applyBorder="1" applyAlignment="1" applyProtection="1">
      <alignment horizontal="center" vertical="center"/>
    </xf>
    <xf numFmtId="0" fontId="4" fillId="0" borderId="41" xfId="0" applyFont="1" applyBorder="1" applyAlignment="1" applyProtection="1">
      <alignment horizontal="center" vertical="center"/>
    </xf>
    <xf numFmtId="0" fontId="4" fillId="0" borderId="48" xfId="0" applyFont="1" applyBorder="1" applyAlignment="1" applyProtection="1">
      <alignment horizontal="center" vertical="center"/>
    </xf>
    <xf numFmtId="0" fontId="4" fillId="0" borderId="52" xfId="0" applyFont="1" applyBorder="1" applyAlignment="1" applyProtection="1">
      <alignment horizontal="center" vertical="center"/>
    </xf>
    <xf numFmtId="0" fontId="4" fillId="0" borderId="53" xfId="0" applyFont="1" applyBorder="1" applyAlignment="1" applyProtection="1">
      <alignment horizontal="center" vertical="center"/>
    </xf>
    <xf numFmtId="0" fontId="4" fillId="0" borderId="54" xfId="0" applyFont="1" applyBorder="1" applyAlignment="1" applyProtection="1">
      <alignment horizontal="center" vertical="center"/>
    </xf>
    <xf numFmtId="0" fontId="4" fillId="0" borderId="43" xfId="0" applyFont="1" applyBorder="1" applyAlignment="1" applyProtection="1">
      <alignment horizontal="center" vertical="center"/>
    </xf>
    <xf numFmtId="0" fontId="4" fillId="0" borderId="44" xfId="0" applyFont="1" applyBorder="1" applyAlignment="1" applyProtection="1">
      <alignment horizontal="center" vertical="center"/>
    </xf>
    <xf numFmtId="0" fontId="4" fillId="0" borderId="4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55" xfId="0" applyFont="1" applyBorder="1" applyAlignment="1" applyProtection="1">
      <alignment horizontal="center" vertical="center"/>
    </xf>
    <xf numFmtId="0" fontId="4" fillId="0" borderId="45" xfId="0" applyFont="1" applyBorder="1" applyAlignment="1" applyProtection="1">
      <alignment horizontal="center" vertical="center"/>
    </xf>
    <xf numFmtId="0" fontId="4" fillId="0" borderId="56" xfId="0" applyFont="1" applyBorder="1" applyAlignment="1" applyProtection="1">
      <alignment horizontal="center" vertical="center"/>
    </xf>
    <xf numFmtId="0" fontId="4" fillId="0" borderId="57" xfId="0" applyFont="1" applyBorder="1" applyAlignment="1" applyProtection="1">
      <alignment horizontal="center" vertical="center"/>
    </xf>
    <xf numFmtId="0" fontId="4" fillId="0" borderId="15" xfId="0" applyFont="1" applyBorder="1" applyAlignment="1" applyProtection="1">
      <alignment horizontal="center" vertical="center"/>
    </xf>
    <xf numFmtId="0" fontId="5" fillId="0" borderId="9" xfId="0" applyFont="1" applyBorder="1" applyAlignment="1" applyProtection="1">
      <alignment horizontal="distributed" vertical="center"/>
    </xf>
    <xf numFmtId="0" fontId="5" fillId="0" borderId="6" xfId="0" applyFont="1" applyBorder="1" applyAlignment="1" applyProtection="1">
      <alignment horizontal="left" vertical="top"/>
    </xf>
    <xf numFmtId="0" fontId="5" fillId="0" borderId="5" xfId="0" applyFont="1" applyBorder="1" applyAlignment="1" applyProtection="1">
      <alignment horizontal="left" vertical="top"/>
    </xf>
    <xf numFmtId="0" fontId="11" fillId="0" borderId="103" xfId="0" applyFont="1" applyBorder="1" applyAlignment="1">
      <alignment horizontal="center" vertical="center" wrapText="1"/>
    </xf>
    <xf numFmtId="0" fontId="0" fillId="0" borderId="104" xfId="0" applyBorder="1"/>
    <xf numFmtId="0" fontId="0" fillId="0" borderId="114" xfId="0" applyBorder="1"/>
    <xf numFmtId="0" fontId="0" fillId="0" borderId="129" xfId="0" applyBorder="1"/>
    <xf numFmtId="0" fontId="6" fillId="0" borderId="4" xfId="0" applyFont="1" applyBorder="1" applyAlignment="1" applyProtection="1">
      <alignment horizontal="left" vertical="center" wrapText="1" indent="1"/>
    </xf>
    <xf numFmtId="0" fontId="6" fillId="0" borderId="6" xfId="0" applyFont="1" applyBorder="1" applyAlignment="1" applyProtection="1">
      <alignment horizontal="left" vertical="center" indent="1"/>
    </xf>
    <xf numFmtId="0" fontId="6" fillId="0" borderId="5" xfId="0" applyFont="1" applyBorder="1" applyAlignment="1" applyProtection="1">
      <alignment horizontal="left" vertical="center" indent="1"/>
    </xf>
    <xf numFmtId="0" fontId="6" fillId="0" borderId="14" xfId="0" applyFont="1" applyBorder="1" applyAlignment="1" applyProtection="1">
      <alignment horizontal="left" vertical="center" indent="1"/>
    </xf>
    <xf numFmtId="0" fontId="6" fillId="0" borderId="2" xfId="0" applyFont="1" applyBorder="1" applyAlignment="1" applyProtection="1">
      <alignment horizontal="left" vertical="center" indent="1"/>
    </xf>
    <xf numFmtId="0" fontId="6" fillId="0" borderId="12" xfId="0" applyFont="1" applyBorder="1" applyAlignment="1" applyProtection="1">
      <alignment horizontal="left" vertical="center" indent="1"/>
    </xf>
    <xf numFmtId="0" fontId="6" fillId="0" borderId="4" xfId="0" applyFont="1" applyBorder="1" applyAlignment="1" applyProtection="1">
      <alignment horizontal="center" wrapText="1"/>
    </xf>
    <xf numFmtId="0" fontId="6" fillId="0" borderId="6" xfId="0" applyFont="1" applyBorder="1" applyAlignment="1" applyProtection="1">
      <alignment horizontal="center" wrapText="1"/>
    </xf>
    <xf numFmtId="0" fontId="6" fillId="0" borderId="5" xfId="0" applyFont="1" applyBorder="1" applyAlignment="1" applyProtection="1">
      <alignment horizontal="center" wrapText="1"/>
    </xf>
    <xf numFmtId="0" fontId="6" fillId="0" borderId="14" xfId="0" applyFont="1" applyBorder="1" applyAlignment="1" applyProtection="1">
      <alignment horizontal="center" wrapText="1"/>
    </xf>
    <xf numFmtId="0" fontId="6" fillId="0" borderId="2" xfId="0" applyFont="1" applyBorder="1" applyAlignment="1" applyProtection="1">
      <alignment horizontal="center" wrapText="1"/>
    </xf>
    <xf numFmtId="0" fontId="6" fillId="0" borderId="12" xfId="0" applyFont="1" applyBorder="1" applyAlignment="1" applyProtection="1">
      <alignment horizontal="center" wrapText="1"/>
    </xf>
    <xf numFmtId="0" fontId="6" fillId="0" borderId="80" xfId="0" applyFont="1" applyBorder="1" applyAlignment="1" applyProtection="1">
      <alignment horizontal="left" wrapText="1" indent="1"/>
    </xf>
    <xf numFmtId="0" fontId="6" fillId="0" borderId="68" xfId="0" applyFont="1" applyBorder="1" applyAlignment="1" applyProtection="1">
      <alignment horizontal="left" wrapText="1" indent="1"/>
    </xf>
    <xf numFmtId="0" fontId="6" fillId="0" borderId="69" xfId="0" applyFont="1" applyBorder="1" applyAlignment="1" applyProtection="1">
      <alignment horizontal="left" wrapText="1" indent="1"/>
    </xf>
    <xf numFmtId="0" fontId="6" fillId="0" borderId="43" xfId="0" applyFont="1" applyBorder="1" applyAlignment="1" applyProtection="1">
      <alignment horizontal="left" wrapText="1" indent="1"/>
    </xf>
    <xf numFmtId="0" fontId="6" fillId="0" borderId="44" xfId="0" applyFont="1" applyBorder="1" applyAlignment="1" applyProtection="1">
      <alignment horizontal="left" wrapText="1" indent="1"/>
    </xf>
    <xf numFmtId="0" fontId="6" fillId="0" borderId="45" xfId="0" applyFont="1" applyBorder="1" applyAlignment="1" applyProtection="1">
      <alignment horizontal="left" wrapText="1" indent="1"/>
    </xf>
    <xf numFmtId="0" fontId="6" fillId="0" borderId="16" xfId="0" applyFont="1" applyBorder="1" applyAlignment="1" applyProtection="1">
      <alignment horizontal="center" vertical="center"/>
    </xf>
    <xf numFmtId="0" fontId="6" fillId="0" borderId="68" xfId="0" applyFont="1" applyBorder="1" applyAlignment="1" applyProtection="1">
      <alignment horizontal="center" vertical="center"/>
    </xf>
    <xf numFmtId="0" fontId="6" fillId="0" borderId="69" xfId="0" applyFont="1" applyBorder="1" applyAlignment="1" applyProtection="1">
      <alignment horizontal="center" vertical="center"/>
    </xf>
    <xf numFmtId="0" fontId="6" fillId="0" borderId="15" xfId="0" applyFont="1" applyBorder="1" applyAlignment="1" applyProtection="1">
      <alignment horizontal="center" vertical="center"/>
    </xf>
    <xf numFmtId="0" fontId="6" fillId="0" borderId="44" xfId="0" applyFont="1" applyBorder="1" applyAlignment="1" applyProtection="1">
      <alignment horizontal="center" vertical="center"/>
    </xf>
    <xf numFmtId="0" fontId="6" fillId="0" borderId="45" xfId="0" applyFont="1" applyBorder="1" applyAlignment="1" applyProtection="1">
      <alignment horizontal="center" vertical="center"/>
    </xf>
    <xf numFmtId="0" fontId="12" fillId="6" borderId="6" xfId="0" applyFont="1" applyFill="1" applyBorder="1" applyAlignment="1" applyProtection="1">
      <alignment horizontal="left" vertical="center" wrapText="1"/>
    </xf>
    <xf numFmtId="0" fontId="0" fillId="6" borderId="6" xfId="0" applyFill="1" applyBorder="1" applyAlignment="1" applyProtection="1">
      <alignment horizontal="left" vertical="center" wrapText="1"/>
    </xf>
    <xf numFmtId="0" fontId="0" fillId="6" borderId="5" xfId="0" applyFill="1" applyBorder="1" applyAlignment="1" applyProtection="1">
      <alignment horizontal="left" vertical="center" wrapText="1"/>
    </xf>
    <xf numFmtId="0" fontId="0" fillId="6" borderId="2" xfId="0" applyFill="1" applyBorder="1" applyAlignment="1" applyProtection="1">
      <alignment horizontal="left" vertical="center" wrapText="1"/>
    </xf>
    <xf numFmtId="0" fontId="0" fillId="6" borderId="12" xfId="0" applyFill="1" applyBorder="1" applyAlignment="1" applyProtection="1">
      <alignment horizontal="left" vertical="center" wrapText="1"/>
    </xf>
    <xf numFmtId="0" fontId="12" fillId="6" borderId="4" xfId="0" applyFont="1" applyFill="1" applyBorder="1" applyAlignment="1" applyProtection="1">
      <alignment horizontal="center" vertical="center" wrapText="1"/>
    </xf>
    <xf numFmtId="0" fontId="0" fillId="6" borderId="14" xfId="0" applyFill="1" applyBorder="1" applyAlignment="1" applyProtection="1">
      <alignment horizontal="center" vertical="center" wrapText="1"/>
    </xf>
    <xf numFmtId="49" fontId="11" fillId="6" borderId="9" xfId="0" applyNumberFormat="1" applyFont="1" applyFill="1" applyBorder="1" applyAlignment="1" applyProtection="1">
      <alignment horizontal="center" vertical="center"/>
    </xf>
    <xf numFmtId="0" fontId="11" fillId="6" borderId="9" xfId="0" applyFont="1" applyFill="1" applyBorder="1" applyAlignment="1" applyProtection="1">
      <alignment horizontal="center" vertical="center"/>
    </xf>
    <xf numFmtId="49" fontId="11" fillId="6" borderId="3" xfId="0" applyNumberFormat="1" applyFont="1" applyFill="1" applyBorder="1" applyAlignment="1" applyProtection="1">
      <alignment horizontal="center" vertical="center"/>
    </xf>
    <xf numFmtId="0" fontId="11" fillId="6" borderId="3" xfId="0" applyFont="1" applyFill="1" applyBorder="1" applyAlignment="1" applyProtection="1">
      <alignment horizontal="center" vertical="center"/>
    </xf>
    <xf numFmtId="49" fontId="11" fillId="6" borderId="10" xfId="0" applyNumberFormat="1"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6" fillId="0" borderId="5" xfId="0" applyFont="1" applyBorder="1" applyAlignment="1" applyProtection="1">
      <alignment horizontal="center" vertical="center"/>
    </xf>
    <xf numFmtId="0" fontId="6" fillId="0" borderId="13" xfId="0" applyFont="1" applyBorder="1" applyAlignment="1" applyProtection="1">
      <alignment horizontal="center" vertical="center"/>
    </xf>
    <xf numFmtId="0" fontId="6" fillId="0" borderId="12" xfId="0" applyFont="1" applyBorder="1" applyAlignment="1" applyProtection="1">
      <alignment horizontal="center" vertical="center"/>
    </xf>
    <xf numFmtId="49" fontId="11" fillId="6" borderId="78" xfId="0" applyNumberFormat="1" applyFont="1" applyFill="1" applyBorder="1" applyAlignment="1" applyProtection="1">
      <alignment horizontal="center" vertical="center"/>
    </xf>
    <xf numFmtId="0" fontId="11" fillId="6" borderId="78" xfId="0" applyFont="1" applyFill="1" applyBorder="1" applyAlignment="1" applyProtection="1">
      <alignment horizontal="center" vertical="center"/>
    </xf>
    <xf numFmtId="49" fontId="11" fillId="6" borderId="79" xfId="0" applyNumberFormat="1" applyFont="1" applyFill="1" applyBorder="1" applyAlignment="1" applyProtection="1">
      <alignment horizontal="center" vertical="center"/>
    </xf>
    <xf numFmtId="0" fontId="11" fillId="6" borderId="79" xfId="0" applyFont="1" applyFill="1" applyBorder="1" applyAlignment="1" applyProtection="1">
      <alignment horizontal="center" vertical="center"/>
    </xf>
    <xf numFmtId="0" fontId="0" fillId="0" borderId="118" xfId="0" applyBorder="1" applyAlignment="1">
      <alignment horizontal="center" vertical="center"/>
    </xf>
    <xf numFmtId="0" fontId="0" fillId="0" borderId="116" xfId="0" applyBorder="1" applyAlignment="1">
      <alignment horizontal="center" vertical="center"/>
    </xf>
    <xf numFmtId="0" fontId="0" fillId="0" borderId="117" xfId="0" applyBorder="1" applyAlignment="1">
      <alignment horizontal="center" vertical="center"/>
    </xf>
    <xf numFmtId="0" fontId="9" fillId="0" borderId="0" xfId="0" applyFont="1" applyAlignment="1" applyProtection="1">
      <alignment horizontal="distributed" vertical="center"/>
    </xf>
    <xf numFmtId="0" fontId="9" fillId="0" borderId="2" xfId="0" applyFont="1" applyBorder="1" applyAlignment="1" applyProtection="1">
      <alignment horizontal="distributed" vertical="center"/>
    </xf>
    <xf numFmtId="0" fontId="8" fillId="0" borderId="141" xfId="0" applyFont="1" applyBorder="1" applyAlignment="1" applyProtection="1">
      <alignment horizontal="center" vertical="center" wrapText="1"/>
    </xf>
    <xf numFmtId="0" fontId="8" fillId="0" borderId="140" xfId="0" applyFont="1" applyBorder="1" applyAlignment="1" applyProtection="1">
      <alignment horizontal="center" vertical="center" wrapText="1"/>
    </xf>
    <xf numFmtId="0" fontId="8" fillId="0" borderId="142" xfId="0" applyFont="1" applyBorder="1" applyAlignment="1" applyProtection="1">
      <alignment horizontal="center" vertical="center" wrapText="1"/>
    </xf>
    <xf numFmtId="0" fontId="8" fillId="0" borderId="143" xfId="0" applyFont="1" applyBorder="1" applyAlignment="1" applyProtection="1">
      <alignment horizontal="center" vertical="center" wrapText="1"/>
    </xf>
    <xf numFmtId="0" fontId="8" fillId="0" borderId="144" xfId="0" applyFont="1" applyBorder="1" applyAlignment="1" applyProtection="1">
      <alignment horizontal="center" vertical="center" wrapText="1"/>
    </xf>
    <xf numFmtId="0" fontId="8" fillId="0" borderId="145" xfId="0" applyFont="1" applyBorder="1" applyAlignment="1" applyProtection="1">
      <alignment horizontal="center" vertical="center" wrapText="1"/>
    </xf>
    <xf numFmtId="0" fontId="29" fillId="7" borderId="148" xfId="0" applyFont="1" applyFill="1" applyBorder="1" applyAlignment="1" applyProtection="1">
      <alignment horizontal="center" vertical="center" shrinkToFit="1"/>
      <protection locked="0"/>
    </xf>
    <xf numFmtId="0" fontId="30" fillId="7" borderId="148" xfId="0" applyFont="1" applyFill="1" applyBorder="1" applyAlignment="1">
      <alignment shrinkToFit="1"/>
    </xf>
    <xf numFmtId="0" fontId="30" fillId="7" borderId="149" xfId="0" applyFont="1" applyFill="1" applyBorder="1" applyAlignment="1">
      <alignment shrinkToFit="1"/>
    </xf>
    <xf numFmtId="0" fontId="29" fillId="7" borderId="151" xfId="0" applyFont="1" applyFill="1" applyBorder="1" applyAlignment="1" applyProtection="1">
      <alignment horizontal="center" vertical="center" shrinkToFit="1"/>
      <protection locked="0"/>
    </xf>
    <xf numFmtId="0" fontId="30" fillId="7" borderId="151" xfId="0" applyFont="1" applyFill="1" applyBorder="1" applyAlignment="1">
      <alignment shrinkToFit="1"/>
    </xf>
    <xf numFmtId="0" fontId="30" fillId="7" borderId="152" xfId="0" applyFont="1" applyFill="1" applyBorder="1" applyAlignment="1">
      <alignment shrinkToFit="1"/>
    </xf>
    <xf numFmtId="0" fontId="29" fillId="7" borderId="154" xfId="0" applyFont="1" applyFill="1" applyBorder="1" applyAlignment="1" applyProtection="1">
      <alignment horizontal="center" vertical="center" shrinkToFit="1"/>
      <protection locked="0"/>
    </xf>
    <xf numFmtId="0" fontId="30" fillId="7" borderId="154" xfId="0" applyFont="1" applyFill="1" applyBorder="1" applyAlignment="1">
      <alignment shrinkToFit="1"/>
    </xf>
    <xf numFmtId="0" fontId="30" fillId="7" borderId="155" xfId="0" applyFont="1" applyFill="1" applyBorder="1" applyAlignment="1">
      <alignment shrinkToFit="1"/>
    </xf>
    <xf numFmtId="0" fontId="4" fillId="0" borderId="4" xfId="0" applyFont="1" applyBorder="1" applyAlignment="1">
      <alignment horizontal="center" vertical="center"/>
    </xf>
    <xf numFmtId="0" fontId="23" fillId="0" borderId="6" xfId="0" applyFont="1" applyBorder="1" applyAlignment="1">
      <alignment horizontal="center" vertical="center"/>
    </xf>
    <xf numFmtId="0" fontId="23" fillId="0" borderId="11" xfId="0" applyFont="1" applyBorder="1" applyAlignment="1">
      <alignment horizontal="center" vertical="center"/>
    </xf>
    <xf numFmtId="0" fontId="23" fillId="0" borderId="0" xfId="0" applyFont="1" applyAlignment="1">
      <alignment horizontal="center" vertical="center"/>
    </xf>
    <xf numFmtId="0" fontId="23" fillId="0" borderId="14" xfId="0" applyFont="1" applyBorder="1" applyAlignment="1">
      <alignment horizontal="center" vertical="center"/>
    </xf>
    <xf numFmtId="0" fontId="23" fillId="0" borderId="2" xfId="0" applyFont="1" applyBorder="1" applyAlignment="1">
      <alignment horizontal="center" vertical="center"/>
    </xf>
    <xf numFmtId="0" fontId="12" fillId="8" borderId="6" xfId="0" applyFont="1" applyFill="1" applyBorder="1" applyAlignment="1" applyProtection="1">
      <alignment horizontal="left" vertical="center" shrinkToFit="1"/>
    </xf>
    <xf numFmtId="0" fontId="23" fillId="8" borderId="6" xfId="0" applyFont="1" applyFill="1" applyBorder="1" applyAlignment="1" applyProtection="1">
      <alignment horizontal="left" shrinkToFit="1"/>
    </xf>
    <xf numFmtId="0" fontId="23" fillId="8" borderId="5" xfId="0" applyFont="1" applyFill="1" applyBorder="1" applyAlignment="1" applyProtection="1">
      <alignment horizontal="left" shrinkToFit="1"/>
    </xf>
    <xf numFmtId="0" fontId="12" fillId="8" borderId="0" xfId="0" applyFont="1" applyFill="1" applyBorder="1" applyAlignment="1" applyProtection="1">
      <alignment horizontal="left" vertical="center" shrinkToFit="1"/>
    </xf>
    <xf numFmtId="0" fontId="23" fillId="8" borderId="0" xfId="0" applyFont="1" applyFill="1" applyBorder="1" applyAlignment="1" applyProtection="1">
      <alignment horizontal="left" shrinkToFit="1"/>
    </xf>
    <xf numFmtId="0" fontId="23" fillId="8" borderId="13" xfId="0" applyFont="1" applyFill="1" applyBorder="1" applyAlignment="1" applyProtection="1">
      <alignment horizontal="left" shrinkToFit="1"/>
    </xf>
    <xf numFmtId="0" fontId="23" fillId="8" borderId="2" xfId="0" applyFont="1" applyFill="1" applyBorder="1" applyAlignment="1" applyProtection="1">
      <alignment horizontal="left" shrinkToFit="1"/>
    </xf>
    <xf numFmtId="0" fontId="23" fillId="8" borderId="12" xfId="0" applyFont="1" applyFill="1" applyBorder="1" applyAlignment="1" applyProtection="1">
      <alignment horizontal="left" shrinkToFit="1"/>
    </xf>
    <xf numFmtId="0" fontId="4" fillId="0" borderId="4" xfId="0" applyFont="1" applyBorder="1" applyAlignment="1" applyProtection="1">
      <alignment horizontal="center" vertical="center"/>
    </xf>
    <xf numFmtId="0" fontId="23" fillId="0" borderId="6" xfId="0" applyFont="1" applyBorder="1" applyAlignment="1" applyProtection="1">
      <alignment horizontal="center" vertical="center"/>
    </xf>
    <xf numFmtId="0" fontId="23" fillId="0" borderId="11" xfId="0" applyFont="1" applyBorder="1" applyAlignment="1" applyProtection="1">
      <alignment horizontal="center" vertical="center"/>
    </xf>
    <xf numFmtId="0" fontId="23" fillId="0" borderId="0" xfId="0" applyFont="1" applyAlignment="1" applyProtection="1">
      <alignment horizontal="center" vertical="center"/>
    </xf>
    <xf numFmtId="0" fontId="23" fillId="0" borderId="14" xfId="0" applyFont="1" applyBorder="1" applyAlignment="1" applyProtection="1">
      <alignment horizontal="center" vertical="center"/>
    </xf>
    <xf numFmtId="0" fontId="23" fillId="0" borderId="2" xfId="0" applyFont="1" applyBorder="1" applyAlignment="1" applyProtection="1">
      <alignment horizontal="center" vertical="center"/>
    </xf>
    <xf numFmtId="0" fontId="30" fillId="6" borderId="2" xfId="0" applyFont="1" applyFill="1" applyBorder="1" applyAlignment="1" applyProtection="1">
      <alignment shrinkToFit="1"/>
      <protection locked="0"/>
    </xf>
    <xf numFmtId="0" fontId="0" fillId="6" borderId="2" xfId="0" applyFill="1" applyBorder="1" applyAlignment="1" applyProtection="1">
      <alignment shrinkToFit="1"/>
      <protection locked="0"/>
    </xf>
    <xf numFmtId="0" fontId="0" fillId="6" borderId="12" xfId="0" applyFill="1" applyBorder="1" applyAlignment="1" applyProtection="1">
      <alignment shrinkToFit="1"/>
      <protection locked="0"/>
    </xf>
    <xf numFmtId="0" fontId="29" fillId="6" borderId="0" xfId="0" applyFont="1" applyFill="1" applyBorder="1" applyAlignment="1" applyProtection="1">
      <alignment horizontal="center" vertical="center" shrinkToFit="1"/>
      <protection locked="0"/>
    </xf>
    <xf numFmtId="0" fontId="0" fillId="6" borderId="0" xfId="0" applyFill="1" applyBorder="1" applyAlignment="1" applyProtection="1">
      <alignment shrinkToFit="1"/>
      <protection locked="0"/>
    </xf>
    <xf numFmtId="0" fontId="0" fillId="6" borderId="13" xfId="0" applyFill="1" applyBorder="1" applyAlignment="1" applyProtection="1">
      <alignment shrinkToFit="1"/>
      <protection locked="0"/>
    </xf>
    <xf numFmtId="0" fontId="12" fillId="6" borderId="6" xfId="0" applyFont="1" applyFill="1" applyBorder="1" applyAlignment="1" applyProtection="1">
      <alignment horizontal="left" vertical="center" wrapText="1"/>
      <protection locked="0"/>
    </xf>
    <xf numFmtId="0" fontId="0" fillId="6" borderId="6" xfId="0" applyFill="1" applyBorder="1" applyAlignment="1" applyProtection="1">
      <alignment horizontal="left" vertical="center" wrapText="1"/>
      <protection locked="0"/>
    </xf>
    <xf numFmtId="0" fontId="0" fillId="6" borderId="5" xfId="0" applyFill="1" applyBorder="1" applyAlignment="1" applyProtection="1">
      <alignment horizontal="left" vertical="center" wrapText="1"/>
      <protection locked="0"/>
    </xf>
    <xf numFmtId="0" fontId="0" fillId="6" borderId="2" xfId="0" applyFill="1" applyBorder="1" applyAlignment="1" applyProtection="1">
      <alignment horizontal="left" vertical="center" wrapText="1"/>
      <protection locked="0"/>
    </xf>
    <xf numFmtId="0" fontId="0" fillId="6" borderId="12" xfId="0" applyFill="1" applyBorder="1" applyAlignment="1" applyProtection="1">
      <alignment horizontal="left" vertical="center" wrapText="1"/>
      <protection locked="0"/>
    </xf>
    <xf numFmtId="0" fontId="12" fillId="6" borderId="4" xfId="0" applyFont="1" applyFill="1" applyBorder="1" applyAlignment="1" applyProtection="1">
      <alignment horizontal="left" vertical="center" wrapText="1"/>
    </xf>
    <xf numFmtId="0" fontId="0" fillId="6" borderId="14" xfId="0" applyFill="1" applyBorder="1" applyAlignment="1" applyProtection="1">
      <alignment horizontal="left" vertical="center" wrapText="1"/>
    </xf>
    <xf numFmtId="0" fontId="12" fillId="6" borderId="40" xfId="0" applyFont="1" applyFill="1" applyBorder="1" applyAlignment="1" applyProtection="1">
      <alignment horizontal="left" vertical="center" wrapText="1"/>
      <protection locked="0"/>
    </xf>
    <xf numFmtId="0" fontId="12" fillId="6" borderId="41" xfId="0" applyFont="1" applyFill="1" applyBorder="1" applyAlignment="1" applyProtection="1">
      <alignment horizontal="left" vertical="center" wrapText="1"/>
      <protection locked="0"/>
    </xf>
    <xf numFmtId="0" fontId="12" fillId="6" borderId="42" xfId="0" applyFont="1" applyFill="1" applyBorder="1" applyAlignment="1" applyProtection="1">
      <alignment horizontal="left" vertical="center" wrapText="1"/>
      <protection locked="0"/>
    </xf>
    <xf numFmtId="0" fontId="12" fillId="6" borderId="43" xfId="0" applyFont="1" applyFill="1" applyBorder="1" applyAlignment="1" applyProtection="1">
      <alignment horizontal="left" vertical="center" wrapText="1"/>
      <protection locked="0"/>
    </xf>
    <xf numFmtId="0" fontId="12" fillId="6" borderId="44" xfId="0" applyFont="1" applyFill="1" applyBorder="1" applyAlignment="1" applyProtection="1">
      <alignment horizontal="left" vertical="center" wrapText="1"/>
      <protection locked="0"/>
    </xf>
    <xf numFmtId="0" fontId="12" fillId="6" borderId="45" xfId="0" applyFont="1" applyFill="1" applyBorder="1" applyAlignment="1" applyProtection="1">
      <alignment horizontal="left" vertical="center" wrapText="1"/>
      <protection locked="0"/>
    </xf>
    <xf numFmtId="0" fontId="29" fillId="6" borderId="6" xfId="0" applyFont="1" applyFill="1" applyBorder="1" applyAlignment="1" applyProtection="1">
      <alignment horizontal="center" vertical="center" shrinkToFit="1"/>
      <protection locked="0"/>
    </xf>
    <xf numFmtId="0" fontId="0" fillId="6" borderId="6" xfId="0" applyFill="1" applyBorder="1" applyAlignment="1" applyProtection="1">
      <alignment shrinkToFit="1"/>
      <protection locked="0"/>
    </xf>
    <xf numFmtId="0" fontId="0" fillId="6" borderId="5" xfId="0" applyFill="1" applyBorder="1" applyAlignment="1" applyProtection="1">
      <alignment shrinkToFit="1"/>
      <protection locked="0"/>
    </xf>
    <xf numFmtId="0" fontId="0" fillId="6" borderId="6" xfId="0" applyFill="1" applyBorder="1" applyAlignment="1">
      <alignment horizontal="left" vertical="center" wrapText="1"/>
    </xf>
    <xf numFmtId="0" fontId="0" fillId="6" borderId="5" xfId="0" applyFill="1" applyBorder="1" applyAlignment="1">
      <alignment horizontal="left" vertical="center" wrapText="1"/>
    </xf>
    <xf numFmtId="0" fontId="0" fillId="6" borderId="2" xfId="0" applyFill="1" applyBorder="1" applyAlignment="1">
      <alignment horizontal="left" vertical="center" wrapText="1"/>
    </xf>
    <xf numFmtId="0" fontId="0" fillId="6" borderId="12" xfId="0" applyFill="1" applyBorder="1" applyAlignment="1">
      <alignment horizontal="left" vertical="center" wrapText="1"/>
    </xf>
    <xf numFmtId="0" fontId="12" fillId="6" borderId="4" xfId="0" applyFont="1" applyFill="1" applyBorder="1" applyAlignment="1" applyProtection="1">
      <alignment horizontal="left" vertical="center" wrapText="1"/>
      <protection locked="0"/>
    </xf>
    <xf numFmtId="0" fontId="0" fillId="6" borderId="14" xfId="0" applyFill="1" applyBorder="1" applyAlignment="1">
      <alignment horizontal="left" vertical="center" wrapText="1"/>
    </xf>
    <xf numFmtId="0" fontId="11" fillId="6" borderId="6" xfId="0" applyFont="1" applyFill="1" applyBorder="1" applyAlignment="1" applyProtection="1">
      <alignment horizontal="left" vertical="center" shrinkToFit="1"/>
      <protection locked="0"/>
    </xf>
    <xf numFmtId="0" fontId="0" fillId="6" borderId="6" xfId="0" applyFill="1" applyBorder="1" applyAlignment="1" applyProtection="1">
      <alignment horizontal="left" shrinkToFit="1"/>
      <protection locked="0"/>
    </xf>
    <xf numFmtId="0" fontId="0" fillId="6" borderId="5" xfId="0" applyFill="1" applyBorder="1" applyAlignment="1" applyProtection="1">
      <alignment horizontal="left" shrinkToFit="1"/>
      <protection locked="0"/>
    </xf>
    <xf numFmtId="0" fontId="11" fillId="6" borderId="0" xfId="0" applyFont="1" applyFill="1" applyBorder="1" applyAlignment="1" applyProtection="1">
      <alignment horizontal="left" vertical="center" shrinkToFit="1"/>
      <protection locked="0"/>
    </xf>
    <xf numFmtId="0" fontId="0" fillId="6" borderId="0" xfId="0" applyFill="1" applyBorder="1" applyAlignment="1" applyProtection="1">
      <alignment horizontal="left" shrinkToFit="1"/>
      <protection locked="0"/>
    </xf>
    <xf numFmtId="0" fontId="0" fillId="6" borderId="13" xfId="0" applyFill="1" applyBorder="1" applyAlignment="1" applyProtection="1">
      <alignment horizontal="left" shrinkToFit="1"/>
      <protection locked="0"/>
    </xf>
    <xf numFmtId="0" fontId="16" fillId="6" borderId="2" xfId="0" applyFont="1" applyFill="1" applyBorder="1" applyAlignment="1" applyProtection="1">
      <alignment horizontal="left" shrinkToFit="1"/>
      <protection locked="0"/>
    </xf>
    <xf numFmtId="0" fontId="0" fillId="6" borderId="2" xfId="0" applyFill="1" applyBorder="1" applyAlignment="1" applyProtection="1">
      <alignment horizontal="left" shrinkToFit="1"/>
      <protection locked="0"/>
    </xf>
    <xf numFmtId="0" fontId="0" fillId="6" borderId="12" xfId="0" applyFill="1" applyBorder="1" applyAlignment="1" applyProtection="1">
      <alignment horizontal="left" shrinkToFit="1"/>
      <protection locked="0"/>
    </xf>
    <xf numFmtId="0" fontId="11" fillId="6" borderId="2" xfId="0" applyFont="1" applyFill="1" applyBorder="1" applyAlignment="1" applyProtection="1">
      <alignment horizontal="center" vertical="center"/>
      <protection locked="0"/>
    </xf>
    <xf numFmtId="0" fontId="29" fillId="6" borderId="6" xfId="0" applyFont="1" applyFill="1" applyBorder="1" applyAlignment="1" applyProtection="1">
      <alignment horizontal="left" vertical="center" shrinkToFit="1"/>
      <protection locked="0"/>
    </xf>
    <xf numFmtId="0" fontId="30" fillId="6" borderId="6" xfId="0" applyFont="1" applyFill="1" applyBorder="1" applyAlignment="1" applyProtection="1">
      <alignment horizontal="left" shrinkToFit="1"/>
      <protection locked="0"/>
    </xf>
    <xf numFmtId="0" fontId="30" fillId="6" borderId="5" xfId="0" applyFont="1" applyFill="1" applyBorder="1" applyAlignment="1" applyProtection="1">
      <alignment horizontal="left" shrinkToFit="1"/>
      <protection locked="0"/>
    </xf>
    <xf numFmtId="0" fontId="29" fillId="6" borderId="0" xfId="0" applyFont="1" applyFill="1" applyBorder="1" applyAlignment="1" applyProtection="1">
      <alignment horizontal="left" vertical="center" shrinkToFit="1"/>
      <protection locked="0"/>
    </xf>
    <xf numFmtId="0" fontId="30" fillId="6" borderId="0" xfId="0" applyFont="1" applyFill="1" applyBorder="1" applyAlignment="1" applyProtection="1">
      <alignment horizontal="left" shrinkToFit="1"/>
      <protection locked="0"/>
    </xf>
    <xf numFmtId="0" fontId="30" fillId="6" borderId="13" xfId="0" applyFont="1" applyFill="1" applyBorder="1" applyAlignment="1" applyProtection="1">
      <alignment horizontal="left" shrinkToFit="1"/>
      <protection locked="0"/>
    </xf>
    <xf numFmtId="0" fontId="30" fillId="6" borderId="2" xfId="0" applyFont="1" applyFill="1" applyBorder="1" applyAlignment="1" applyProtection="1">
      <alignment horizontal="left" shrinkToFit="1"/>
      <protection locked="0"/>
    </xf>
    <xf numFmtId="0" fontId="30" fillId="6" borderId="12" xfId="0" applyFont="1" applyFill="1" applyBorder="1" applyAlignment="1" applyProtection="1">
      <alignment horizontal="left" shrinkToFit="1"/>
      <protection locked="0"/>
    </xf>
    <xf numFmtId="179" fontId="12" fillId="0" borderId="11" xfId="1" applyNumberFormat="1" applyFont="1" applyFill="1" applyBorder="1" applyAlignment="1">
      <alignment vertical="center" shrinkToFit="1"/>
    </xf>
    <xf numFmtId="179" fontId="12" fillId="0" borderId="11" xfId="1" applyNumberFormat="1" applyFont="1" applyFill="1" applyBorder="1" applyAlignment="1" applyProtection="1">
      <alignment vertical="center" shrinkToFit="1"/>
    </xf>
    <xf numFmtId="179" fontId="12" fillId="0" borderId="0" xfId="1" applyNumberFormat="1" applyFont="1" applyFill="1" applyBorder="1" applyAlignment="1" applyProtection="1">
      <alignment vertical="center" shrinkToFit="1"/>
    </xf>
    <xf numFmtId="182" fontId="12" fillId="0" borderId="6" xfId="1" applyNumberFormat="1" applyFont="1" applyFill="1" applyBorder="1" applyAlignment="1">
      <alignment vertical="center" shrinkToFit="1"/>
    </xf>
    <xf numFmtId="0" fontId="5" fillId="0" borderId="6" xfId="0" applyFont="1" applyFill="1" applyBorder="1" applyAlignment="1">
      <alignment horizontal="left" vertical="top"/>
    </xf>
    <xf numFmtId="0" fontId="5" fillId="0" borderId="5" xfId="0" applyFont="1" applyFill="1" applyBorder="1" applyAlignment="1">
      <alignment horizontal="left" vertical="top"/>
    </xf>
    <xf numFmtId="0" fontId="4" fillId="0" borderId="50" xfId="0" applyFont="1" applyFill="1" applyBorder="1" applyAlignment="1">
      <alignment horizontal="center" vertical="center"/>
    </xf>
    <xf numFmtId="0" fontId="4" fillId="0" borderId="51" xfId="0" applyFont="1" applyFill="1" applyBorder="1" applyAlignment="1">
      <alignment horizontal="center" vertical="center"/>
    </xf>
    <xf numFmtId="0" fontId="4" fillId="0" borderId="71" xfId="0" applyFont="1" applyFill="1" applyBorder="1" applyAlignment="1">
      <alignment horizontal="center" vertical="center"/>
    </xf>
    <xf numFmtId="0" fontId="4" fillId="0" borderId="72" xfId="0" applyFont="1" applyFill="1" applyBorder="1" applyAlignment="1">
      <alignment horizontal="center" vertical="center"/>
    </xf>
    <xf numFmtId="0" fontId="4" fillId="0" borderId="0" xfId="0" applyFont="1" applyFill="1" applyAlignment="1">
      <alignment horizontal="left" vertical="center"/>
    </xf>
    <xf numFmtId="0" fontId="4" fillId="0" borderId="13" xfId="0" applyFont="1" applyFill="1" applyBorder="1" applyAlignment="1">
      <alignment horizontal="left" vertical="center"/>
    </xf>
    <xf numFmtId="0" fontId="6" fillId="0" borderId="6" xfId="0" applyFont="1" applyFill="1" applyBorder="1" applyAlignment="1">
      <alignment horizontal="center" vertical="center"/>
    </xf>
    <xf numFmtId="0" fontId="6" fillId="0" borderId="0" xfId="0" applyFont="1" applyFill="1" applyAlignment="1">
      <alignment horizontal="center" vertical="center"/>
    </xf>
    <xf numFmtId="0" fontId="6" fillId="0" borderId="2" xfId="0" applyFont="1" applyFill="1" applyBorder="1" applyAlignment="1">
      <alignment horizontal="center" vertical="center"/>
    </xf>
    <xf numFmtId="0" fontId="11" fillId="0" borderId="6" xfId="0" applyFont="1" applyFill="1" applyBorder="1" applyAlignment="1">
      <alignment horizontal="center" vertical="center"/>
    </xf>
    <xf numFmtId="0" fontId="11" fillId="0" borderId="0" xfId="0" applyFont="1" applyFill="1" applyAlignment="1">
      <alignment horizontal="center" vertical="center"/>
    </xf>
    <xf numFmtId="0" fontId="11" fillId="0" borderId="2" xfId="0" applyFont="1" applyFill="1" applyBorder="1" applyAlignment="1">
      <alignment horizontal="center" vertical="center"/>
    </xf>
    <xf numFmtId="0" fontId="6" fillId="0" borderId="5" xfId="0" applyFont="1" applyFill="1" applyBorder="1" applyAlignment="1">
      <alignment horizontal="center" vertical="center"/>
    </xf>
    <xf numFmtId="0" fontId="6" fillId="0" borderId="13" xfId="0" applyFont="1" applyFill="1" applyBorder="1" applyAlignment="1">
      <alignment horizontal="center" vertical="center"/>
    </xf>
    <xf numFmtId="0" fontId="6" fillId="0" borderId="12" xfId="0" applyFont="1" applyFill="1" applyBorder="1" applyAlignment="1">
      <alignment horizontal="center" vertical="center"/>
    </xf>
    <xf numFmtId="179" fontId="12" fillId="6" borderId="14" xfId="1" applyNumberFormat="1" applyFont="1" applyFill="1" applyBorder="1" applyAlignment="1" applyProtection="1">
      <alignment vertical="center" shrinkToFit="1"/>
      <protection locked="0"/>
    </xf>
    <xf numFmtId="179" fontId="12" fillId="6" borderId="2" xfId="1" applyNumberFormat="1" applyFont="1" applyFill="1" applyBorder="1" applyAlignment="1" applyProtection="1">
      <alignment vertical="center" shrinkToFit="1"/>
      <protection locked="0"/>
    </xf>
    <xf numFmtId="179" fontId="12" fillId="6" borderId="12" xfId="1" applyNumberFormat="1" applyFont="1" applyFill="1" applyBorder="1" applyAlignment="1" applyProtection="1">
      <alignment vertical="center" shrinkToFit="1"/>
      <protection locked="0"/>
    </xf>
    <xf numFmtId="179" fontId="12" fillId="6" borderId="11" xfId="1" applyNumberFormat="1" applyFont="1" applyFill="1" applyBorder="1" applyAlignment="1" applyProtection="1">
      <alignment vertical="center" shrinkToFit="1"/>
      <protection locked="0"/>
    </xf>
    <xf numFmtId="179" fontId="12" fillId="6" borderId="0" xfId="1" applyNumberFormat="1" applyFont="1" applyFill="1" applyBorder="1" applyAlignment="1" applyProtection="1">
      <alignment vertical="center" shrinkToFit="1"/>
      <protection locked="0"/>
    </xf>
    <xf numFmtId="179" fontId="12" fillId="6" borderId="13" xfId="1" applyNumberFormat="1" applyFont="1" applyFill="1" applyBorder="1" applyAlignment="1" applyProtection="1">
      <alignment vertical="center" shrinkToFit="1"/>
      <protection locked="0"/>
    </xf>
    <xf numFmtId="0" fontId="5" fillId="0" borderId="6" xfId="0" applyFont="1" applyFill="1" applyBorder="1" applyAlignment="1" applyProtection="1">
      <alignment horizontal="left" vertical="top"/>
    </xf>
    <xf numFmtId="0" fontId="5" fillId="0" borderId="5" xfId="0" applyFont="1" applyFill="1" applyBorder="1" applyAlignment="1" applyProtection="1">
      <alignment horizontal="left" vertical="top"/>
    </xf>
    <xf numFmtId="0" fontId="6" fillId="0" borderId="6" xfId="0" applyFont="1" applyBorder="1" applyAlignment="1" applyProtection="1">
      <alignment horizontal="left" vertical="center" wrapText="1" indent="1"/>
    </xf>
    <xf numFmtId="0" fontId="6" fillId="0" borderId="5" xfId="0" applyFont="1" applyBorder="1" applyAlignment="1" applyProtection="1">
      <alignment horizontal="left" vertical="center" wrapText="1" indent="1"/>
    </xf>
    <xf numFmtId="0" fontId="6" fillId="0" borderId="14" xfId="0" applyFont="1" applyBorder="1" applyAlignment="1" applyProtection="1">
      <alignment horizontal="left" vertical="center" wrapText="1" indent="1"/>
    </xf>
    <xf numFmtId="0" fontId="6" fillId="0" borderId="2" xfId="0" applyFont="1" applyBorder="1" applyAlignment="1" applyProtection="1">
      <alignment horizontal="left" vertical="center" wrapText="1" indent="1"/>
    </xf>
    <xf numFmtId="0" fontId="6" fillId="0" borderId="12" xfId="0" applyFont="1" applyBorder="1" applyAlignment="1" applyProtection="1">
      <alignment horizontal="left" vertical="center" wrapText="1" indent="1"/>
    </xf>
    <xf numFmtId="49" fontId="11" fillId="0" borderId="58" xfId="0" applyNumberFormat="1" applyFont="1" applyBorder="1" applyAlignment="1" applyProtection="1">
      <alignment horizontal="center" vertical="center"/>
    </xf>
    <xf numFmtId="0" fontId="11" fillId="0" borderId="59" xfId="0" applyFont="1" applyBorder="1" applyAlignment="1" applyProtection="1">
      <alignment horizontal="center" vertical="center"/>
    </xf>
    <xf numFmtId="0" fontId="11" fillId="0" borderId="60" xfId="0" applyFont="1" applyBorder="1" applyAlignment="1" applyProtection="1">
      <alignment horizontal="center" vertical="center"/>
    </xf>
    <xf numFmtId="49" fontId="11" fillId="0" borderId="61" xfId="0" applyNumberFormat="1" applyFont="1" applyBorder="1" applyAlignment="1" applyProtection="1">
      <alignment horizontal="center" vertical="center"/>
    </xf>
    <xf numFmtId="0" fontId="11" fillId="0" borderId="62" xfId="0" applyFont="1" applyBorder="1" applyAlignment="1" applyProtection="1">
      <alignment horizontal="center" vertical="center"/>
    </xf>
    <xf numFmtId="0" fontId="11" fillId="0" borderId="63" xfId="0" applyFont="1" applyBorder="1" applyAlignment="1" applyProtection="1">
      <alignment horizontal="center" vertical="center"/>
    </xf>
    <xf numFmtId="49" fontId="11" fillId="0" borderId="64" xfId="0" applyNumberFormat="1" applyFont="1" applyBorder="1" applyAlignment="1" applyProtection="1">
      <alignment horizontal="center" vertical="center"/>
    </xf>
    <xf numFmtId="0" fontId="11" fillId="0" borderId="65" xfId="0" applyFont="1" applyBorder="1" applyAlignment="1" applyProtection="1">
      <alignment horizontal="center" vertical="center"/>
    </xf>
    <xf numFmtId="0" fontId="11" fillId="0" borderId="66" xfId="0" applyFont="1" applyBorder="1" applyAlignment="1" applyProtection="1">
      <alignment horizontal="center" vertical="center"/>
    </xf>
    <xf numFmtId="0" fontId="5" fillId="0" borderId="67" xfId="0" applyFont="1" applyBorder="1" applyAlignment="1" applyProtection="1">
      <alignment horizontal="left" vertical="top"/>
    </xf>
    <xf numFmtId="0" fontId="6" fillId="0" borderId="4" xfId="0" applyFont="1" applyBorder="1" applyAlignment="1" applyProtection="1">
      <alignment horizontal="left" wrapText="1" indent="1"/>
    </xf>
    <xf numFmtId="0" fontId="6" fillId="0" borderId="6" xfId="0" applyFont="1" applyBorder="1" applyAlignment="1" applyProtection="1">
      <alignment horizontal="left" wrapText="1" indent="1"/>
    </xf>
    <xf numFmtId="0" fontId="6" fillId="0" borderId="5" xfId="0" applyFont="1" applyBorder="1" applyAlignment="1" applyProtection="1">
      <alignment horizontal="left" wrapText="1" indent="1"/>
    </xf>
    <xf numFmtId="0" fontId="6" fillId="0" borderId="14" xfId="0" applyFont="1" applyBorder="1" applyAlignment="1" applyProtection="1">
      <alignment horizontal="left" wrapText="1" indent="1"/>
    </xf>
    <xf numFmtId="0" fontId="6" fillId="0" borderId="2" xfId="0" applyFont="1" applyBorder="1" applyAlignment="1" applyProtection="1">
      <alignment horizontal="left" wrapText="1" indent="1"/>
    </xf>
    <xf numFmtId="0" fontId="6" fillId="0" borderId="12" xfId="0" applyFont="1" applyBorder="1" applyAlignment="1" applyProtection="1">
      <alignment horizontal="left" wrapText="1" indent="1"/>
    </xf>
    <xf numFmtId="0" fontId="5" fillId="0" borderId="7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4" fillId="0" borderId="50" xfId="0" applyFont="1" applyFill="1" applyBorder="1" applyAlignment="1" applyProtection="1">
      <alignment horizontal="center" vertical="center"/>
    </xf>
    <xf numFmtId="0" fontId="4" fillId="0" borderId="51" xfId="0" applyFont="1" applyFill="1" applyBorder="1" applyAlignment="1" applyProtection="1">
      <alignment horizontal="center" vertical="center"/>
    </xf>
    <xf numFmtId="0" fontId="4" fillId="0" borderId="71" xfId="0" applyFont="1" applyFill="1" applyBorder="1" applyAlignment="1" applyProtection="1">
      <alignment horizontal="center" vertical="center"/>
    </xf>
    <xf numFmtId="0" fontId="4" fillId="0" borderId="72" xfId="0" applyFont="1" applyFill="1" applyBorder="1" applyAlignment="1" applyProtection="1">
      <alignment horizontal="center" vertical="center"/>
    </xf>
    <xf numFmtId="0" fontId="4" fillId="0" borderId="0" xfId="0" applyFont="1" applyFill="1" applyAlignment="1" applyProtection="1">
      <alignment horizontal="left" vertical="center"/>
    </xf>
    <xf numFmtId="0" fontId="4" fillId="0" borderId="13" xfId="0" applyFont="1" applyFill="1" applyBorder="1" applyAlignment="1" applyProtection="1">
      <alignment horizontal="left" vertical="center"/>
    </xf>
    <xf numFmtId="3" fontId="11" fillId="0" borderId="4" xfId="0" applyNumberFormat="1" applyFont="1" applyBorder="1" applyAlignment="1" applyProtection="1">
      <alignment horizontal="center" vertical="center"/>
    </xf>
    <xf numFmtId="0" fontId="6" fillId="0" borderId="6" xfId="0" applyFont="1" applyFill="1" applyBorder="1" applyAlignment="1" applyProtection="1">
      <alignment horizontal="center" vertical="center"/>
    </xf>
    <xf numFmtId="0" fontId="6" fillId="0" borderId="0" xfId="0" applyFont="1" applyFill="1" applyAlignment="1" applyProtection="1">
      <alignment horizontal="center" vertical="center"/>
    </xf>
    <xf numFmtId="0" fontId="6" fillId="0" borderId="2" xfId="0" applyFont="1" applyFill="1" applyBorder="1" applyAlignment="1" applyProtection="1">
      <alignment horizontal="center" vertical="center"/>
    </xf>
    <xf numFmtId="0" fontId="11" fillId="0" borderId="6" xfId="0" applyFont="1" applyFill="1" applyBorder="1" applyAlignment="1" applyProtection="1">
      <alignment horizontal="center" vertical="center"/>
    </xf>
    <xf numFmtId="0" fontId="11" fillId="0" borderId="0" xfId="0" applyFont="1" applyFill="1" applyAlignment="1" applyProtection="1">
      <alignment horizontal="center" vertical="center"/>
    </xf>
    <xf numFmtId="0" fontId="11" fillId="0" borderId="2" xfId="0" applyFont="1" applyFill="1" applyBorder="1" applyAlignment="1" applyProtection="1">
      <alignment horizontal="center" vertical="center"/>
    </xf>
    <xf numFmtId="0" fontId="6" fillId="0" borderId="5" xfId="0" applyFont="1" applyFill="1" applyBorder="1" applyAlignment="1" applyProtection="1">
      <alignment horizontal="center" vertical="center"/>
    </xf>
    <xf numFmtId="0" fontId="6" fillId="0" borderId="13" xfId="0" applyFont="1" applyFill="1" applyBorder="1" applyAlignment="1" applyProtection="1">
      <alignment horizontal="center" vertical="center"/>
    </xf>
    <xf numFmtId="0" fontId="6" fillId="0" borderId="12" xfId="0" applyFont="1" applyFill="1" applyBorder="1" applyAlignment="1" applyProtection="1">
      <alignment horizontal="center" vertical="center"/>
    </xf>
    <xf numFmtId="49" fontId="11" fillId="0" borderId="3" xfId="0" applyNumberFormat="1" applyFont="1" applyBorder="1" applyAlignment="1" applyProtection="1">
      <alignment horizontal="center" vertical="center"/>
    </xf>
    <xf numFmtId="0" fontId="11" fillId="0" borderId="3" xfId="0" applyFont="1" applyBorder="1" applyAlignment="1" applyProtection="1">
      <alignment horizontal="center" vertical="center"/>
    </xf>
    <xf numFmtId="49" fontId="11" fillId="0" borderId="67" xfId="0" applyNumberFormat="1" applyFont="1" applyBorder="1" applyAlignment="1" applyProtection="1">
      <alignment horizontal="center" vertical="center"/>
    </xf>
    <xf numFmtId="0" fontId="11" fillId="0" borderId="73" xfId="0" applyFont="1" applyBorder="1" applyAlignment="1" applyProtection="1">
      <alignment horizontal="center" vertical="center"/>
    </xf>
    <xf numFmtId="0" fontId="11" fillId="0" borderId="70" xfId="0" applyFont="1" applyBorder="1" applyAlignment="1" applyProtection="1">
      <alignment horizontal="center" vertical="center"/>
    </xf>
    <xf numFmtId="0" fontId="30" fillId="6" borderId="6" xfId="0" applyFont="1" applyFill="1" applyBorder="1" applyAlignment="1" applyProtection="1">
      <alignment shrinkToFit="1"/>
      <protection locked="0"/>
    </xf>
    <xf numFmtId="0" fontId="30" fillId="6" borderId="5" xfId="0" applyFont="1" applyFill="1" applyBorder="1" applyAlignment="1" applyProtection="1">
      <alignment shrinkToFit="1"/>
      <protection locked="0"/>
    </xf>
    <xf numFmtId="0" fontId="30" fillId="6" borderId="0" xfId="0" applyFont="1" applyFill="1" applyBorder="1" applyAlignment="1" applyProtection="1">
      <alignment shrinkToFit="1"/>
      <protection locked="0"/>
    </xf>
    <xf numFmtId="0" fontId="30" fillId="6" borderId="13" xfId="0" applyFont="1" applyFill="1" applyBorder="1" applyAlignment="1" applyProtection="1">
      <alignment shrinkToFit="1"/>
      <protection locked="0"/>
    </xf>
    <xf numFmtId="0" fontId="30" fillId="6" borderId="12" xfId="0" applyFont="1" applyFill="1" applyBorder="1" applyAlignment="1" applyProtection="1">
      <alignment shrinkToFit="1"/>
      <protection locked="0"/>
    </xf>
    <xf numFmtId="0" fontId="6" fillId="0" borderId="74" xfId="0" applyFont="1" applyBorder="1" applyAlignment="1">
      <alignment horizontal="distributed" vertical="center" wrapText="1" justifyLastLine="1"/>
    </xf>
    <xf numFmtId="0" fontId="6" fillId="0" borderId="7" xfId="0" applyFont="1" applyBorder="1" applyAlignment="1">
      <alignment horizontal="distributed" vertical="center" wrapText="1" justifyLastLine="1"/>
    </xf>
    <xf numFmtId="0" fontId="6" fillId="0" borderId="75" xfId="0" applyFont="1" applyBorder="1" applyAlignment="1">
      <alignment horizontal="distributed" vertical="center" wrapText="1" justifyLastLine="1"/>
    </xf>
    <xf numFmtId="0" fontId="6" fillId="0" borderId="76" xfId="0" applyFont="1" applyBorder="1" applyAlignment="1">
      <alignment horizontal="distributed" vertical="center" wrapText="1" justifyLastLine="1"/>
    </xf>
    <xf numFmtId="0" fontId="6" fillId="0" borderId="8" xfId="0" applyFont="1" applyBorder="1" applyAlignment="1">
      <alignment horizontal="distributed" vertical="center" wrapText="1" justifyLastLine="1"/>
    </xf>
    <xf numFmtId="0" fontId="6" fillId="0" borderId="77" xfId="0" applyFont="1" applyBorder="1" applyAlignment="1">
      <alignment horizontal="distributed" vertical="center" wrapText="1" justifyLastLine="1"/>
    </xf>
    <xf numFmtId="0" fontId="5" fillId="0" borderId="2" xfId="0" applyFont="1" applyBorder="1" applyAlignment="1">
      <alignment horizontal="center" vertical="center"/>
    </xf>
    <xf numFmtId="49" fontId="12" fillId="6" borderId="0" xfId="0" applyNumberFormat="1" applyFont="1" applyFill="1" applyAlignment="1" applyProtection="1">
      <alignment horizontal="center" vertical="center"/>
      <protection locked="0"/>
    </xf>
    <xf numFmtId="49" fontId="11" fillId="6" borderId="3" xfId="0" applyNumberFormat="1" applyFont="1" applyFill="1" applyBorder="1" applyAlignment="1" applyProtection="1">
      <alignment horizontal="center" vertical="center"/>
      <protection locked="0"/>
    </xf>
    <xf numFmtId="0" fontId="11" fillId="6" borderId="3" xfId="0" applyFont="1" applyFill="1" applyBorder="1" applyAlignment="1" applyProtection="1">
      <alignment horizontal="center" vertical="center"/>
      <protection locked="0"/>
    </xf>
    <xf numFmtId="0" fontId="4" fillId="0" borderId="80" xfId="0" applyFont="1" applyBorder="1" applyAlignment="1">
      <alignment horizontal="center" vertical="center" wrapText="1"/>
    </xf>
    <xf numFmtId="0" fontId="0" fillId="0" borderId="13" xfId="0" applyBorder="1"/>
    <xf numFmtId="0" fontId="0" fillId="0" borderId="14" xfId="0" applyBorder="1"/>
    <xf numFmtId="0" fontId="0" fillId="0" borderId="12" xfId="0" applyBorder="1"/>
    <xf numFmtId="49" fontId="11" fillId="6" borderId="81" xfId="0" applyNumberFormat="1" applyFont="1" applyFill="1" applyBorder="1" applyAlignment="1" applyProtection="1">
      <alignment horizontal="center" vertical="center"/>
      <protection locked="0"/>
    </xf>
    <xf numFmtId="0" fontId="11" fillId="6" borderId="81" xfId="0" applyFont="1" applyFill="1" applyBorder="1" applyAlignment="1" applyProtection="1">
      <alignment horizontal="center" vertical="center"/>
      <protection locked="0"/>
    </xf>
    <xf numFmtId="49" fontId="11" fillId="6" borderId="10" xfId="0" applyNumberFormat="1" applyFont="1" applyFill="1" applyBorder="1" applyAlignment="1" applyProtection="1">
      <alignment horizontal="center" vertical="center"/>
      <protection locked="0"/>
    </xf>
    <xf numFmtId="0" fontId="11" fillId="6" borderId="10" xfId="0" applyFont="1" applyFill="1" applyBorder="1" applyAlignment="1" applyProtection="1">
      <alignment horizontal="center" vertical="center"/>
      <protection locked="0"/>
    </xf>
    <xf numFmtId="0" fontId="4" fillId="0" borderId="0" xfId="0" applyFont="1" applyAlignment="1">
      <alignment horizontal="center" vertical="center"/>
    </xf>
    <xf numFmtId="0" fontId="11" fillId="6" borderId="82" xfId="0" applyFont="1" applyFill="1" applyBorder="1" applyAlignment="1" applyProtection="1">
      <alignment horizontal="center" vertical="center" wrapText="1"/>
      <protection locked="0"/>
    </xf>
    <xf numFmtId="0" fontId="11" fillId="6" borderId="83" xfId="0" applyFont="1" applyFill="1" applyBorder="1" applyAlignment="1" applyProtection="1">
      <alignment horizontal="center" vertical="center" wrapText="1"/>
      <protection locked="0"/>
    </xf>
    <xf numFmtId="0" fontId="11" fillId="6" borderId="84" xfId="0" applyFont="1" applyFill="1" applyBorder="1" applyAlignment="1" applyProtection="1">
      <alignment horizontal="center" vertical="center" wrapText="1"/>
      <protection locked="0"/>
    </xf>
    <xf numFmtId="0" fontId="11" fillId="6" borderId="85" xfId="0" applyFont="1" applyFill="1" applyBorder="1" applyAlignment="1" applyProtection="1">
      <alignment horizontal="center" vertical="center" wrapText="1"/>
      <protection locked="0"/>
    </xf>
    <xf numFmtId="0" fontId="11" fillId="6" borderId="86" xfId="0" applyFont="1" applyFill="1" applyBorder="1" applyAlignment="1" applyProtection="1">
      <alignment horizontal="center" vertical="center" wrapText="1"/>
      <protection locked="0"/>
    </xf>
    <xf numFmtId="0" fontId="11" fillId="6" borderId="87" xfId="0" applyFont="1" applyFill="1" applyBorder="1" applyAlignment="1" applyProtection="1">
      <alignment horizontal="center" vertical="center" wrapText="1"/>
      <protection locked="0"/>
    </xf>
    <xf numFmtId="0" fontId="15" fillId="0" borderId="82" xfId="0" applyFont="1" applyBorder="1" applyAlignment="1">
      <alignment horizontal="distributed" vertical="center" wrapText="1"/>
    </xf>
    <xf numFmtId="0" fontId="15" fillId="0" borderId="88" xfId="0" applyFont="1" applyBorder="1" applyAlignment="1">
      <alignment horizontal="distributed" vertical="center" wrapText="1"/>
    </xf>
    <xf numFmtId="0" fontId="15" fillId="0" borderId="89" xfId="0" applyFont="1" applyBorder="1" applyAlignment="1">
      <alignment horizontal="distributed" vertical="center" wrapText="1"/>
    </xf>
    <xf numFmtId="0" fontId="15" fillId="0" borderId="54" xfId="0" applyFont="1" applyBorder="1" applyAlignment="1">
      <alignment horizontal="distributed" vertical="center" wrapText="1"/>
    </xf>
    <xf numFmtId="0" fontId="15" fillId="0" borderId="85" xfId="0" applyFont="1" applyBorder="1" applyAlignment="1">
      <alignment horizontal="distributed" vertical="center" wrapText="1"/>
    </xf>
    <xf numFmtId="0" fontId="15" fillId="0" borderId="90" xfId="0" applyFont="1" applyBorder="1" applyAlignment="1">
      <alignment horizontal="distributed" vertical="center" wrapText="1"/>
    </xf>
    <xf numFmtId="0" fontId="11" fillId="6" borderId="2" xfId="0" applyFont="1" applyFill="1" applyBorder="1" applyAlignment="1" applyProtection="1">
      <alignment vertical="center" shrinkToFit="1"/>
      <protection locked="0"/>
    </xf>
    <xf numFmtId="0" fontId="11" fillId="6" borderId="6" xfId="0" applyFont="1" applyFill="1" applyBorder="1" applyAlignment="1" applyProtection="1">
      <alignment vertical="center" shrinkToFit="1"/>
      <protection locked="0"/>
    </xf>
    <xf numFmtId="0" fontId="11" fillId="6" borderId="2" xfId="0" applyFont="1" applyFill="1" applyBorder="1" applyAlignment="1" applyProtection="1">
      <alignment horizontal="left" vertical="center" shrinkToFit="1"/>
      <protection locked="0"/>
    </xf>
    <xf numFmtId="0" fontId="4" fillId="0" borderId="74" xfId="0" applyFont="1" applyFill="1" applyBorder="1" applyAlignment="1">
      <alignment horizontal="center" vertical="center"/>
    </xf>
    <xf numFmtId="0" fontId="4" fillId="0" borderId="7" xfId="0" applyFont="1" applyFill="1" applyBorder="1" applyAlignment="1">
      <alignment horizontal="center" vertical="center"/>
    </xf>
    <xf numFmtId="0" fontId="4" fillId="0" borderId="75" xfId="0" applyFont="1" applyFill="1" applyBorder="1" applyAlignment="1">
      <alignment horizontal="center" vertical="center"/>
    </xf>
    <xf numFmtId="0" fontId="4" fillId="0" borderId="76"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77" xfId="0" applyFont="1" applyFill="1" applyBorder="1" applyAlignment="1">
      <alignment horizontal="center" vertical="center"/>
    </xf>
    <xf numFmtId="0" fontId="11" fillId="6" borderId="74" xfId="0" applyFont="1" applyFill="1" applyBorder="1" applyAlignment="1" applyProtection="1">
      <alignment horizontal="center" vertical="center" wrapText="1"/>
      <protection locked="0"/>
    </xf>
    <xf numFmtId="0" fontId="11" fillId="6" borderId="7" xfId="0" applyFont="1" applyFill="1" applyBorder="1" applyAlignment="1" applyProtection="1">
      <alignment horizontal="center" vertical="center" wrapText="1"/>
      <protection locked="0"/>
    </xf>
    <xf numFmtId="0" fontId="11" fillId="6" borderId="76" xfId="0" applyFont="1" applyFill="1" applyBorder="1" applyAlignment="1" applyProtection="1">
      <alignment horizontal="center" vertical="center" wrapText="1"/>
      <protection locked="0"/>
    </xf>
    <xf numFmtId="0" fontId="11" fillId="6" borderId="8" xfId="0" applyFont="1" applyFill="1" applyBorder="1" applyAlignment="1" applyProtection="1">
      <alignment horizontal="center" vertical="center" wrapText="1"/>
      <protection locked="0"/>
    </xf>
    <xf numFmtId="0" fontId="5" fillId="0" borderId="0" xfId="0" applyFont="1" applyAlignment="1">
      <alignment horizontal="center" vertical="center"/>
    </xf>
    <xf numFmtId="0" fontId="4" fillId="0" borderId="7" xfId="0" applyFont="1" applyBorder="1" applyAlignment="1">
      <alignment horizontal="distributed" vertical="center" justifyLastLine="1"/>
    </xf>
    <xf numFmtId="0" fontId="4" fillId="0" borderId="8" xfId="0" applyFont="1" applyBorder="1" applyAlignment="1">
      <alignment horizontal="distributed" vertical="center" justifyLastLine="1"/>
    </xf>
    <xf numFmtId="179" fontId="0" fillId="0" borderId="0" xfId="0" applyNumberFormat="1" applyFill="1" applyAlignment="1" applyProtection="1">
      <alignment vertical="center" shrinkToFit="1"/>
    </xf>
    <xf numFmtId="0" fontId="0" fillId="0" borderId="0" xfId="0" applyAlignment="1">
      <alignment vertical="center" shrinkToFit="1"/>
    </xf>
    <xf numFmtId="0" fontId="0" fillId="0" borderId="13" xfId="0" applyBorder="1" applyAlignment="1">
      <alignment vertical="center" shrinkToFit="1"/>
    </xf>
    <xf numFmtId="179" fontId="0" fillId="0" borderId="0" xfId="0" applyNumberFormat="1" applyAlignment="1">
      <alignment vertical="center" shrinkToFit="1"/>
    </xf>
    <xf numFmtId="179" fontId="0" fillId="0" borderId="13" xfId="0" applyNumberFormat="1" applyBorder="1" applyAlignment="1">
      <alignment vertical="center" shrinkToFit="1"/>
    </xf>
    <xf numFmtId="176" fontId="12" fillId="6" borderId="0" xfId="0" applyNumberFormat="1" applyFont="1" applyFill="1" applyAlignment="1" applyProtection="1">
      <alignment horizontal="center" vertical="center"/>
      <protection locked="0"/>
    </xf>
    <xf numFmtId="0" fontId="4" fillId="6" borderId="92" xfId="0" applyFont="1" applyFill="1" applyBorder="1" applyAlignment="1">
      <alignment horizontal="center" vertical="center"/>
    </xf>
    <xf numFmtId="0" fontId="4" fillId="6" borderId="93" xfId="0" applyFont="1" applyFill="1" applyBorder="1" applyAlignment="1">
      <alignment horizontal="center" vertical="center"/>
    </xf>
    <xf numFmtId="0" fontId="11" fillId="0" borderId="74" xfId="0" applyFont="1" applyFill="1" applyBorder="1" applyAlignment="1" applyProtection="1">
      <alignment horizontal="center" vertical="center" shrinkToFit="1"/>
      <protection locked="0"/>
    </xf>
    <xf numFmtId="0" fontId="11" fillId="0" borderId="7" xfId="0" applyFont="1" applyFill="1" applyBorder="1" applyAlignment="1" applyProtection="1">
      <alignment horizontal="center" vertical="center" shrinkToFit="1"/>
      <protection locked="0"/>
    </xf>
    <xf numFmtId="0" fontId="11" fillId="0" borderId="75" xfId="0" applyFont="1" applyFill="1" applyBorder="1" applyAlignment="1" applyProtection="1">
      <alignment horizontal="center" vertical="center" shrinkToFit="1"/>
      <protection locked="0"/>
    </xf>
    <xf numFmtId="0" fontId="11" fillId="0" borderId="76" xfId="0" applyFont="1" applyFill="1" applyBorder="1" applyAlignment="1" applyProtection="1">
      <alignment horizontal="center" vertical="center" shrinkToFit="1"/>
      <protection locked="0"/>
    </xf>
    <xf numFmtId="0" fontId="11" fillId="0" borderId="8" xfId="0" applyFont="1" applyFill="1" applyBorder="1" applyAlignment="1" applyProtection="1">
      <alignment horizontal="center" vertical="center" shrinkToFit="1"/>
      <protection locked="0"/>
    </xf>
    <xf numFmtId="0" fontId="11" fillId="0" borderId="77" xfId="0" applyFont="1" applyFill="1" applyBorder="1" applyAlignment="1" applyProtection="1">
      <alignment horizontal="center" vertical="center" shrinkToFit="1"/>
      <protection locked="0"/>
    </xf>
    <xf numFmtId="0" fontId="11" fillId="0" borderId="4" xfId="0" applyFont="1" applyBorder="1" applyAlignment="1">
      <alignment horizontal="center" vertical="center"/>
    </xf>
    <xf numFmtId="0" fontId="12" fillId="0" borderId="6" xfId="0" applyFont="1" applyBorder="1" applyAlignment="1">
      <alignment horizontal="left" vertical="center" wrapText="1"/>
    </xf>
    <xf numFmtId="0" fontId="29" fillId="0" borderId="148" xfId="0" applyFont="1" applyBorder="1" applyAlignment="1">
      <alignment horizontal="left" vertical="center" shrinkToFit="1"/>
    </xf>
    <xf numFmtId="0" fontId="29" fillId="0" borderId="151" xfId="0" applyFont="1" applyBorder="1" applyAlignment="1">
      <alignment horizontal="left" vertical="center" shrinkToFit="1"/>
    </xf>
    <xf numFmtId="0" fontId="29" fillId="0" borderId="154" xfId="0" applyFont="1" applyBorder="1" applyAlignment="1">
      <alignment horizontal="left" vertical="center" shrinkToFit="1"/>
    </xf>
    <xf numFmtId="0" fontId="12" fillId="0" borderId="4" xfId="0" applyFont="1" applyBorder="1" applyAlignment="1">
      <alignment horizontal="left" vertical="center" wrapText="1"/>
    </xf>
    <xf numFmtId="0" fontId="0" fillId="0" borderId="14" xfId="0" applyBorder="1" applyAlignment="1">
      <alignment horizontal="left" vertical="center" wrapText="1"/>
    </xf>
    <xf numFmtId="0" fontId="12" fillId="0" borderId="80" xfId="0" applyFont="1" applyBorder="1" applyAlignment="1">
      <alignment horizontal="left" vertical="center" wrapText="1"/>
    </xf>
    <xf numFmtId="0" fontId="12" fillId="0" borderId="68" xfId="0" applyFont="1" applyBorder="1" applyAlignment="1">
      <alignment horizontal="left" vertical="center" wrapText="1"/>
    </xf>
    <xf numFmtId="0" fontId="12" fillId="0" borderId="69" xfId="0" applyFont="1" applyBorder="1" applyAlignment="1">
      <alignment horizontal="left" vertical="center" wrapText="1"/>
    </xf>
    <xf numFmtId="0" fontId="12" fillId="0" borderId="95" xfId="0" applyFont="1" applyBorder="1" applyAlignment="1">
      <alignment horizontal="left" vertical="center" wrapText="1"/>
    </xf>
    <xf numFmtId="0" fontId="12" fillId="0" borderId="96" xfId="0" applyFont="1" applyBorder="1" applyAlignment="1">
      <alignment horizontal="left" vertical="center" wrapText="1"/>
    </xf>
    <xf numFmtId="0" fontId="12" fillId="0" borderId="98" xfId="0" applyFont="1" applyBorder="1" applyAlignment="1">
      <alignment horizontal="left" vertical="center" wrapText="1"/>
    </xf>
    <xf numFmtId="182" fontId="12" fillId="0" borderId="6" xfId="1" applyNumberFormat="1" applyFont="1" applyFill="1" applyBorder="1" applyAlignment="1" applyProtection="1">
      <alignment vertical="center" shrinkToFit="1"/>
    </xf>
    <xf numFmtId="179" fontId="12" fillId="0" borderId="12"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0" fontId="0" fillId="0" borderId="12" xfId="0" applyBorder="1" applyAlignment="1">
      <alignment shrinkToFit="1"/>
    </xf>
    <xf numFmtId="179" fontId="12" fillId="0" borderId="13" xfId="1" applyNumberFormat="1" applyFont="1" applyFill="1" applyBorder="1" applyAlignment="1" applyProtection="1">
      <alignment vertical="center" shrinkToFit="1"/>
    </xf>
    <xf numFmtId="0" fontId="11" fillId="0" borderId="74"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76" xfId="0" applyFont="1" applyBorder="1" applyAlignment="1">
      <alignment horizontal="center" vertical="center" wrapText="1"/>
    </xf>
    <xf numFmtId="0" fontId="11" fillId="0" borderId="8" xfId="0" applyFont="1" applyBorder="1" applyAlignment="1">
      <alignment horizontal="center" vertical="center" wrapText="1"/>
    </xf>
    <xf numFmtId="0" fontId="4" fillId="0" borderId="99"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6" fillId="0" borderId="4" xfId="0" applyFont="1" applyBorder="1" applyAlignment="1">
      <alignment horizontal="center" vertical="center"/>
    </xf>
    <xf numFmtId="0" fontId="6" fillId="0" borderId="14" xfId="0" applyFont="1" applyBorder="1" applyAlignment="1">
      <alignment horizontal="center" vertical="center"/>
    </xf>
    <xf numFmtId="0" fontId="12" fillId="0" borderId="40" xfId="0" applyFont="1" applyBorder="1" applyAlignment="1">
      <alignment horizontal="left" vertical="center" wrapText="1"/>
    </xf>
    <xf numFmtId="0" fontId="12" fillId="0" borderId="41" xfId="0" applyFont="1" applyBorder="1" applyAlignment="1">
      <alignment horizontal="left" vertical="center" wrapText="1"/>
    </xf>
    <xf numFmtId="0" fontId="12" fillId="0" borderId="42" xfId="0" applyFont="1" applyBorder="1" applyAlignment="1">
      <alignment horizontal="left" vertical="center" wrapText="1"/>
    </xf>
    <xf numFmtId="0" fontId="4" fillId="0" borderId="95" xfId="0" applyFont="1" applyBorder="1" applyAlignment="1">
      <alignment horizontal="center" vertical="center"/>
    </xf>
    <xf numFmtId="0" fontId="4" fillId="0" borderId="98" xfId="0" applyFont="1" applyBorder="1" applyAlignment="1">
      <alignment horizontal="center" vertical="center"/>
    </xf>
    <xf numFmtId="180" fontId="12" fillId="0" borderId="11" xfId="1" applyNumberFormat="1" applyFont="1" applyFill="1" applyBorder="1" applyAlignment="1" applyProtection="1">
      <alignment shrinkToFit="1"/>
    </xf>
    <xf numFmtId="180" fontId="12" fillId="0" borderId="0" xfId="1" applyNumberFormat="1" applyFont="1" applyFill="1" applyBorder="1" applyAlignment="1" applyProtection="1">
      <alignment shrinkToFit="1"/>
    </xf>
    <xf numFmtId="180" fontId="12" fillId="0" borderId="13" xfId="1" applyNumberFormat="1" applyFont="1" applyFill="1" applyBorder="1" applyAlignment="1" applyProtection="1">
      <alignment shrinkToFit="1"/>
    </xf>
    <xf numFmtId="0" fontId="11" fillId="0" borderId="82" xfId="0" applyFont="1" applyBorder="1" applyAlignment="1">
      <alignment horizontal="center" vertical="center" wrapText="1"/>
    </xf>
    <xf numFmtId="0" fontId="11" fillId="0" borderId="83" xfId="0" applyFont="1" applyBorder="1" applyAlignment="1">
      <alignment horizontal="center" vertical="center" wrapText="1"/>
    </xf>
    <xf numFmtId="0" fontId="11" fillId="0" borderId="84" xfId="0" applyFont="1" applyBorder="1" applyAlignment="1">
      <alignment horizontal="center" vertical="center" wrapText="1"/>
    </xf>
    <xf numFmtId="0" fontId="11" fillId="0" borderId="85" xfId="0" applyFont="1" applyBorder="1" applyAlignment="1">
      <alignment horizontal="center" vertical="center" wrapText="1"/>
    </xf>
    <xf numFmtId="0" fontId="11" fillId="0" borderId="86" xfId="0" applyFont="1" applyBorder="1" applyAlignment="1">
      <alignment horizontal="center" vertical="center" wrapText="1"/>
    </xf>
    <xf numFmtId="0" fontId="11" fillId="0" borderId="87" xfId="0" applyFont="1" applyBorder="1" applyAlignment="1">
      <alignment horizontal="center" vertical="center" wrapText="1"/>
    </xf>
    <xf numFmtId="0" fontId="11" fillId="0" borderId="2" xfId="0" applyFont="1" applyBorder="1" applyAlignment="1">
      <alignment vertical="center" shrinkToFit="1"/>
    </xf>
    <xf numFmtId="0" fontId="11" fillId="0" borderId="6" xfId="0" applyFont="1" applyBorder="1" applyAlignment="1">
      <alignment vertical="center" shrinkToFit="1"/>
    </xf>
    <xf numFmtId="0" fontId="4" fillId="0" borderId="92" xfId="0" applyFont="1" applyBorder="1" applyAlignment="1">
      <alignment horizontal="center" vertical="center"/>
    </xf>
    <xf numFmtId="0" fontId="4" fillId="0" borderId="93" xfId="0" applyFont="1" applyBorder="1" applyAlignment="1">
      <alignment horizontal="center" vertical="center"/>
    </xf>
    <xf numFmtId="0" fontId="11" fillId="0" borderId="74" xfId="0" applyFont="1" applyBorder="1" applyAlignment="1">
      <alignment horizontal="center" vertical="center" shrinkToFit="1"/>
    </xf>
    <xf numFmtId="0" fontId="11" fillId="0" borderId="7" xfId="0" applyFont="1" applyBorder="1" applyAlignment="1">
      <alignment horizontal="center" vertical="center" shrinkToFit="1"/>
    </xf>
    <xf numFmtId="0" fontId="11" fillId="0" borderId="75" xfId="0" applyFont="1" applyBorder="1" applyAlignment="1">
      <alignment horizontal="center" vertical="center" shrinkToFit="1"/>
    </xf>
    <xf numFmtId="0" fontId="11" fillId="0" borderId="76" xfId="0" applyFont="1" applyBorder="1" applyAlignment="1">
      <alignment horizontal="center" vertical="center" shrinkToFit="1"/>
    </xf>
    <xf numFmtId="0" fontId="11" fillId="0" borderId="8" xfId="0" applyFont="1" applyBorder="1" applyAlignment="1">
      <alignment horizontal="center" vertical="center" shrinkToFit="1"/>
    </xf>
    <xf numFmtId="0" fontId="11" fillId="0" borderId="77" xfId="0" applyFont="1" applyBorder="1" applyAlignment="1">
      <alignment horizontal="center" vertical="center" shrinkToFit="1"/>
    </xf>
    <xf numFmtId="178" fontId="12" fillId="0" borderId="0" xfId="0" applyNumberFormat="1" applyFont="1" applyAlignment="1">
      <alignment horizontal="center" vertical="center"/>
    </xf>
    <xf numFmtId="177" fontId="12" fillId="0" borderId="0" xfId="0" applyNumberFormat="1" applyFont="1" applyAlignment="1">
      <alignment horizontal="center" vertical="center"/>
    </xf>
    <xf numFmtId="0" fontId="12" fillId="0" borderId="43" xfId="0" applyFont="1" applyBorder="1" applyAlignment="1">
      <alignment horizontal="left" vertical="center" wrapText="1"/>
    </xf>
    <xf numFmtId="0" fontId="12" fillId="0" borderId="44" xfId="0" applyFont="1" applyBorder="1" applyAlignment="1">
      <alignment horizontal="left" vertical="center" wrapText="1"/>
    </xf>
    <xf numFmtId="0" fontId="12" fillId="0" borderId="45" xfId="0" applyFont="1" applyBorder="1" applyAlignment="1">
      <alignment horizontal="left" vertical="center" wrapText="1"/>
    </xf>
    <xf numFmtId="0" fontId="11" fillId="0" borderId="148" xfId="0" applyFont="1" applyBorder="1" applyAlignment="1">
      <alignment horizontal="left" vertical="center" shrinkToFit="1"/>
    </xf>
    <xf numFmtId="0" fontId="0" fillId="0" borderId="148" xfId="0" applyBorder="1" applyAlignment="1">
      <alignment horizontal="left" shrinkToFit="1"/>
    </xf>
    <xf numFmtId="0" fontId="0" fillId="0" borderId="149" xfId="0" applyBorder="1" applyAlignment="1">
      <alignment horizontal="left" shrinkToFit="1"/>
    </xf>
    <xf numFmtId="0" fontId="11" fillId="0" borderId="151" xfId="0" applyFont="1" applyBorder="1" applyAlignment="1">
      <alignment horizontal="left" vertical="center" shrinkToFit="1"/>
    </xf>
    <xf numFmtId="0" fontId="0" fillId="0" borderId="151" xfId="0" applyBorder="1" applyAlignment="1">
      <alignment horizontal="left" shrinkToFit="1"/>
    </xf>
    <xf numFmtId="0" fontId="0" fillId="0" borderId="152" xfId="0" applyBorder="1" applyAlignment="1">
      <alignment horizontal="left" shrinkToFit="1"/>
    </xf>
    <xf numFmtId="49" fontId="11" fillId="0" borderId="9" xfId="0" applyNumberFormat="1" applyFont="1" applyBorder="1" applyAlignment="1">
      <alignment horizontal="center" vertical="center"/>
    </xf>
    <xf numFmtId="0" fontId="11" fillId="0" borderId="9" xfId="0" applyFont="1" applyBorder="1" applyAlignment="1">
      <alignment horizontal="center" vertical="center"/>
    </xf>
    <xf numFmtId="49" fontId="11" fillId="0" borderId="81" xfId="0" applyNumberFormat="1" applyFont="1" applyBorder="1" applyAlignment="1">
      <alignment horizontal="center" vertical="center"/>
    </xf>
    <xf numFmtId="0" fontId="11" fillId="0" borderId="81" xfId="0" applyFont="1" applyBorder="1" applyAlignment="1">
      <alignment horizontal="center" vertical="center"/>
    </xf>
    <xf numFmtId="0" fontId="3" fillId="0" borderId="3" xfId="0" applyFont="1" applyBorder="1" applyAlignment="1">
      <alignment horizontal="center" vertical="center"/>
    </xf>
    <xf numFmtId="49" fontId="11" fillId="0" borderId="78" xfId="0" applyNumberFormat="1" applyFont="1" applyBorder="1" applyAlignment="1">
      <alignment horizontal="center" vertical="center"/>
    </xf>
    <xf numFmtId="0" fontId="11" fillId="0" borderId="78" xfId="0" applyFont="1" applyBorder="1" applyAlignment="1">
      <alignment horizontal="center" vertical="center"/>
    </xf>
    <xf numFmtId="180" fontId="12" fillId="0" borderId="4" xfId="1" applyNumberFormat="1" applyFont="1" applyFill="1" applyBorder="1" applyAlignment="1" applyProtection="1">
      <alignment shrinkToFit="1"/>
    </xf>
    <xf numFmtId="180" fontId="12" fillId="0" borderId="6" xfId="1" applyNumberFormat="1" applyFont="1" applyFill="1" applyBorder="1" applyAlignment="1" applyProtection="1">
      <alignment shrinkToFit="1"/>
    </xf>
    <xf numFmtId="180" fontId="12" fillId="0" borderId="5" xfId="1" applyNumberFormat="1" applyFont="1" applyFill="1" applyBorder="1" applyAlignment="1" applyProtection="1">
      <alignment shrinkToFit="1"/>
    </xf>
    <xf numFmtId="0" fontId="11" fillId="0" borderId="154" xfId="0" applyFont="1" applyBorder="1" applyAlignment="1">
      <alignment horizontal="left" vertical="center" shrinkToFit="1"/>
    </xf>
    <xf numFmtId="0" fontId="0" fillId="0" borderId="154" xfId="0" applyBorder="1" applyAlignment="1">
      <alignment horizontal="left" shrinkToFit="1"/>
    </xf>
    <xf numFmtId="0" fontId="0" fillId="0" borderId="155" xfId="0" applyBorder="1" applyAlignment="1">
      <alignment horizontal="left" shrinkToFit="1"/>
    </xf>
    <xf numFmtId="0" fontId="11" fillId="0" borderId="2" xfId="0" applyFont="1" applyBorder="1" applyAlignment="1">
      <alignment horizontal="left" vertical="center" shrinkToFit="1"/>
    </xf>
    <xf numFmtId="0" fontId="9" fillId="0" borderId="0" xfId="0" applyFont="1" applyAlignment="1">
      <alignment horizontal="distributed" vertical="center"/>
    </xf>
    <xf numFmtId="0" fontId="9" fillId="0" borderId="2" xfId="0" applyFont="1" applyBorder="1" applyAlignment="1">
      <alignment horizontal="distributed" vertical="center"/>
    </xf>
    <xf numFmtId="49" fontId="11" fillId="0" borderId="10" xfId="0" applyNumberFormat="1" applyFont="1" applyBorder="1" applyAlignment="1">
      <alignment horizontal="center" vertical="center"/>
    </xf>
    <xf numFmtId="0" fontId="11" fillId="0" borderId="10" xfId="0" applyFont="1" applyBorder="1" applyAlignment="1">
      <alignment horizontal="center" vertical="center"/>
    </xf>
    <xf numFmtId="3" fontId="11" fillId="0" borderId="6" xfId="0" applyNumberFormat="1" applyFont="1" applyBorder="1" applyAlignment="1">
      <alignment horizontal="center" vertical="center"/>
    </xf>
    <xf numFmtId="3" fontId="11" fillId="0" borderId="11" xfId="0" applyNumberFormat="1" applyFont="1" applyBorder="1" applyAlignment="1">
      <alignment horizontal="center" vertical="center"/>
    </xf>
    <xf numFmtId="3" fontId="11" fillId="0" borderId="0" xfId="0" applyNumberFormat="1" applyFont="1" applyAlignment="1">
      <alignment horizontal="center" vertical="center"/>
    </xf>
    <xf numFmtId="3" fontId="11" fillId="0" borderId="14" xfId="0" applyNumberFormat="1" applyFont="1" applyBorder="1" applyAlignment="1">
      <alignment horizontal="center" vertical="center"/>
    </xf>
    <xf numFmtId="3" fontId="11" fillId="0" borderId="2" xfId="0" applyNumberFormat="1" applyFont="1" applyBorder="1" applyAlignment="1">
      <alignment horizontal="center" vertical="center"/>
    </xf>
    <xf numFmtId="49" fontId="11" fillId="0" borderId="79" xfId="0" applyNumberFormat="1" applyFont="1" applyBorder="1" applyAlignment="1">
      <alignment horizontal="center" vertical="center"/>
    </xf>
    <xf numFmtId="0" fontId="11" fillId="0" borderId="79" xfId="0" applyFont="1" applyBorder="1" applyAlignment="1">
      <alignment horizontal="center" vertical="center"/>
    </xf>
    <xf numFmtId="0" fontId="4" fillId="0" borderId="74" xfId="0" applyFont="1" applyBorder="1" applyAlignment="1">
      <alignment horizontal="center" vertical="center"/>
    </xf>
    <xf numFmtId="0" fontId="4" fillId="0" borderId="7" xfId="0" applyFont="1" applyBorder="1" applyAlignment="1">
      <alignment horizontal="center" vertical="center"/>
    </xf>
    <xf numFmtId="0" fontId="4" fillId="0" borderId="75" xfId="0" applyFont="1" applyBorder="1" applyAlignment="1">
      <alignment horizontal="center" vertical="center"/>
    </xf>
    <xf numFmtId="0" fontId="4" fillId="0" borderId="76" xfId="0" applyFont="1" applyBorder="1" applyAlignment="1">
      <alignment horizontal="center" vertical="center"/>
    </xf>
    <xf numFmtId="0" fontId="4" fillId="0" borderId="8" xfId="0" applyFont="1" applyBorder="1" applyAlignment="1">
      <alignment horizontal="center" vertical="center"/>
    </xf>
    <xf numFmtId="0" fontId="4" fillId="0" borderId="77" xfId="0" applyFont="1" applyBorder="1" applyAlignment="1">
      <alignment horizontal="center" vertical="center"/>
    </xf>
    <xf numFmtId="49" fontId="12" fillId="0" borderId="0" xfId="0" applyNumberFormat="1" applyFont="1" applyAlignment="1">
      <alignment horizontal="center" vertical="center"/>
    </xf>
    <xf numFmtId="0" fontId="12" fillId="0" borderId="0" xfId="0" applyFont="1" applyAlignment="1">
      <alignment horizontal="center" vertical="center"/>
    </xf>
    <xf numFmtId="0" fontId="12" fillId="0" borderId="94" xfId="0" applyFont="1" applyBorder="1" applyAlignment="1">
      <alignment horizontal="left" vertical="center" wrapText="1"/>
    </xf>
    <xf numFmtId="0" fontId="12" fillId="0" borderId="97" xfId="0" applyFont="1" applyBorder="1" applyAlignment="1">
      <alignment horizontal="left" vertical="center" wrapText="1"/>
    </xf>
    <xf numFmtId="0" fontId="12" fillId="0" borderId="48" xfId="0" applyFont="1" applyBorder="1" applyAlignment="1">
      <alignment horizontal="left" vertical="center" wrapText="1"/>
    </xf>
    <xf numFmtId="0" fontId="11" fillId="0" borderId="46" xfId="0" applyFont="1" applyBorder="1" applyAlignment="1">
      <alignment horizontal="center" vertical="center" shrinkToFit="1"/>
    </xf>
    <xf numFmtId="0" fontId="1" fillId="0" borderId="6" xfId="0" applyFont="1" applyBorder="1" applyAlignment="1">
      <alignment shrinkToFit="1"/>
    </xf>
    <xf numFmtId="0" fontId="1" fillId="0" borderId="5" xfId="0" applyFont="1" applyBorder="1" applyAlignment="1">
      <alignment shrinkToFit="1"/>
    </xf>
    <xf numFmtId="0" fontId="11" fillId="0" borderId="101" xfId="0" applyFont="1" applyBorder="1" applyAlignment="1">
      <alignment horizontal="center" vertical="center" shrinkToFit="1"/>
    </xf>
    <xf numFmtId="0" fontId="1" fillId="0" borderId="0" xfId="0" applyFont="1" applyAlignment="1">
      <alignment shrinkToFit="1"/>
    </xf>
    <xf numFmtId="0" fontId="1" fillId="0" borderId="13" xfId="0" applyFont="1" applyBorder="1" applyAlignment="1">
      <alignment shrinkToFit="1"/>
    </xf>
    <xf numFmtId="0" fontId="1" fillId="0" borderId="47" xfId="0" applyFont="1" applyBorder="1" applyAlignment="1">
      <alignment shrinkToFit="1"/>
    </xf>
    <xf numFmtId="0" fontId="1" fillId="0" borderId="2" xfId="0" applyFont="1" applyBorder="1" applyAlignment="1">
      <alignment shrinkToFit="1"/>
    </xf>
    <xf numFmtId="0" fontId="1" fillId="0" borderId="12" xfId="0" applyFont="1" applyBorder="1" applyAlignment="1">
      <alignment shrinkToFit="1"/>
    </xf>
    <xf numFmtId="0" fontId="9" fillId="0" borderId="140" xfId="0" applyFont="1" applyBorder="1" applyAlignment="1">
      <alignment horizontal="center" vertical="center" wrapText="1"/>
    </xf>
    <xf numFmtId="0" fontId="9" fillId="0" borderId="142" xfId="0" applyFont="1" applyBorder="1" applyAlignment="1">
      <alignment horizontal="center" vertical="center" wrapText="1"/>
    </xf>
    <xf numFmtId="0" fontId="9" fillId="0" borderId="143" xfId="0" applyFont="1" applyBorder="1" applyAlignment="1">
      <alignment horizontal="center" vertical="center" wrapText="1"/>
    </xf>
    <xf numFmtId="0" fontId="9" fillId="0" borderId="144" xfId="0" applyFont="1" applyBorder="1" applyAlignment="1">
      <alignment horizontal="center" vertical="center" wrapText="1"/>
    </xf>
    <xf numFmtId="0" fontId="9" fillId="0" borderId="145" xfId="0" applyFont="1" applyBorder="1" applyAlignment="1">
      <alignment horizontal="center" vertical="center" wrapText="1"/>
    </xf>
    <xf numFmtId="0" fontId="12" fillId="0" borderId="5" xfId="0" applyFont="1" applyBorder="1" applyAlignment="1">
      <alignment horizontal="left" vertical="center" wrapText="1"/>
    </xf>
    <xf numFmtId="0" fontId="12" fillId="0" borderId="2" xfId="0" applyFont="1" applyBorder="1" applyAlignment="1">
      <alignment horizontal="left" vertical="center" wrapText="1"/>
    </xf>
    <xf numFmtId="0" fontId="12" fillId="0" borderId="12" xfId="0" applyFont="1" applyBorder="1" applyAlignment="1">
      <alignment horizontal="left" vertical="center" wrapText="1"/>
    </xf>
    <xf numFmtId="0" fontId="22" fillId="4" borderId="38" xfId="0" applyFont="1" applyFill="1" applyBorder="1" applyAlignment="1">
      <alignment horizontal="center" vertical="center" textRotation="255" shrinkToFit="1"/>
    </xf>
    <xf numFmtId="0" fontId="22" fillId="4" borderId="100" xfId="0" applyFont="1" applyFill="1" applyBorder="1" applyAlignment="1">
      <alignment horizontal="center" vertical="center" textRotation="255" shrinkToFit="1"/>
    </xf>
    <xf numFmtId="0" fontId="22" fillId="4" borderId="31" xfId="0" applyFont="1" applyFill="1" applyBorder="1" applyAlignment="1">
      <alignment horizontal="center" vertical="center" textRotation="255" shrinkToFit="1"/>
    </xf>
    <xf numFmtId="0" fontId="13" fillId="0" borderId="27" xfId="0" applyFont="1" applyBorder="1" applyAlignment="1">
      <alignment horizontal="right" vertical="center"/>
    </xf>
    <xf numFmtId="0" fontId="13" fillId="0" borderId="121" xfId="0" applyFont="1" applyBorder="1" applyAlignment="1">
      <alignment horizontal="right" vertical="center"/>
    </xf>
    <xf numFmtId="0" fontId="13" fillId="0" borderId="28" xfId="0" applyFont="1" applyBorder="1" applyAlignment="1">
      <alignment horizontal="right" vertical="center"/>
    </xf>
    <xf numFmtId="0" fontId="13" fillId="0" borderId="27" xfId="0" applyFont="1" applyBorder="1" applyAlignment="1">
      <alignment vertical="center"/>
    </xf>
    <xf numFmtId="0" fontId="13" fillId="0" borderId="121" xfId="0" applyFont="1" applyBorder="1" applyAlignment="1">
      <alignment vertical="center"/>
    </xf>
    <xf numFmtId="0" fontId="13" fillId="0" borderId="28" xfId="0" applyFont="1" applyBorder="1" applyAlignment="1">
      <alignment vertical="center"/>
    </xf>
    <xf numFmtId="0" fontId="13" fillId="0" borderId="26" xfId="0" applyFont="1" applyBorder="1" applyAlignment="1">
      <alignment vertical="center"/>
    </xf>
    <xf numFmtId="0" fontId="13" fillId="0" borderId="26" xfId="0" applyFont="1" applyBorder="1" applyAlignment="1">
      <alignment horizontal="right" vertical="center"/>
    </xf>
    <xf numFmtId="0" fontId="17" fillId="0" borderId="105" xfId="0" applyFont="1" applyBorder="1" applyAlignment="1">
      <alignment horizontal="left" vertical="top" wrapText="1"/>
    </xf>
    <xf numFmtId="0" fontId="17" fillId="0" borderId="38" xfId="0" applyFont="1" applyBorder="1" applyAlignment="1">
      <alignment horizontal="left" vertical="top" wrapText="1"/>
    </xf>
    <xf numFmtId="0" fontId="17" fillId="0" borderId="106" xfId="0" applyFont="1" applyBorder="1" applyAlignment="1">
      <alignment horizontal="left" vertical="top" wrapText="1"/>
    </xf>
    <xf numFmtId="0" fontId="17" fillId="0" borderId="100" xfId="0" applyFont="1" applyBorder="1" applyAlignment="1">
      <alignment horizontal="left" vertical="top" wrapText="1"/>
    </xf>
    <xf numFmtId="0" fontId="17" fillId="0" borderId="107" xfId="0" applyFont="1" applyBorder="1" applyAlignment="1">
      <alignment horizontal="left" vertical="top" wrapText="1"/>
    </xf>
    <xf numFmtId="0" fontId="17" fillId="0" borderId="31" xfId="0" applyFont="1" applyBorder="1" applyAlignment="1">
      <alignment horizontal="left" vertical="top" wrapText="1"/>
    </xf>
    <xf numFmtId="0" fontId="13" fillId="0" borderId="38" xfId="0" applyFont="1" applyBorder="1" applyAlignment="1">
      <alignment horizontal="left" vertical="top" wrapText="1"/>
    </xf>
    <xf numFmtId="0" fontId="13" fillId="0" borderId="100" xfId="0" applyFont="1" applyBorder="1" applyAlignment="1">
      <alignment horizontal="left" vertical="top" wrapText="1"/>
    </xf>
    <xf numFmtId="0" fontId="13" fillId="0" borderId="31" xfId="0" applyFont="1" applyBorder="1" applyAlignment="1">
      <alignment horizontal="left" vertical="top" wrapText="1"/>
    </xf>
    <xf numFmtId="0" fontId="13" fillId="0" borderId="108" xfId="0" applyFont="1" applyBorder="1" applyAlignment="1">
      <alignment horizontal="left" vertical="top" wrapText="1"/>
    </xf>
    <xf numFmtId="0" fontId="13" fillId="0" borderId="109" xfId="0" applyFont="1" applyBorder="1" applyAlignment="1">
      <alignment horizontal="left" vertical="top" wrapText="1"/>
    </xf>
    <xf numFmtId="0" fontId="13" fillId="0" borderId="32" xfId="0" applyFont="1" applyBorder="1" applyAlignment="1">
      <alignment horizontal="left" vertical="top" wrapText="1"/>
    </xf>
    <xf numFmtId="183" fontId="20" fillId="3" borderId="110" xfId="0" applyNumberFormat="1" applyFont="1" applyFill="1" applyBorder="1" applyAlignment="1">
      <alignment horizontal="center" vertical="center"/>
    </xf>
    <xf numFmtId="183" fontId="20" fillId="3" borderId="111" xfId="0" applyNumberFormat="1" applyFont="1" applyFill="1" applyBorder="1" applyAlignment="1">
      <alignment horizontal="center" vertical="center"/>
    </xf>
    <xf numFmtId="183" fontId="13" fillId="3" borderId="34" xfId="0" applyNumberFormat="1" applyFont="1" applyFill="1" applyBorder="1" applyAlignment="1">
      <alignment horizontal="center" vertical="center"/>
    </xf>
    <xf numFmtId="183" fontId="13" fillId="3" borderId="111" xfId="0" applyNumberFormat="1" applyFont="1" applyFill="1" applyBorder="1" applyAlignment="1">
      <alignment horizontal="center" vertical="center"/>
    </xf>
    <xf numFmtId="183" fontId="13" fillId="3" borderId="112" xfId="0" applyNumberFormat="1" applyFont="1" applyFill="1" applyBorder="1" applyAlignment="1">
      <alignment horizontal="center" vertical="center"/>
    </xf>
    <xf numFmtId="0" fontId="13" fillId="0" borderId="113" xfId="0" applyFont="1" applyBorder="1" applyAlignment="1">
      <alignment vertical="center"/>
    </xf>
    <xf numFmtId="0" fontId="0" fillId="0" borderId="27" xfId="0" applyBorder="1" applyAlignment="1">
      <alignment vertical="center"/>
    </xf>
    <xf numFmtId="0" fontId="0" fillId="0" borderId="28" xfId="0" applyBorder="1" applyAlignment="1">
      <alignment vertical="center"/>
    </xf>
    <xf numFmtId="0" fontId="13" fillId="0" borderId="103" xfId="0" applyFont="1" applyBorder="1" applyAlignment="1">
      <alignment horizontal="center" vertical="center"/>
    </xf>
    <xf numFmtId="0" fontId="0" fillId="0" borderId="39" xfId="0" applyBorder="1" applyAlignment="1">
      <alignment horizontal="center" vertical="center"/>
    </xf>
    <xf numFmtId="0" fontId="0" fillId="0" borderId="91" xfId="0" applyBorder="1" applyAlignment="1">
      <alignment horizontal="center" vertical="center"/>
    </xf>
    <xf numFmtId="0" fontId="0" fillId="0" borderId="102" xfId="0" applyBorder="1" applyAlignment="1">
      <alignment horizontal="center" vertical="center"/>
    </xf>
    <xf numFmtId="0" fontId="0" fillId="0" borderId="24" xfId="0" applyBorder="1" applyAlignment="1">
      <alignment horizontal="center" vertical="center"/>
    </xf>
    <xf numFmtId="0" fontId="0" fillId="0" borderId="114" xfId="0" applyBorder="1" applyAlignment="1">
      <alignment horizontal="center" vertical="center"/>
    </xf>
    <xf numFmtId="0" fontId="0" fillId="0" borderId="21" xfId="0" applyBorder="1" applyAlignment="1">
      <alignment horizontal="center" vertical="center"/>
    </xf>
    <xf numFmtId="0" fontId="0" fillId="0" borderId="22" xfId="0" applyBorder="1" applyAlignment="1">
      <alignment horizontal="center" vertical="center"/>
    </xf>
    <xf numFmtId="0" fontId="13" fillId="0" borderId="115" xfId="0" applyFont="1" applyBorder="1" applyAlignment="1">
      <alignment horizontal="center" vertical="center"/>
    </xf>
    <xf numFmtId="0" fontId="13" fillId="0" borderId="17" xfId="0" applyFont="1" applyBorder="1" applyAlignment="1">
      <alignment horizontal="left" vertical="top" wrapText="1"/>
    </xf>
    <xf numFmtId="0" fontId="13" fillId="0" borderId="122" xfId="0" applyFont="1" applyBorder="1" applyAlignment="1">
      <alignment horizontal="left" vertical="top" wrapText="1"/>
    </xf>
    <xf numFmtId="0" fontId="13" fillId="0" borderId="23" xfId="0" applyFont="1" applyBorder="1" applyAlignment="1">
      <alignment horizontal="left" vertical="top" wrapText="1"/>
    </xf>
    <xf numFmtId="0" fontId="13" fillId="0" borderId="125" xfId="0" applyFont="1" applyBorder="1" applyAlignment="1">
      <alignment horizontal="left" vertical="top" wrapText="1"/>
    </xf>
    <xf numFmtId="0" fontId="13" fillId="0" borderId="20" xfId="0" applyFont="1" applyBorder="1" applyAlignment="1">
      <alignment horizontal="left" vertical="top" wrapText="1"/>
    </xf>
    <xf numFmtId="0" fontId="13" fillId="0" borderId="127" xfId="0" applyFont="1" applyBorder="1" applyAlignment="1">
      <alignment horizontal="left" vertical="top" wrapText="1"/>
    </xf>
    <xf numFmtId="0" fontId="13" fillId="0" borderId="18" xfId="0" applyFont="1" applyBorder="1" applyAlignment="1">
      <alignment horizontal="left" vertical="top" wrapText="1"/>
    </xf>
    <xf numFmtId="0" fontId="13" fillId="0" borderId="0" xfId="0" applyFont="1" applyAlignment="1">
      <alignment horizontal="left" vertical="top" wrapText="1"/>
    </xf>
    <xf numFmtId="0" fontId="13" fillId="0" borderId="21" xfId="0" applyFont="1" applyBorder="1" applyAlignment="1">
      <alignment horizontal="left" vertical="top" wrapText="1"/>
    </xf>
    <xf numFmtId="0" fontId="13" fillId="0" borderId="123" xfId="0" applyFont="1" applyBorder="1" applyAlignment="1">
      <alignment horizontal="left" vertical="top" wrapText="1"/>
    </xf>
    <xf numFmtId="0" fontId="13" fillId="0" borderId="124" xfId="0" applyFont="1" applyBorder="1" applyAlignment="1">
      <alignment horizontal="left" vertical="top" wrapText="1"/>
    </xf>
    <xf numFmtId="0" fontId="13" fillId="0" borderId="126" xfId="0" applyFont="1" applyBorder="1" applyAlignment="1">
      <alignment horizontal="left" vertical="top" wrapText="1"/>
    </xf>
    <xf numFmtId="0" fontId="13" fillId="0" borderId="25" xfId="0" applyFont="1" applyBorder="1" applyAlignment="1">
      <alignment horizontal="left" vertical="top" wrapText="1"/>
    </xf>
    <xf numFmtId="0" fontId="13" fillId="0" borderId="128" xfId="0" applyFont="1" applyBorder="1" applyAlignment="1">
      <alignment horizontal="left" vertical="top" wrapText="1"/>
    </xf>
    <xf numFmtId="0" fontId="13" fillId="0" borderId="129" xfId="0" applyFont="1" applyBorder="1" applyAlignment="1">
      <alignment horizontal="left" vertical="top" wrapText="1"/>
    </xf>
    <xf numFmtId="0" fontId="13" fillId="0" borderId="17" xfId="0" applyFont="1"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26" fillId="0" borderId="26" xfId="0" applyFont="1" applyBorder="1" applyAlignment="1">
      <alignment horizontal="center" vertical="center"/>
    </xf>
    <xf numFmtId="0" fontId="26" fillId="0" borderId="27" xfId="0" applyFont="1" applyBorder="1" applyAlignment="1">
      <alignment horizontal="center" vertical="center"/>
    </xf>
    <xf numFmtId="0" fontId="26" fillId="0" borderId="120" xfId="0" applyFont="1" applyBorder="1" applyAlignment="1">
      <alignment horizontal="center" vertical="center"/>
    </xf>
    <xf numFmtId="0" fontId="26" fillId="0" borderId="121" xfId="0" applyFont="1" applyBorder="1" applyAlignment="1">
      <alignment horizontal="center" vertical="center"/>
    </xf>
    <xf numFmtId="0" fontId="13" fillId="0" borderId="118" xfId="0" applyFont="1" applyBorder="1" applyAlignment="1">
      <alignment horizontal="center" vertical="center"/>
    </xf>
    <xf numFmtId="0" fontId="13" fillId="0" borderId="110" xfId="0" applyFont="1" applyBorder="1" applyAlignment="1">
      <alignment vertical="center"/>
    </xf>
    <xf numFmtId="0" fontId="0" fillId="0" borderId="119" xfId="0" applyBorder="1" applyAlignment="1">
      <alignment vertical="center"/>
    </xf>
    <xf numFmtId="0" fontId="0" fillId="0" borderId="111" xfId="0" applyBorder="1" applyAlignment="1">
      <alignment vertical="center"/>
    </xf>
    <xf numFmtId="0" fontId="13" fillId="0" borderId="23" xfId="0" applyFont="1" applyBorder="1" applyAlignment="1">
      <alignment horizontal="center" vertical="center" wrapText="1"/>
    </xf>
    <xf numFmtId="0" fontId="0" fillId="0" borderId="24" xfId="0" applyBorder="1" applyAlignment="1">
      <alignment horizontal="center" vertical="center" wrapText="1"/>
    </xf>
    <xf numFmtId="0" fontId="0" fillId="0" borderId="20" xfId="0" applyBorder="1" applyAlignment="1">
      <alignment horizontal="center" vertical="center" wrapText="1"/>
    </xf>
    <xf numFmtId="0" fontId="0" fillId="0" borderId="22" xfId="0" applyBorder="1" applyAlignment="1">
      <alignment horizontal="center" vertical="center" wrapText="1"/>
    </xf>
    <xf numFmtId="0" fontId="13" fillId="0" borderId="24" xfId="0" applyFont="1" applyBorder="1" applyAlignment="1">
      <alignment vertical="center" wrapText="1"/>
    </xf>
    <xf numFmtId="0" fontId="13" fillId="0" borderId="20" xfId="0" applyFont="1" applyBorder="1" applyAlignment="1">
      <alignment horizontal="center" vertical="center" wrapText="1"/>
    </xf>
    <xf numFmtId="0" fontId="13" fillId="0" borderId="22" xfId="0" applyFont="1" applyBorder="1" applyAlignment="1">
      <alignment vertical="center" wrapText="1"/>
    </xf>
    <xf numFmtId="0" fontId="13" fillId="0" borderId="17" xfId="0" applyFont="1" applyBorder="1" applyAlignment="1">
      <alignment horizontal="center" vertical="center" wrapText="1"/>
    </xf>
    <xf numFmtId="0" fontId="0" fillId="0" borderId="19" xfId="0" applyBorder="1" applyAlignment="1">
      <alignment horizontal="center" vertical="center" wrapText="1"/>
    </xf>
    <xf numFmtId="0" fontId="0" fillId="0" borderId="18" xfId="0" applyBorder="1" applyAlignment="1">
      <alignment horizontal="center" vertical="center" wrapText="1"/>
    </xf>
    <xf numFmtId="0" fontId="0" fillId="0" borderId="0" xfId="0" applyAlignment="1">
      <alignment horizontal="center" vertical="center" wrapText="1"/>
    </xf>
    <xf numFmtId="0" fontId="0" fillId="0" borderId="21" xfId="0" applyBorder="1" applyAlignment="1">
      <alignment horizontal="center" vertical="center" wrapText="1"/>
    </xf>
    <xf numFmtId="0" fontId="21" fillId="0" borderId="26" xfId="0" applyFont="1" applyBorder="1" applyAlignment="1">
      <alignment horizontal="center" vertical="center" wrapText="1"/>
    </xf>
    <xf numFmtId="0" fontId="21" fillId="0" borderId="28" xfId="0" applyFont="1" applyBorder="1" applyAlignment="1">
      <alignment horizontal="center" vertical="center" wrapText="1"/>
    </xf>
    <xf numFmtId="0" fontId="21" fillId="0" borderId="27" xfId="0" applyFont="1" applyBorder="1" applyAlignment="1">
      <alignment horizontal="center" vertical="center" wrapText="1"/>
    </xf>
  </cellXfs>
  <cellStyles count="4">
    <cellStyle name="桁区切り" xfId="1" builtinId="6"/>
    <cellStyle name="桁区切り 2" xfId="2" xr:uid="{00000000-0005-0000-0000-000001000000}"/>
    <cellStyle name="標準" xfId="0" builtinId="0"/>
    <cellStyle name="標準 2" xfId="3" xr:uid="{00000000-0005-0000-0000-000003000000}"/>
  </cellStyles>
  <dxfs count="950">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rgb="FF99FF99"/>
        </patternFill>
      </fill>
    </dxf>
    <dxf>
      <fill>
        <patternFill>
          <bgColor rgb="FF99FF99"/>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FF"/>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rgb="FF99FF99"/>
        </patternFill>
      </fill>
    </dxf>
    <dxf>
      <fill>
        <patternFill>
          <bgColor rgb="FF99FF99"/>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FF"/>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s>
  <tableStyles count="0" defaultTableStyle="TableStyleMedium9" defaultPivotStyle="PivotStyleLight16"/>
  <colors>
    <mruColors>
      <color rgb="FFFFFF99"/>
      <color rgb="FFFF66FF"/>
      <color rgb="FF008000"/>
      <color rgb="FF99FF99"/>
      <color rgb="FF66FF66"/>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23</xdr:col>
      <xdr:colOff>19051</xdr:colOff>
      <xdr:row>4</xdr:row>
      <xdr:rowOff>9525</xdr:rowOff>
    </xdr:from>
    <xdr:to>
      <xdr:col>33</xdr:col>
      <xdr:colOff>57150</xdr:colOff>
      <xdr:row>8</xdr:row>
      <xdr:rowOff>85725</xdr:rowOff>
    </xdr:to>
    <xdr:sp macro="" textlink="">
      <xdr:nvSpPr>
        <xdr:cNvPr id="2" name="吹き出し: 四角形 1">
          <a:extLst>
            <a:ext uri="{FF2B5EF4-FFF2-40B4-BE49-F238E27FC236}">
              <a16:creationId xmlns:a16="http://schemas.microsoft.com/office/drawing/2014/main" id="{AA324A05-E10F-48FF-9B45-85E67B535F4A}"/>
            </a:ext>
          </a:extLst>
        </xdr:cNvPr>
        <xdr:cNvSpPr/>
      </xdr:nvSpPr>
      <xdr:spPr>
        <a:xfrm>
          <a:off x="6096001" y="723900"/>
          <a:ext cx="2190749" cy="638175"/>
        </a:xfrm>
        <a:prstGeom prst="wedgeRectCallout">
          <a:avLst>
            <a:gd name="adj1" fmla="val -54798"/>
            <a:gd name="adj2" fmla="val 72917"/>
          </a:avLst>
        </a:prstGeom>
        <a:solidFill>
          <a:schemeClr val="tx2">
            <a:lumMod val="40000"/>
            <a:lumOff val="6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ysClr val="windowText" lastClr="000000"/>
              </a:solidFill>
              <a:latin typeface="游ゴシック" panose="020B0400000000000000" pitchFamily="50" charset="-128"/>
              <a:ea typeface="游ゴシック" panose="020B0400000000000000" pitchFamily="50" charset="-128"/>
            </a:rPr>
            <a:t>郵送の一括有期事業総括表に記載された番号をご記入下さい</a:t>
          </a:r>
        </a:p>
      </xdr:txBody>
    </xdr:sp>
    <xdr:clientData/>
  </xdr:twoCellAnchor>
  <xdr:twoCellAnchor>
    <xdr:from>
      <xdr:col>32</xdr:col>
      <xdr:colOff>38100</xdr:colOff>
      <xdr:row>29</xdr:row>
      <xdr:rowOff>47625</xdr:rowOff>
    </xdr:from>
    <xdr:to>
      <xdr:col>44</xdr:col>
      <xdr:colOff>114301</xdr:colOff>
      <xdr:row>31</xdr:row>
      <xdr:rowOff>0</xdr:rowOff>
    </xdr:to>
    <xdr:sp macro="" textlink="">
      <xdr:nvSpPr>
        <xdr:cNvPr id="6" name="吹き出し: 四角形 5">
          <a:extLst>
            <a:ext uri="{FF2B5EF4-FFF2-40B4-BE49-F238E27FC236}">
              <a16:creationId xmlns:a16="http://schemas.microsoft.com/office/drawing/2014/main" id="{483394FB-010C-45F8-8CC0-F18D6C15C86F}"/>
            </a:ext>
          </a:extLst>
        </xdr:cNvPr>
        <xdr:cNvSpPr/>
      </xdr:nvSpPr>
      <xdr:spPr>
        <a:xfrm>
          <a:off x="8105775" y="5419725"/>
          <a:ext cx="2638426" cy="342900"/>
        </a:xfrm>
        <a:prstGeom prst="wedgeRectCallout">
          <a:avLst>
            <a:gd name="adj1" fmla="val 38830"/>
            <a:gd name="adj2" fmla="val -117902"/>
          </a:avLst>
        </a:prstGeom>
        <a:solidFill>
          <a:schemeClr val="tx2">
            <a:lumMod val="40000"/>
            <a:lumOff val="6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ysClr val="windowText" lastClr="000000"/>
              </a:solidFill>
              <a:latin typeface="游ゴシック" panose="020B0400000000000000" pitchFamily="50" charset="-128"/>
              <a:ea typeface="游ゴシック" panose="020B0400000000000000" pitchFamily="50" charset="-128"/>
            </a:rPr>
            <a:t>総括表の賃金総額欄に転記して下さい</a:t>
          </a:r>
        </a:p>
      </xdr:txBody>
    </xdr:sp>
    <xdr:clientData/>
  </xdr:twoCellAnchor>
  <xdr:twoCellAnchor>
    <xdr:from>
      <xdr:col>5</xdr:col>
      <xdr:colOff>19050</xdr:colOff>
      <xdr:row>33</xdr:row>
      <xdr:rowOff>133350</xdr:rowOff>
    </xdr:from>
    <xdr:to>
      <xdr:col>10</xdr:col>
      <xdr:colOff>38100</xdr:colOff>
      <xdr:row>34</xdr:row>
      <xdr:rowOff>161925</xdr:rowOff>
    </xdr:to>
    <xdr:sp macro="" textlink="">
      <xdr:nvSpPr>
        <xdr:cNvPr id="8" name="吹き出し: 四角形 7">
          <a:extLst>
            <a:ext uri="{FF2B5EF4-FFF2-40B4-BE49-F238E27FC236}">
              <a16:creationId xmlns:a16="http://schemas.microsoft.com/office/drawing/2014/main" id="{3BE30EDD-77BA-4884-9F22-1E2A57E6463D}"/>
            </a:ext>
          </a:extLst>
        </xdr:cNvPr>
        <xdr:cNvSpPr/>
      </xdr:nvSpPr>
      <xdr:spPr>
        <a:xfrm>
          <a:off x="1171575" y="6276975"/>
          <a:ext cx="1704975" cy="257175"/>
        </a:xfrm>
        <a:prstGeom prst="wedgeRectCallout">
          <a:avLst>
            <a:gd name="adj1" fmla="val 47465"/>
            <a:gd name="adj2" fmla="val -114328"/>
          </a:avLst>
        </a:prstGeom>
        <a:solidFill>
          <a:schemeClr val="tx2">
            <a:lumMod val="40000"/>
            <a:lumOff val="6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ysClr val="windowText" lastClr="000000"/>
              </a:solidFill>
              <a:latin typeface="游ゴシック" panose="020B0400000000000000" pitchFamily="50" charset="-128"/>
              <a:ea typeface="游ゴシック" panose="020B0400000000000000" pitchFamily="50" charset="-128"/>
            </a:rPr>
            <a:t>提出日をご入力下さい</a:t>
          </a:r>
        </a:p>
      </xdr:txBody>
    </xdr:sp>
    <xdr:clientData/>
  </xdr:twoCellAnchor>
  <xdr:twoCellAnchor>
    <xdr:from>
      <xdr:col>0</xdr:col>
      <xdr:colOff>47625</xdr:colOff>
      <xdr:row>0</xdr:row>
      <xdr:rowOff>57150</xdr:rowOff>
    </xdr:from>
    <xdr:to>
      <xdr:col>12</xdr:col>
      <xdr:colOff>161925</xdr:colOff>
      <xdr:row>7</xdr:row>
      <xdr:rowOff>9525</xdr:rowOff>
    </xdr:to>
    <xdr:sp macro="" textlink="">
      <xdr:nvSpPr>
        <xdr:cNvPr id="10" name="正方形/長方形 9">
          <a:extLst>
            <a:ext uri="{FF2B5EF4-FFF2-40B4-BE49-F238E27FC236}">
              <a16:creationId xmlns:a16="http://schemas.microsoft.com/office/drawing/2014/main" id="{911E9FAE-0142-48CD-92AC-907E0ED2FAF1}"/>
            </a:ext>
          </a:extLst>
        </xdr:cNvPr>
        <xdr:cNvSpPr/>
      </xdr:nvSpPr>
      <xdr:spPr>
        <a:xfrm>
          <a:off x="47625" y="57150"/>
          <a:ext cx="3505200" cy="1152525"/>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baseline="0">
              <a:solidFill>
                <a:sysClr val="windowText" lastClr="000000"/>
              </a:solidFill>
            </a:rPr>
            <a:t>～ご記入の際の注意点～工事工事</a:t>
          </a:r>
          <a:endParaRPr kumimoji="1" lang="en-US" altLang="ja-JP" sz="1100" b="1" baseline="0">
            <a:solidFill>
              <a:sysClr val="windowText" lastClr="000000"/>
            </a:solidFill>
          </a:endParaRPr>
        </a:p>
        <a:p>
          <a:pPr algn="l">
            <a:lnSpc>
              <a:spcPts val="1300"/>
            </a:lnSpc>
          </a:pPr>
          <a:r>
            <a:rPr kumimoji="1" lang="ja-JP" altLang="en-US" sz="1100" baseline="0">
              <a:solidFill>
                <a:sysClr val="windowText" lastClr="000000"/>
              </a:solidFill>
            </a:rPr>
            <a:t>・ピンクのあみかけ部分をご記入ください</a:t>
          </a:r>
          <a:endParaRPr kumimoji="1" lang="en-US" altLang="ja-JP" sz="1100" baseline="0">
            <a:solidFill>
              <a:sysClr val="windowText" lastClr="000000"/>
            </a:solidFill>
          </a:endParaRPr>
        </a:p>
        <a:p>
          <a:pPr algn="l">
            <a:lnSpc>
              <a:spcPts val="1300"/>
            </a:lnSpc>
          </a:pPr>
          <a:r>
            <a:rPr kumimoji="1" lang="ja-JP" altLang="en-US" sz="1100" baseline="0">
              <a:solidFill>
                <a:sysClr val="windowText" lastClr="000000"/>
              </a:solidFill>
            </a:rPr>
            <a:t>・労働保険番号は、郵送の一括有期事業総括表を</a:t>
          </a:r>
          <a:endParaRPr kumimoji="1" lang="en-US" altLang="ja-JP" sz="1100" baseline="0">
            <a:solidFill>
              <a:sysClr val="windowText" lastClr="000000"/>
            </a:solidFill>
          </a:endParaRPr>
        </a:p>
        <a:p>
          <a:pPr algn="l">
            <a:lnSpc>
              <a:spcPts val="1300"/>
            </a:lnSpc>
          </a:pPr>
          <a:r>
            <a:rPr kumimoji="1" lang="ja-JP" altLang="en-US" sz="1100" baseline="0">
              <a:solidFill>
                <a:sysClr val="windowText" lastClr="000000"/>
              </a:solidFill>
            </a:rPr>
            <a:t>ご確認いただき、ご記入ください。</a:t>
          </a:r>
          <a:endParaRPr kumimoji="1" lang="en-US" altLang="ja-JP" sz="1100" baseline="0">
            <a:solidFill>
              <a:sysClr val="windowText" lastClr="000000"/>
            </a:solidFill>
          </a:endParaRPr>
        </a:p>
        <a:p>
          <a:pPr algn="l">
            <a:lnSpc>
              <a:spcPts val="1300"/>
            </a:lnSpc>
          </a:pPr>
          <a:r>
            <a:rPr kumimoji="1" lang="ja-JP" altLang="en-US" sz="1100" baseline="0">
              <a:solidFill>
                <a:sysClr val="windowText" lastClr="000000"/>
              </a:solidFill>
            </a:rPr>
            <a:t>・請負金額及び賃金総額は、別紙「一括有期事業総括表」と金額が一致するようご記入ください。</a:t>
          </a:r>
          <a:endParaRPr kumimoji="1" lang="en-US" altLang="ja-JP" sz="1100" baseline="0">
            <a:solidFill>
              <a:sysClr val="windowText" lastClr="000000"/>
            </a:solidFill>
          </a:endParaRPr>
        </a:p>
      </xdr:txBody>
    </xdr:sp>
    <xdr:clientData/>
  </xdr:twoCellAnchor>
  <xdr:twoCellAnchor>
    <xdr:from>
      <xdr:col>24</xdr:col>
      <xdr:colOff>19050</xdr:colOff>
      <xdr:row>9</xdr:row>
      <xdr:rowOff>95250</xdr:rowOff>
    </xdr:from>
    <xdr:to>
      <xdr:col>32</xdr:col>
      <xdr:colOff>142876</xdr:colOff>
      <xdr:row>14</xdr:row>
      <xdr:rowOff>66675</xdr:rowOff>
    </xdr:to>
    <xdr:sp macro="" textlink="">
      <xdr:nvSpPr>
        <xdr:cNvPr id="13" name="吹き出し: 四角形 12">
          <a:extLst>
            <a:ext uri="{FF2B5EF4-FFF2-40B4-BE49-F238E27FC236}">
              <a16:creationId xmlns:a16="http://schemas.microsoft.com/office/drawing/2014/main" id="{82F7655F-AC68-4AC8-94FB-27F213A2AAF0}"/>
            </a:ext>
          </a:extLst>
        </xdr:cNvPr>
        <xdr:cNvSpPr/>
      </xdr:nvSpPr>
      <xdr:spPr>
        <a:xfrm>
          <a:off x="6334125" y="1524000"/>
          <a:ext cx="1876426" cy="695325"/>
        </a:xfrm>
        <a:prstGeom prst="wedgeRectCallout">
          <a:avLst>
            <a:gd name="adj1" fmla="val -58630"/>
            <a:gd name="adj2" fmla="val 104576"/>
          </a:avLst>
        </a:prstGeom>
        <a:solidFill>
          <a:schemeClr val="tx2">
            <a:lumMod val="40000"/>
            <a:lumOff val="6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u="sng">
              <a:solidFill>
                <a:sysClr val="windowText" lastClr="000000"/>
              </a:solidFill>
              <a:latin typeface="游ゴシック" panose="020B0400000000000000" pitchFamily="50" charset="-128"/>
              <a:ea typeface="游ゴシック" panose="020B0400000000000000" pitchFamily="50" charset="-128"/>
            </a:rPr>
            <a:t>税抜き</a:t>
          </a:r>
          <a:r>
            <a:rPr kumimoji="1" lang="ja-JP" altLang="en-US" sz="1000" b="0">
              <a:solidFill>
                <a:sysClr val="windowText" lastClr="000000"/>
              </a:solidFill>
              <a:latin typeface="游ゴシック" panose="020B0400000000000000" pitchFamily="50" charset="-128"/>
              <a:ea typeface="游ゴシック" panose="020B0400000000000000" pitchFamily="50" charset="-128"/>
            </a:rPr>
            <a:t>の元請負工事金額を</a:t>
          </a:r>
          <a:endParaRPr kumimoji="1" lang="en-US" altLang="ja-JP" sz="1000" b="0">
            <a:solidFill>
              <a:sysClr val="windowText" lastClr="000000"/>
            </a:solidFill>
            <a:latin typeface="游ゴシック" panose="020B0400000000000000" pitchFamily="50" charset="-128"/>
            <a:ea typeface="游ゴシック" panose="020B0400000000000000" pitchFamily="50" charset="-128"/>
          </a:endParaRPr>
        </a:p>
        <a:p>
          <a:pPr algn="l"/>
          <a:r>
            <a:rPr kumimoji="1" lang="ja-JP" altLang="en-US" sz="1000" b="0">
              <a:solidFill>
                <a:sysClr val="windowText" lastClr="000000"/>
              </a:solidFill>
              <a:latin typeface="游ゴシック" panose="020B0400000000000000" pitchFamily="50" charset="-128"/>
              <a:ea typeface="游ゴシック" panose="020B0400000000000000" pitchFamily="50" charset="-128"/>
            </a:rPr>
            <a:t>ご記入ください</a:t>
          </a:r>
        </a:p>
      </xdr:txBody>
    </xdr:sp>
    <xdr:clientData/>
  </xdr:twoCellAnchor>
  <xdr:twoCellAnchor>
    <xdr:from>
      <xdr:col>10</xdr:col>
      <xdr:colOff>200024</xdr:colOff>
      <xdr:row>27</xdr:row>
      <xdr:rowOff>47622</xdr:rowOff>
    </xdr:from>
    <xdr:to>
      <xdr:col>27</xdr:col>
      <xdr:colOff>209550</xdr:colOff>
      <xdr:row>39</xdr:row>
      <xdr:rowOff>133350</xdr:rowOff>
    </xdr:to>
    <xdr:sp macro="" textlink="">
      <xdr:nvSpPr>
        <xdr:cNvPr id="14" name="吹き出し: 四角形 13">
          <a:extLst>
            <a:ext uri="{FF2B5EF4-FFF2-40B4-BE49-F238E27FC236}">
              <a16:creationId xmlns:a16="http://schemas.microsoft.com/office/drawing/2014/main" id="{BEEEC717-524A-433C-94C4-A888570D9E31}"/>
            </a:ext>
          </a:extLst>
        </xdr:cNvPr>
        <xdr:cNvSpPr/>
      </xdr:nvSpPr>
      <xdr:spPr>
        <a:xfrm>
          <a:off x="3038474" y="5038722"/>
          <a:ext cx="4124326" cy="2438403"/>
        </a:xfrm>
        <a:prstGeom prst="wedgeRectCallout">
          <a:avLst>
            <a:gd name="adj1" fmla="val -46723"/>
            <a:gd name="adj2" fmla="val -60845"/>
          </a:avLst>
        </a:prstGeom>
        <a:solidFill>
          <a:schemeClr val="tx2">
            <a:lumMod val="40000"/>
            <a:lumOff val="6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ysClr val="windowText" lastClr="000000"/>
              </a:solidFill>
              <a:latin typeface="游ゴシック" panose="020B0400000000000000" pitchFamily="50" charset="-128"/>
              <a:ea typeface="游ゴシック" panose="020B0400000000000000" pitchFamily="50" charset="-128"/>
            </a:rPr>
            <a:t>「事業の種類」では、上記「事業の名称①～⑤」に記載した事業（工事）ごとに、</a:t>
          </a:r>
          <a:r>
            <a:rPr kumimoji="1" lang="ja-JP" altLang="en-US" sz="1050" b="1" u="sng">
              <a:solidFill>
                <a:srgbClr val="FF0000"/>
              </a:solidFill>
              <a:latin typeface="游ゴシック" panose="020B0400000000000000" pitchFamily="50" charset="-128"/>
              <a:ea typeface="游ゴシック" panose="020B0400000000000000" pitchFamily="50" charset="-128"/>
            </a:rPr>
            <a:t>工事内容に合わせて、種類をご記入ください。</a:t>
          </a:r>
          <a:endParaRPr kumimoji="1" lang="en-US" altLang="ja-JP" sz="1050" b="1" u="sng">
            <a:solidFill>
              <a:srgbClr val="FF0000"/>
            </a:solidFill>
            <a:latin typeface="游ゴシック" panose="020B0400000000000000" pitchFamily="50" charset="-128"/>
            <a:ea typeface="游ゴシック" panose="020B0400000000000000" pitchFamily="50" charset="-128"/>
          </a:endParaRPr>
        </a:p>
        <a:p>
          <a:pPr algn="l"/>
          <a:r>
            <a:rPr kumimoji="1" lang="en-US" altLang="ja-JP" sz="1050" b="1" u="sng">
              <a:solidFill>
                <a:srgbClr val="FF0000"/>
              </a:solidFill>
              <a:latin typeface="游ゴシック" panose="020B0400000000000000" pitchFamily="50" charset="-128"/>
              <a:ea typeface="游ゴシック" panose="020B0400000000000000" pitchFamily="50" charset="-128"/>
            </a:rPr>
            <a:t>※</a:t>
          </a:r>
          <a:r>
            <a:rPr kumimoji="1" lang="ja-JP" altLang="en-US" sz="1050" b="1" u="sng">
              <a:solidFill>
                <a:srgbClr val="FF0000"/>
              </a:solidFill>
              <a:latin typeface="游ゴシック" panose="020B0400000000000000" pitchFamily="50" charset="-128"/>
              <a:ea typeface="游ゴシック" panose="020B0400000000000000" pitchFamily="50" charset="-128"/>
            </a:rPr>
            <a:t>エクセル入力の場合は、プルダウンから事業の種類を選択できます。</a:t>
          </a:r>
          <a:endParaRPr kumimoji="1" lang="en-US" altLang="ja-JP" sz="1050" b="1" u="sng">
            <a:solidFill>
              <a:srgbClr val="FF0000"/>
            </a:solidFill>
            <a:latin typeface="游ゴシック" panose="020B0400000000000000" pitchFamily="50" charset="-128"/>
            <a:ea typeface="游ゴシック" panose="020B0400000000000000" pitchFamily="50" charset="-128"/>
          </a:endParaRPr>
        </a:p>
        <a:p>
          <a:pPr algn="l"/>
          <a:r>
            <a:rPr kumimoji="1" lang="en-US" altLang="ja-JP" sz="1050" b="1" u="none">
              <a:solidFill>
                <a:sysClr val="windowText" lastClr="000000"/>
              </a:solidFill>
              <a:latin typeface="游ゴシック" panose="020B0400000000000000" pitchFamily="50" charset="-128"/>
              <a:ea typeface="游ゴシック" panose="020B0400000000000000" pitchFamily="50" charset="-128"/>
            </a:rPr>
            <a:t>※</a:t>
          </a:r>
          <a:r>
            <a:rPr kumimoji="1" lang="ja-JP" altLang="en-US" sz="1000" b="0" u="none">
              <a:solidFill>
                <a:sysClr val="windowText" lastClr="000000"/>
              </a:solidFill>
              <a:latin typeface="游ゴシック" panose="020B0400000000000000" pitchFamily="50" charset="-128"/>
              <a:ea typeface="游ゴシック" panose="020B0400000000000000" pitchFamily="50" charset="-128"/>
            </a:rPr>
            <a:t>例えば、新築工事は「３５建築事業」です。</a:t>
          </a:r>
          <a:endParaRPr kumimoji="1" lang="en-US" altLang="ja-JP" sz="1000" b="0" u="none">
            <a:solidFill>
              <a:sysClr val="windowText" lastClr="000000"/>
            </a:solidFill>
            <a:latin typeface="游ゴシック" panose="020B0400000000000000" pitchFamily="50" charset="-128"/>
            <a:ea typeface="游ゴシック" panose="020B0400000000000000" pitchFamily="50" charset="-128"/>
          </a:endParaRPr>
        </a:p>
        <a:p>
          <a:pPr algn="l"/>
          <a:r>
            <a:rPr kumimoji="1" lang="en-US" altLang="ja-JP" sz="1000" b="0">
              <a:solidFill>
                <a:sysClr val="windowText" lastClr="000000"/>
              </a:solidFill>
              <a:latin typeface="游ゴシック" panose="020B0400000000000000" pitchFamily="50" charset="-128"/>
              <a:ea typeface="游ゴシック" panose="020B0400000000000000" pitchFamily="50" charset="-128"/>
            </a:rPr>
            <a:t>※</a:t>
          </a:r>
          <a:r>
            <a:rPr kumimoji="1" lang="ja-JP" altLang="en-US" sz="1000" b="0">
              <a:solidFill>
                <a:sysClr val="windowText" lastClr="000000"/>
              </a:solidFill>
              <a:latin typeface="游ゴシック" panose="020B0400000000000000" pitchFamily="50" charset="-128"/>
              <a:ea typeface="游ゴシック" panose="020B0400000000000000" pitchFamily="50" charset="-128"/>
            </a:rPr>
            <a:t>それぞれ工事がどの種類に該当するかについては、</a:t>
          </a:r>
          <a:r>
            <a:rPr kumimoji="1" lang="ja-JP" altLang="en-US" sz="1000" b="1" u="sng">
              <a:solidFill>
                <a:sysClr val="windowText" lastClr="000000"/>
              </a:solidFill>
              <a:latin typeface="游ゴシック" panose="020B0400000000000000" pitchFamily="50" charset="-128"/>
              <a:ea typeface="游ゴシック" panose="020B0400000000000000" pitchFamily="50" charset="-128"/>
            </a:rPr>
            <a:t>「一括有期事業の業種について」または、「労災保険適用事業細目」</a:t>
          </a:r>
          <a:r>
            <a:rPr kumimoji="1" lang="ja-JP" altLang="en-US" sz="1000" b="0">
              <a:solidFill>
                <a:sysClr val="windowText" lastClr="000000"/>
              </a:solidFill>
              <a:latin typeface="游ゴシック" panose="020B0400000000000000" pitchFamily="50" charset="-128"/>
              <a:ea typeface="游ゴシック" panose="020B0400000000000000" pitchFamily="50" charset="-128"/>
            </a:rPr>
            <a:t>をご参照ください。</a:t>
          </a:r>
          <a:endParaRPr kumimoji="1" lang="en-US" altLang="ja-JP" sz="1000" b="0">
            <a:solidFill>
              <a:sysClr val="windowText" lastClr="000000"/>
            </a:solidFill>
            <a:latin typeface="游ゴシック" panose="020B0400000000000000" pitchFamily="50" charset="-128"/>
            <a:ea typeface="游ゴシック" panose="020B0400000000000000" pitchFamily="50" charset="-128"/>
          </a:endParaRPr>
        </a:p>
        <a:p>
          <a:pPr algn="l"/>
          <a:endParaRPr kumimoji="1" lang="en-US" altLang="ja-JP" sz="1000" b="0">
            <a:solidFill>
              <a:sysClr val="windowText" lastClr="000000"/>
            </a:solidFill>
            <a:latin typeface="游ゴシック" panose="020B0400000000000000" pitchFamily="50" charset="-128"/>
            <a:ea typeface="游ゴシック" panose="020B0400000000000000" pitchFamily="50" charset="-128"/>
          </a:endParaRPr>
        </a:p>
      </xdr:txBody>
    </xdr:sp>
    <xdr:clientData/>
  </xdr:twoCellAnchor>
  <xdr:twoCellAnchor>
    <xdr:from>
      <xdr:col>24</xdr:col>
      <xdr:colOff>123824</xdr:colOff>
      <xdr:row>22</xdr:row>
      <xdr:rowOff>171451</xdr:rowOff>
    </xdr:from>
    <xdr:to>
      <xdr:col>34</xdr:col>
      <xdr:colOff>200025</xdr:colOff>
      <xdr:row>25</xdr:row>
      <xdr:rowOff>161925</xdr:rowOff>
    </xdr:to>
    <xdr:sp macro="" textlink="">
      <xdr:nvSpPr>
        <xdr:cNvPr id="15" name="吹き出し: 四角形 14">
          <a:extLst>
            <a:ext uri="{FF2B5EF4-FFF2-40B4-BE49-F238E27FC236}">
              <a16:creationId xmlns:a16="http://schemas.microsoft.com/office/drawing/2014/main" id="{08E823E7-C0C8-455C-A3F2-EF99CBE77DC3}"/>
            </a:ext>
          </a:extLst>
        </xdr:cNvPr>
        <xdr:cNvSpPr/>
      </xdr:nvSpPr>
      <xdr:spPr>
        <a:xfrm>
          <a:off x="6438899" y="4095751"/>
          <a:ext cx="2228851" cy="676274"/>
        </a:xfrm>
        <a:prstGeom prst="wedgeRectCallout">
          <a:avLst>
            <a:gd name="adj1" fmla="val 44088"/>
            <a:gd name="adj2" fmla="val 84095"/>
          </a:avLst>
        </a:prstGeom>
        <a:solidFill>
          <a:schemeClr val="tx2">
            <a:lumMod val="40000"/>
            <a:lumOff val="6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ysClr val="windowText" lastClr="000000"/>
              </a:solidFill>
              <a:latin typeface="游ゴシック" panose="020B0400000000000000" pitchFamily="50" charset="-128"/>
              <a:ea typeface="游ゴシック" panose="020B0400000000000000" pitchFamily="50" charset="-128"/>
            </a:rPr>
            <a:t>総括表の請負金額総額欄に転記して下さい</a:t>
          </a:r>
        </a:p>
      </xdr:txBody>
    </xdr:sp>
    <xdr:clientData/>
  </xdr:twoCellAnchor>
  <xdr:twoCellAnchor>
    <xdr:from>
      <xdr:col>33</xdr:col>
      <xdr:colOff>123826</xdr:colOff>
      <xdr:row>37</xdr:row>
      <xdr:rowOff>114301</xdr:rowOff>
    </xdr:from>
    <xdr:to>
      <xdr:col>45</xdr:col>
      <xdr:colOff>76200</xdr:colOff>
      <xdr:row>40</xdr:row>
      <xdr:rowOff>171450</xdr:rowOff>
    </xdr:to>
    <xdr:sp macro="" textlink="">
      <xdr:nvSpPr>
        <xdr:cNvPr id="16" name="吹き出し: 四角形 15">
          <a:extLst>
            <a:ext uri="{FF2B5EF4-FFF2-40B4-BE49-F238E27FC236}">
              <a16:creationId xmlns:a16="http://schemas.microsoft.com/office/drawing/2014/main" id="{6C35F2E5-98EA-4F67-BF84-CEEC320864AA}"/>
            </a:ext>
          </a:extLst>
        </xdr:cNvPr>
        <xdr:cNvSpPr/>
      </xdr:nvSpPr>
      <xdr:spPr>
        <a:xfrm>
          <a:off x="8353426" y="7058026"/>
          <a:ext cx="2505074" cy="657224"/>
        </a:xfrm>
        <a:prstGeom prst="wedgeRectCallout">
          <a:avLst>
            <a:gd name="adj1" fmla="val -42544"/>
            <a:gd name="adj2" fmla="val -101167"/>
          </a:avLst>
        </a:prstGeom>
        <a:solidFill>
          <a:schemeClr val="tx2">
            <a:lumMod val="40000"/>
            <a:lumOff val="6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ja-JP" sz="1000" b="0">
              <a:solidFill>
                <a:sysClr val="windowText" lastClr="000000"/>
              </a:solidFill>
              <a:effectLst/>
              <a:latin typeface="游ゴシック" panose="020B0400000000000000" pitchFamily="50" charset="-128"/>
              <a:ea typeface="游ゴシック" panose="020B0400000000000000" pitchFamily="50" charset="-128"/>
              <a:cs typeface="+mn-cs"/>
            </a:rPr>
            <a:t>郵送の一括有期事業総括表に記載さ</a:t>
          </a:r>
          <a:r>
            <a:rPr kumimoji="1" lang="ja-JP" altLang="en-US" sz="1000" b="0">
              <a:solidFill>
                <a:sysClr val="windowText" lastClr="000000"/>
              </a:solidFill>
              <a:effectLst/>
              <a:latin typeface="游ゴシック" panose="020B0400000000000000" pitchFamily="50" charset="-128"/>
              <a:ea typeface="游ゴシック" panose="020B0400000000000000" pitchFamily="50" charset="-128"/>
              <a:cs typeface="+mn-cs"/>
            </a:rPr>
            <a:t>れている通りに</a:t>
          </a:r>
          <a:r>
            <a:rPr kumimoji="1" lang="ja-JP" altLang="en-US" sz="1000" b="0">
              <a:solidFill>
                <a:sysClr val="windowText" lastClr="000000"/>
              </a:solidFill>
              <a:latin typeface="游ゴシック" panose="020B0400000000000000" pitchFamily="50" charset="-128"/>
              <a:ea typeface="游ゴシック" panose="020B0400000000000000" pitchFamily="50" charset="-128"/>
            </a:rPr>
            <a:t>ご記入下さい</a:t>
          </a:r>
        </a:p>
      </xdr:txBody>
    </xdr:sp>
    <xdr:clientData/>
  </xdr:twoCellAnchor>
  <xdr:twoCellAnchor>
    <xdr:from>
      <xdr:col>0</xdr:col>
      <xdr:colOff>133349</xdr:colOff>
      <xdr:row>15</xdr:row>
      <xdr:rowOff>57150</xdr:rowOff>
    </xdr:from>
    <xdr:to>
      <xdr:col>6</xdr:col>
      <xdr:colOff>28574</xdr:colOff>
      <xdr:row>16</xdr:row>
      <xdr:rowOff>190500</xdr:rowOff>
    </xdr:to>
    <xdr:sp macro="" textlink="">
      <xdr:nvSpPr>
        <xdr:cNvPr id="9" name="楕円 8">
          <a:extLst>
            <a:ext uri="{FF2B5EF4-FFF2-40B4-BE49-F238E27FC236}">
              <a16:creationId xmlns:a16="http://schemas.microsoft.com/office/drawing/2014/main" id="{B1D173B3-92AD-4118-9FFF-26EF7DA99E93}"/>
            </a:ext>
          </a:extLst>
        </xdr:cNvPr>
        <xdr:cNvSpPr/>
      </xdr:nvSpPr>
      <xdr:spPr bwMode="auto">
        <a:xfrm>
          <a:off x="133349" y="2381250"/>
          <a:ext cx="1400175" cy="361950"/>
        </a:xfrm>
        <a:prstGeom prst="ellipse">
          <a:avLst/>
        </a:prstGeom>
        <a:noFill/>
        <a:ln w="158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xdr:col>
      <xdr:colOff>266700</xdr:colOff>
      <xdr:row>24</xdr:row>
      <xdr:rowOff>200025</xdr:rowOff>
    </xdr:from>
    <xdr:to>
      <xdr:col>12</xdr:col>
      <xdr:colOff>152400</xdr:colOff>
      <xdr:row>26</xdr:row>
      <xdr:rowOff>19050</xdr:rowOff>
    </xdr:to>
    <xdr:sp macro="" textlink="">
      <xdr:nvSpPr>
        <xdr:cNvPr id="20" name="楕円 19">
          <a:extLst>
            <a:ext uri="{FF2B5EF4-FFF2-40B4-BE49-F238E27FC236}">
              <a16:creationId xmlns:a16="http://schemas.microsoft.com/office/drawing/2014/main" id="{0AA01AE1-5D34-4475-90F6-EDED6C3CC749}"/>
            </a:ext>
          </a:extLst>
        </xdr:cNvPr>
        <xdr:cNvSpPr/>
      </xdr:nvSpPr>
      <xdr:spPr bwMode="auto">
        <a:xfrm>
          <a:off x="942975" y="4581525"/>
          <a:ext cx="2600325" cy="238125"/>
        </a:xfrm>
        <a:prstGeom prst="ellipse">
          <a:avLst/>
        </a:prstGeom>
        <a:noFill/>
        <a:ln w="158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33</xdr:col>
      <xdr:colOff>161925</xdr:colOff>
      <xdr:row>4</xdr:row>
      <xdr:rowOff>152400</xdr:rowOff>
    </xdr:from>
    <xdr:to>
      <xdr:col>46</xdr:col>
      <xdr:colOff>38100</xdr:colOff>
      <xdr:row>9</xdr:row>
      <xdr:rowOff>85725</xdr:rowOff>
    </xdr:to>
    <xdr:sp macro="" textlink="">
      <xdr:nvSpPr>
        <xdr:cNvPr id="24" name="吹き出し: 四角形 23">
          <a:extLst>
            <a:ext uri="{FF2B5EF4-FFF2-40B4-BE49-F238E27FC236}">
              <a16:creationId xmlns:a16="http://schemas.microsoft.com/office/drawing/2014/main" id="{CCF63947-1066-4873-A49E-607C7EEB3DC3}"/>
            </a:ext>
          </a:extLst>
        </xdr:cNvPr>
        <xdr:cNvSpPr/>
      </xdr:nvSpPr>
      <xdr:spPr>
        <a:xfrm>
          <a:off x="8391525" y="866775"/>
          <a:ext cx="2533650" cy="647700"/>
        </a:xfrm>
        <a:prstGeom prst="wedgeRectCallout">
          <a:avLst>
            <a:gd name="adj1" fmla="val -11573"/>
            <a:gd name="adj2" fmla="val 132624"/>
          </a:avLst>
        </a:prstGeom>
        <a:solidFill>
          <a:schemeClr val="tx2">
            <a:lumMod val="40000"/>
            <a:lumOff val="6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ysClr val="windowText" lastClr="000000"/>
              </a:solidFill>
              <a:latin typeface="游ゴシック" panose="020B0400000000000000" pitchFamily="50" charset="-128"/>
              <a:ea typeface="游ゴシック" panose="020B0400000000000000" pitchFamily="50" charset="-128"/>
            </a:rPr>
            <a:t>事業の種類を選択すると労務比率が自動で入力されます。</a:t>
          </a:r>
          <a:endParaRPr kumimoji="1" lang="en-US" altLang="ja-JP" sz="1000" b="0">
            <a:solidFill>
              <a:sysClr val="windowText" lastClr="000000"/>
            </a:solidFill>
            <a:latin typeface="游ゴシック" panose="020B0400000000000000" pitchFamily="50" charset="-128"/>
            <a:ea typeface="游ゴシック" panose="020B0400000000000000" pitchFamily="50" charset="-128"/>
          </a:endParaRPr>
        </a:p>
        <a:p>
          <a:pPr algn="l"/>
          <a:endParaRPr kumimoji="1" lang="ja-JP" altLang="en-US" sz="1100" b="0">
            <a:latin typeface="游ゴシック" panose="020B0400000000000000" pitchFamily="50" charset="-128"/>
            <a:ea typeface="游ゴシック" panose="020B0400000000000000" pitchFamily="50" charset="-128"/>
          </a:endParaRPr>
        </a:p>
      </xdr:txBody>
    </xdr:sp>
    <xdr:clientData/>
  </xdr:twoCellAnchor>
  <xdr:twoCellAnchor>
    <xdr:from>
      <xdr:col>7</xdr:col>
      <xdr:colOff>333374</xdr:colOff>
      <xdr:row>19</xdr:row>
      <xdr:rowOff>161925</xdr:rowOff>
    </xdr:from>
    <xdr:to>
      <xdr:col>19</xdr:col>
      <xdr:colOff>104775</xdr:colOff>
      <xdr:row>24</xdr:row>
      <xdr:rowOff>95250</xdr:rowOff>
    </xdr:to>
    <xdr:sp macro="" textlink="">
      <xdr:nvSpPr>
        <xdr:cNvPr id="25" name="吹き出し: 四角形 24">
          <a:extLst>
            <a:ext uri="{FF2B5EF4-FFF2-40B4-BE49-F238E27FC236}">
              <a16:creationId xmlns:a16="http://schemas.microsoft.com/office/drawing/2014/main" id="{96637AE4-C26A-432A-BAC3-379EB673DAF9}"/>
            </a:ext>
          </a:extLst>
        </xdr:cNvPr>
        <xdr:cNvSpPr/>
      </xdr:nvSpPr>
      <xdr:spPr>
        <a:xfrm>
          <a:off x="2190749" y="3400425"/>
          <a:ext cx="3038476" cy="1076325"/>
        </a:xfrm>
        <a:prstGeom prst="wedgeRectCallout">
          <a:avLst>
            <a:gd name="adj1" fmla="val -59988"/>
            <a:gd name="adj2" fmla="val -79451"/>
          </a:avLst>
        </a:prstGeom>
        <a:solidFill>
          <a:schemeClr val="tx2">
            <a:lumMod val="40000"/>
            <a:lumOff val="6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ysClr val="windowText" lastClr="000000"/>
              </a:solidFill>
              <a:latin typeface="游ゴシック" panose="020B0400000000000000" pitchFamily="50" charset="-128"/>
              <a:ea typeface="游ゴシック" panose="020B0400000000000000" pitchFamily="50" charset="-128"/>
            </a:rPr>
            <a:t>事業の種類ごとに分けて記入して下さい。</a:t>
          </a:r>
          <a:endParaRPr kumimoji="1" lang="en-US" altLang="ja-JP" sz="1000" b="0">
            <a:solidFill>
              <a:sysClr val="windowText" lastClr="000000"/>
            </a:solidFill>
            <a:latin typeface="游ゴシック" panose="020B0400000000000000" pitchFamily="50" charset="-128"/>
            <a:ea typeface="游ゴシック" panose="020B0400000000000000" pitchFamily="50" charset="-128"/>
          </a:endParaRPr>
        </a:p>
        <a:p>
          <a:pPr algn="l"/>
          <a:r>
            <a:rPr kumimoji="1" lang="en-US" altLang="ja-JP" sz="1000" b="0">
              <a:solidFill>
                <a:sysClr val="windowText" lastClr="000000"/>
              </a:solidFill>
              <a:latin typeface="游ゴシック" panose="020B0400000000000000" pitchFamily="50" charset="-128"/>
              <a:ea typeface="游ゴシック" panose="020B0400000000000000" pitchFamily="50" charset="-128"/>
            </a:rPr>
            <a:t>500</a:t>
          </a:r>
          <a:r>
            <a:rPr kumimoji="1" lang="ja-JP" altLang="en-US" sz="1000" b="0">
              <a:solidFill>
                <a:sysClr val="windowText" lastClr="000000"/>
              </a:solidFill>
              <a:latin typeface="游ゴシック" panose="020B0400000000000000" pitchFamily="50" charset="-128"/>
              <a:ea typeface="游ゴシック" panose="020B0400000000000000" pitchFamily="50" charset="-128"/>
            </a:rPr>
            <a:t>万円未満のものはまとめて記載頂けます。</a:t>
          </a:r>
          <a:r>
            <a:rPr kumimoji="1" lang="ja-JP" altLang="en-US" sz="1100" b="1" u="sng">
              <a:solidFill>
                <a:srgbClr val="FF0000"/>
              </a:solidFill>
              <a:latin typeface="游ゴシック" panose="020B0400000000000000" pitchFamily="50" charset="-128"/>
              <a:ea typeface="游ゴシック" panose="020B0400000000000000" pitchFamily="50" charset="-128"/>
            </a:rPr>
            <a:t>工事が新設・既設、屋内・屋外、解体等</a:t>
          </a:r>
          <a:r>
            <a:rPr kumimoji="1" lang="ja-JP" altLang="en-US" sz="1000" b="0">
              <a:solidFill>
                <a:sysClr val="windowText" lastClr="000000"/>
              </a:solidFill>
              <a:latin typeface="游ゴシック" panose="020B0400000000000000" pitchFamily="50" charset="-128"/>
              <a:ea typeface="游ゴシック" panose="020B0400000000000000" pitchFamily="50" charset="-128"/>
            </a:rPr>
            <a:t>もわかるようご記入下さい</a:t>
          </a:r>
          <a:endParaRPr kumimoji="1" lang="en-US" altLang="ja-JP" sz="1000" b="0">
            <a:solidFill>
              <a:sysClr val="windowText" lastClr="000000"/>
            </a:solidFill>
            <a:latin typeface="游ゴシック" panose="020B0400000000000000" pitchFamily="50" charset="-128"/>
            <a:ea typeface="游ゴシック" panose="020B0400000000000000" pitchFamily="50" charset="-128"/>
          </a:endParaRPr>
        </a:p>
      </xdr:txBody>
    </xdr:sp>
    <xdr:clientData/>
  </xdr:twoCellAnchor>
  <xdr:twoCellAnchor>
    <xdr:from>
      <xdr:col>35</xdr:col>
      <xdr:colOff>19050</xdr:colOff>
      <xdr:row>21</xdr:row>
      <xdr:rowOff>76199</xdr:rowOff>
    </xdr:from>
    <xdr:to>
      <xdr:col>46</xdr:col>
      <xdr:colOff>57150</xdr:colOff>
      <xdr:row>23</xdr:row>
      <xdr:rowOff>85725</xdr:rowOff>
    </xdr:to>
    <xdr:sp macro="" textlink="">
      <xdr:nvSpPr>
        <xdr:cNvPr id="17" name="吹き出し: 四角形 16">
          <a:extLst>
            <a:ext uri="{FF2B5EF4-FFF2-40B4-BE49-F238E27FC236}">
              <a16:creationId xmlns:a16="http://schemas.microsoft.com/office/drawing/2014/main" id="{D06EEA55-38A9-41A6-9EB4-3128A3642F1B}"/>
            </a:ext>
          </a:extLst>
        </xdr:cNvPr>
        <xdr:cNvSpPr/>
      </xdr:nvSpPr>
      <xdr:spPr>
        <a:xfrm>
          <a:off x="8724900" y="3771899"/>
          <a:ext cx="2219325" cy="466726"/>
        </a:xfrm>
        <a:prstGeom prst="wedgeRectCallout">
          <a:avLst>
            <a:gd name="adj1" fmla="val -1768"/>
            <a:gd name="adj2" fmla="val -87361"/>
          </a:avLst>
        </a:prstGeom>
        <a:solidFill>
          <a:schemeClr val="tx2">
            <a:lumMod val="40000"/>
            <a:lumOff val="6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ysClr val="windowText" lastClr="000000"/>
              </a:solidFill>
              <a:latin typeface="游ゴシック" panose="020B0400000000000000" pitchFamily="50" charset="-128"/>
              <a:ea typeface="游ゴシック" panose="020B0400000000000000" pitchFamily="50" charset="-128"/>
            </a:rPr>
            <a:t>賃金総額が自動計算されます。</a:t>
          </a:r>
          <a:endParaRPr kumimoji="1" lang="en-US" altLang="ja-JP" sz="1000" b="0">
            <a:solidFill>
              <a:sysClr val="windowText" lastClr="000000"/>
            </a:solidFill>
            <a:latin typeface="游ゴシック" panose="020B0400000000000000" pitchFamily="50" charset="-128"/>
            <a:ea typeface="游ゴシック" panose="020B0400000000000000" pitchFamily="50" charset="-128"/>
          </a:endParaRPr>
        </a:p>
      </xdr:txBody>
    </xdr:sp>
    <xdr:clientData/>
  </xdr:twoCellAnchor>
  <xdr:twoCellAnchor>
    <xdr:from>
      <xdr:col>1</xdr:col>
      <xdr:colOff>180975</xdr:colOff>
      <xdr:row>40</xdr:row>
      <xdr:rowOff>47625</xdr:rowOff>
    </xdr:from>
    <xdr:to>
      <xdr:col>14</xdr:col>
      <xdr:colOff>133350</xdr:colOff>
      <xdr:row>42</xdr:row>
      <xdr:rowOff>28575</xdr:rowOff>
    </xdr:to>
    <xdr:sp macro="" textlink="">
      <xdr:nvSpPr>
        <xdr:cNvPr id="19" name="正方形/長方形 18">
          <a:extLst>
            <a:ext uri="{FF2B5EF4-FFF2-40B4-BE49-F238E27FC236}">
              <a16:creationId xmlns:a16="http://schemas.microsoft.com/office/drawing/2014/main" id="{7AB650BF-ABB0-4380-AB3B-D1FFD99580C9}"/>
            </a:ext>
          </a:extLst>
        </xdr:cNvPr>
        <xdr:cNvSpPr/>
      </xdr:nvSpPr>
      <xdr:spPr>
        <a:xfrm>
          <a:off x="381000" y="7591425"/>
          <a:ext cx="3695700" cy="295275"/>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baseline="0">
              <a:solidFill>
                <a:sysClr val="windowText" lastClr="000000"/>
              </a:solidFill>
            </a:rPr>
            <a:t>１枚で書ききれない場合は、続紙にご記入下さい</a:t>
          </a:r>
          <a:endParaRPr kumimoji="1" lang="en-US" altLang="ja-JP" sz="1100" b="1" baseline="0">
            <a:solidFill>
              <a:sysClr val="windowText" lastClr="000000"/>
            </a:solidFill>
          </a:endParaRPr>
        </a:p>
      </xdr:txBody>
    </xdr:sp>
    <xdr:clientData/>
  </xdr:twoCellAnchor>
  <xdr:twoCellAnchor>
    <xdr:from>
      <xdr:col>5</xdr:col>
      <xdr:colOff>0</xdr:colOff>
      <xdr:row>16</xdr:row>
      <xdr:rowOff>133350</xdr:rowOff>
    </xdr:from>
    <xdr:to>
      <xdr:col>6</xdr:col>
      <xdr:colOff>238125</xdr:colOff>
      <xdr:row>25</xdr:row>
      <xdr:rowOff>19050</xdr:rowOff>
    </xdr:to>
    <xdr:cxnSp macro="">
      <xdr:nvCxnSpPr>
        <xdr:cNvPr id="4" name="直線矢印コネクタ 3">
          <a:extLst>
            <a:ext uri="{FF2B5EF4-FFF2-40B4-BE49-F238E27FC236}">
              <a16:creationId xmlns:a16="http://schemas.microsoft.com/office/drawing/2014/main" id="{DE40FD10-E189-4DD1-B92D-F3931EA5EDBC}"/>
            </a:ext>
          </a:extLst>
        </xdr:cNvPr>
        <xdr:cNvCxnSpPr/>
      </xdr:nvCxnSpPr>
      <xdr:spPr bwMode="auto">
        <a:xfrm>
          <a:off x="1152525" y="2686050"/>
          <a:ext cx="590550" cy="1943100"/>
        </a:xfrm>
        <a:prstGeom prst="straightConnector1">
          <a:avLst/>
        </a:prstGeom>
        <a:solidFill>
          <a:srgbClr val="FFFFFF"/>
        </a:solidFill>
        <a:ln w="9525" cap="flat" cmpd="sng" algn="ctr">
          <a:solidFill>
            <a:srgbClr val="FF0000"/>
          </a:solidFill>
          <a:prstDash val="solid"/>
          <a:round/>
          <a:headEnd type="triangle"/>
          <a:tailEnd type="triangle"/>
        </a:ln>
        <a:effectLst/>
      </xdr:spPr>
    </xdr:cxnSp>
    <xdr:clientData/>
  </xdr:twoCellAnchor>
  <xdr:twoCellAnchor>
    <xdr:from>
      <xdr:col>4</xdr:col>
      <xdr:colOff>104775</xdr:colOff>
      <xdr:row>23</xdr:row>
      <xdr:rowOff>9524</xdr:rowOff>
    </xdr:from>
    <xdr:to>
      <xdr:col>7</xdr:col>
      <xdr:colOff>247650</xdr:colOff>
      <xdr:row>25</xdr:row>
      <xdr:rowOff>19049</xdr:rowOff>
    </xdr:to>
    <xdr:sp macro="" textlink="">
      <xdr:nvSpPr>
        <xdr:cNvPr id="7" name="テキスト ボックス 6">
          <a:extLst>
            <a:ext uri="{FF2B5EF4-FFF2-40B4-BE49-F238E27FC236}">
              <a16:creationId xmlns:a16="http://schemas.microsoft.com/office/drawing/2014/main" id="{F1C0FDA7-9661-4FAB-8FD7-7AEE3B9E2859}"/>
            </a:ext>
          </a:extLst>
        </xdr:cNvPr>
        <xdr:cNvSpPr txBox="1"/>
      </xdr:nvSpPr>
      <xdr:spPr>
        <a:xfrm>
          <a:off x="1057275" y="4162424"/>
          <a:ext cx="1047750" cy="466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700">
              <a:solidFill>
                <a:srgbClr val="FF0000"/>
              </a:solidFill>
            </a:rPr>
            <a:t>記載した事業に種類を当てはめる</a:t>
          </a:r>
        </a:p>
      </xdr:txBody>
    </xdr:sp>
    <xdr:clientData/>
  </xdr:twoCellAnchor>
  <xdr:twoCellAnchor>
    <xdr:from>
      <xdr:col>7</xdr:col>
      <xdr:colOff>285750</xdr:colOff>
      <xdr:row>11</xdr:row>
      <xdr:rowOff>47625</xdr:rowOff>
    </xdr:from>
    <xdr:to>
      <xdr:col>15</xdr:col>
      <xdr:colOff>9525</xdr:colOff>
      <xdr:row>15</xdr:row>
      <xdr:rowOff>57150</xdr:rowOff>
    </xdr:to>
    <xdr:sp macro="" textlink="">
      <xdr:nvSpPr>
        <xdr:cNvPr id="21" name="吹き出し: 四角形 20">
          <a:extLst>
            <a:ext uri="{FF2B5EF4-FFF2-40B4-BE49-F238E27FC236}">
              <a16:creationId xmlns:a16="http://schemas.microsoft.com/office/drawing/2014/main" id="{7DFEF75C-CC5E-4093-B8C2-2E27D99044B2}"/>
            </a:ext>
          </a:extLst>
        </xdr:cNvPr>
        <xdr:cNvSpPr/>
      </xdr:nvSpPr>
      <xdr:spPr>
        <a:xfrm>
          <a:off x="2143125" y="1762125"/>
          <a:ext cx="2047875" cy="619125"/>
        </a:xfrm>
        <a:prstGeom prst="wedgeRectCallout">
          <a:avLst>
            <a:gd name="adj1" fmla="val 47147"/>
            <a:gd name="adj2" fmla="val 81964"/>
          </a:avLst>
        </a:prstGeom>
        <a:solidFill>
          <a:schemeClr val="tx2">
            <a:lumMod val="40000"/>
            <a:lumOff val="6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u="none">
              <a:solidFill>
                <a:sysClr val="windowText" lastClr="000000"/>
              </a:solidFill>
              <a:latin typeface="游ゴシック" panose="020B0400000000000000" pitchFamily="50" charset="-128"/>
              <a:ea typeface="游ゴシック" panose="020B0400000000000000" pitchFamily="50" charset="-128"/>
            </a:rPr>
            <a:t>R6</a:t>
          </a:r>
          <a:r>
            <a:rPr kumimoji="1" lang="ja-JP" altLang="en-US" sz="1000" b="0" u="none">
              <a:solidFill>
                <a:sysClr val="windowText" lastClr="000000"/>
              </a:solidFill>
              <a:latin typeface="游ゴシック" panose="020B0400000000000000" pitchFamily="50" charset="-128"/>
              <a:ea typeface="游ゴシック" panose="020B0400000000000000" pitchFamily="50" charset="-128"/>
            </a:rPr>
            <a:t>年４月</a:t>
          </a:r>
          <a:r>
            <a:rPr kumimoji="1" lang="en-US" altLang="ja-JP" sz="1000" b="0" u="none">
              <a:solidFill>
                <a:sysClr val="windowText" lastClr="000000"/>
              </a:solidFill>
              <a:latin typeface="游ゴシック" panose="020B0400000000000000" pitchFamily="50" charset="-128"/>
              <a:ea typeface="游ゴシック" panose="020B0400000000000000" pitchFamily="50" charset="-128"/>
            </a:rPr>
            <a:t>1</a:t>
          </a:r>
          <a:r>
            <a:rPr kumimoji="1" lang="ja-JP" altLang="en-US" sz="1000" b="0" u="none">
              <a:solidFill>
                <a:sysClr val="windowText" lastClr="000000"/>
              </a:solidFill>
              <a:latin typeface="游ゴシック" panose="020B0400000000000000" pitchFamily="50" charset="-128"/>
              <a:ea typeface="游ゴシック" panose="020B0400000000000000" pitchFamily="50" charset="-128"/>
            </a:rPr>
            <a:t>日～</a:t>
          </a:r>
          <a:r>
            <a:rPr kumimoji="1" lang="en-US" altLang="ja-JP" sz="1000" b="0" u="none">
              <a:solidFill>
                <a:sysClr val="windowText" lastClr="000000"/>
              </a:solidFill>
              <a:latin typeface="游ゴシック" panose="020B0400000000000000" pitchFamily="50" charset="-128"/>
              <a:ea typeface="游ゴシック" panose="020B0400000000000000" pitchFamily="50" charset="-128"/>
            </a:rPr>
            <a:t>R7</a:t>
          </a:r>
          <a:r>
            <a:rPr kumimoji="1" lang="ja-JP" altLang="en-US" sz="1000" b="0" u="none">
              <a:solidFill>
                <a:sysClr val="windowText" lastClr="000000"/>
              </a:solidFill>
              <a:latin typeface="游ゴシック" panose="020B0400000000000000" pitchFamily="50" charset="-128"/>
              <a:ea typeface="游ゴシック" panose="020B0400000000000000" pitchFamily="50" charset="-128"/>
            </a:rPr>
            <a:t>年</a:t>
          </a:r>
          <a:r>
            <a:rPr kumimoji="1" lang="en-US" altLang="ja-JP" sz="1000" b="0" u="none">
              <a:solidFill>
                <a:sysClr val="windowText" lastClr="000000"/>
              </a:solidFill>
              <a:latin typeface="游ゴシック" panose="020B0400000000000000" pitchFamily="50" charset="-128"/>
              <a:ea typeface="游ゴシック" panose="020B0400000000000000" pitchFamily="50" charset="-128"/>
            </a:rPr>
            <a:t>3</a:t>
          </a:r>
          <a:r>
            <a:rPr kumimoji="1" lang="ja-JP" altLang="en-US" sz="1000" b="0" u="none">
              <a:solidFill>
                <a:sysClr val="windowText" lastClr="000000"/>
              </a:solidFill>
              <a:latin typeface="游ゴシック" panose="020B0400000000000000" pitchFamily="50" charset="-128"/>
              <a:ea typeface="游ゴシック" panose="020B0400000000000000" pitchFamily="50" charset="-128"/>
            </a:rPr>
            <a:t>月</a:t>
          </a:r>
          <a:r>
            <a:rPr kumimoji="1" lang="en-US" altLang="ja-JP" sz="1000" b="0" u="none">
              <a:solidFill>
                <a:sysClr val="windowText" lastClr="000000"/>
              </a:solidFill>
              <a:latin typeface="游ゴシック" panose="020B0400000000000000" pitchFamily="50" charset="-128"/>
              <a:ea typeface="游ゴシック" panose="020B0400000000000000" pitchFamily="50" charset="-128"/>
            </a:rPr>
            <a:t>31</a:t>
          </a:r>
          <a:r>
            <a:rPr kumimoji="1" lang="ja-JP" altLang="en-US" sz="1000" b="0" u="none">
              <a:solidFill>
                <a:sysClr val="windowText" lastClr="000000"/>
              </a:solidFill>
              <a:latin typeface="游ゴシック" panose="020B0400000000000000" pitchFamily="50" charset="-128"/>
              <a:ea typeface="游ゴシック" panose="020B0400000000000000" pitchFamily="50" charset="-128"/>
            </a:rPr>
            <a:t>日までに</a:t>
          </a:r>
          <a:r>
            <a:rPr kumimoji="1" lang="ja-JP" altLang="en-US" sz="1000" b="0" u="sng">
              <a:solidFill>
                <a:sysClr val="windowText" lastClr="000000"/>
              </a:solidFill>
              <a:latin typeface="游ゴシック" panose="020B0400000000000000" pitchFamily="50" charset="-128"/>
              <a:ea typeface="游ゴシック" panose="020B0400000000000000" pitchFamily="50" charset="-128"/>
            </a:rPr>
            <a:t>終了した</a:t>
          </a:r>
          <a:r>
            <a:rPr kumimoji="1" lang="ja-JP" altLang="en-US" sz="1000" b="0" u="none">
              <a:solidFill>
                <a:sysClr val="windowText" lastClr="000000"/>
              </a:solidFill>
              <a:latin typeface="游ゴシック" panose="020B0400000000000000" pitchFamily="50" charset="-128"/>
              <a:ea typeface="游ゴシック" panose="020B0400000000000000" pitchFamily="50" charset="-128"/>
            </a:rPr>
            <a:t>元請負工事</a:t>
          </a:r>
        </a:p>
      </xdr:txBody>
    </xdr:sp>
    <xdr:clientData/>
  </xdr:twoCellAnchor>
  <xdr:twoCellAnchor>
    <xdr:from>
      <xdr:col>20</xdr:col>
      <xdr:colOff>9526</xdr:colOff>
      <xdr:row>0</xdr:row>
      <xdr:rowOff>66675</xdr:rowOff>
    </xdr:from>
    <xdr:to>
      <xdr:col>26</xdr:col>
      <xdr:colOff>76200</xdr:colOff>
      <xdr:row>3</xdr:row>
      <xdr:rowOff>28575</xdr:rowOff>
    </xdr:to>
    <xdr:sp macro="" textlink="">
      <xdr:nvSpPr>
        <xdr:cNvPr id="3" name="テキスト ボックス 2">
          <a:extLst>
            <a:ext uri="{FF2B5EF4-FFF2-40B4-BE49-F238E27FC236}">
              <a16:creationId xmlns:a16="http://schemas.microsoft.com/office/drawing/2014/main" id="{0A215F46-00C4-42F8-96FA-73C60CFC0518}"/>
            </a:ext>
          </a:extLst>
        </xdr:cNvPr>
        <xdr:cNvSpPr txBox="1"/>
      </xdr:nvSpPr>
      <xdr:spPr>
        <a:xfrm>
          <a:off x="5372101" y="66675"/>
          <a:ext cx="1419224" cy="457200"/>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rgbClr val="FF0000"/>
              </a:solidFill>
              <a:latin typeface="BIZ UDPゴシック" panose="020B0400000000000000" pitchFamily="50" charset="-128"/>
              <a:ea typeface="BIZ UDPゴシック" panose="020B0400000000000000" pitchFamily="50" charset="-128"/>
            </a:rPr>
            <a:t>記入例①</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14</xdr:col>
      <xdr:colOff>0</xdr:colOff>
      <xdr:row>44</xdr:row>
      <xdr:rowOff>19050</xdr:rowOff>
    </xdr:from>
    <xdr:to>
      <xdr:col>14</xdr:col>
      <xdr:colOff>47625</xdr:colOff>
      <xdr:row>52</xdr:row>
      <xdr:rowOff>161925</xdr:rowOff>
    </xdr:to>
    <xdr:sp macro="" textlink="">
      <xdr:nvSpPr>
        <xdr:cNvPr id="22476" name="右大かっこ 1">
          <a:extLst>
            <a:ext uri="{FF2B5EF4-FFF2-40B4-BE49-F238E27FC236}">
              <a16:creationId xmlns:a16="http://schemas.microsoft.com/office/drawing/2014/main" id="{00000000-0008-0000-0400-0000CC570000}"/>
            </a:ext>
          </a:extLst>
        </xdr:cNvPr>
        <xdr:cNvSpPr>
          <a:spLocks/>
        </xdr:cNvSpPr>
      </xdr:nvSpPr>
      <xdr:spPr bwMode="auto">
        <a:xfrm>
          <a:off x="7829550"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6</xdr:col>
      <xdr:colOff>19050</xdr:colOff>
      <xdr:row>53</xdr:row>
      <xdr:rowOff>0</xdr:rowOff>
    </xdr:from>
    <xdr:to>
      <xdr:col>13</xdr:col>
      <xdr:colOff>581025</xdr:colOff>
      <xdr:row>53</xdr:row>
      <xdr:rowOff>47625</xdr:rowOff>
    </xdr:to>
    <xdr:sp macro="" textlink="">
      <xdr:nvSpPr>
        <xdr:cNvPr id="22477" name="右大かっこ 3">
          <a:extLst>
            <a:ext uri="{FF2B5EF4-FFF2-40B4-BE49-F238E27FC236}">
              <a16:creationId xmlns:a16="http://schemas.microsoft.com/office/drawing/2014/main" id="{00000000-0008-0000-0400-0000CD570000}"/>
            </a:ext>
          </a:extLst>
        </xdr:cNvPr>
        <xdr:cNvSpPr>
          <a:spLocks/>
        </xdr:cNvSpPr>
      </xdr:nvSpPr>
      <xdr:spPr bwMode="auto">
        <a:xfrm rot="5400000">
          <a:off x="5319712" y="4405313"/>
          <a:ext cx="47625" cy="489585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13</xdr:col>
      <xdr:colOff>495300</xdr:colOff>
      <xdr:row>52</xdr:row>
      <xdr:rowOff>0</xdr:rowOff>
    </xdr:from>
    <xdr:to>
      <xdr:col>15</xdr:col>
      <xdr:colOff>504825</xdr:colOff>
      <xdr:row>55</xdr:row>
      <xdr:rowOff>123825</xdr:rowOff>
    </xdr:to>
    <xdr:grpSp>
      <xdr:nvGrpSpPr>
        <xdr:cNvPr id="22478" name="グループ化 70">
          <a:extLst>
            <a:ext uri="{FF2B5EF4-FFF2-40B4-BE49-F238E27FC236}">
              <a16:creationId xmlns:a16="http://schemas.microsoft.com/office/drawing/2014/main" id="{00000000-0008-0000-0400-0000CE570000}"/>
            </a:ext>
          </a:extLst>
        </xdr:cNvPr>
        <xdr:cNvGrpSpPr>
          <a:grpSpLocks/>
        </xdr:cNvGrpSpPr>
      </xdr:nvGrpSpPr>
      <xdr:grpSpPr bwMode="auto">
        <a:xfrm>
          <a:off x="7705725" y="7791450"/>
          <a:ext cx="1314450" cy="590550"/>
          <a:chOff x="7702323" y="5410200"/>
          <a:chExt cx="1319892" cy="586633"/>
        </a:xfrm>
      </xdr:grpSpPr>
      <xdr:sp macro="" textlink="">
        <xdr:nvSpPr>
          <xdr:cNvPr id="5" name="テキスト ボックス 4">
            <a:extLst>
              <a:ext uri="{FF2B5EF4-FFF2-40B4-BE49-F238E27FC236}">
                <a16:creationId xmlns:a16="http://schemas.microsoft.com/office/drawing/2014/main" id="{00000000-0008-0000-0400-000005000000}"/>
              </a:ext>
            </a:extLst>
          </xdr:cNvPr>
          <xdr:cNvSpPr txBox="1"/>
        </xdr:nvSpPr>
        <xdr:spPr>
          <a:xfrm>
            <a:off x="8333576" y="5750826"/>
            <a:ext cx="688639" cy="246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労務比率</a:t>
            </a:r>
          </a:p>
        </xdr:txBody>
      </xdr:sp>
      <xdr:grpSp>
        <xdr:nvGrpSpPr>
          <xdr:cNvPr id="22491" name="グループ化 69">
            <a:extLst>
              <a:ext uri="{FF2B5EF4-FFF2-40B4-BE49-F238E27FC236}">
                <a16:creationId xmlns:a16="http://schemas.microsoft.com/office/drawing/2014/main" id="{00000000-0008-0000-0400-0000DB570000}"/>
              </a:ext>
            </a:extLst>
          </xdr:cNvPr>
          <xdr:cNvGrpSpPr>
            <a:grpSpLocks/>
          </xdr:cNvGrpSpPr>
        </xdr:nvGrpSpPr>
        <xdr:grpSpPr bwMode="auto">
          <a:xfrm>
            <a:off x="7702323" y="5648326"/>
            <a:ext cx="685800" cy="229506"/>
            <a:chOff x="7702323" y="5648326"/>
            <a:chExt cx="685800" cy="229506"/>
          </a:xfrm>
        </xdr:grpSpPr>
        <xdr:cxnSp macro="">
          <xdr:nvCxnSpPr>
            <xdr:cNvPr id="22495" name="直線矢印コネクタ 6">
              <a:extLst>
                <a:ext uri="{FF2B5EF4-FFF2-40B4-BE49-F238E27FC236}">
                  <a16:creationId xmlns:a16="http://schemas.microsoft.com/office/drawing/2014/main" id="{00000000-0008-0000-0400-0000DF570000}"/>
                </a:ext>
              </a:extLst>
            </xdr:cNvPr>
            <xdr:cNvCxnSpPr>
              <a:cxnSpLocks noChangeShapeType="1"/>
            </xdr:cNvCxnSpPr>
          </xdr:nvCxnSpPr>
          <xdr:spPr bwMode="auto">
            <a:xfrm rot="16200000" flipV="1">
              <a:off x="7591428" y="5762624"/>
              <a:ext cx="228599" cy="3"/>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6" name="直線コネクタ 25">
              <a:extLst>
                <a:ext uri="{FF2B5EF4-FFF2-40B4-BE49-F238E27FC236}">
                  <a16:creationId xmlns:a16="http://schemas.microsoft.com/office/drawing/2014/main" id="{00000000-0008-0000-0400-0000E0570000}"/>
                </a:ext>
              </a:extLst>
            </xdr:cNvPr>
            <xdr:cNvCxnSpPr>
              <a:cxnSpLocks noChangeShapeType="1"/>
            </xdr:cNvCxnSpPr>
          </xdr:nvCxnSpPr>
          <xdr:spPr bwMode="auto">
            <a:xfrm>
              <a:off x="7702323" y="5876244"/>
              <a:ext cx="685800" cy="1588"/>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nvGrpSpPr>
          <xdr:cNvPr id="22492" name="グループ化 65">
            <a:extLst>
              <a:ext uri="{FF2B5EF4-FFF2-40B4-BE49-F238E27FC236}">
                <a16:creationId xmlns:a16="http://schemas.microsoft.com/office/drawing/2014/main" id="{00000000-0008-0000-0400-0000DC570000}"/>
              </a:ext>
            </a:extLst>
          </xdr:cNvPr>
          <xdr:cNvGrpSpPr>
            <a:grpSpLocks/>
          </xdr:cNvGrpSpPr>
        </xdr:nvGrpSpPr>
        <xdr:grpSpPr bwMode="auto">
          <a:xfrm>
            <a:off x="7896226" y="5410200"/>
            <a:ext cx="200818" cy="470126"/>
            <a:chOff x="7896226" y="5410200"/>
            <a:chExt cx="200818" cy="470126"/>
          </a:xfrm>
        </xdr:grpSpPr>
        <xdr:cxnSp macro="">
          <xdr:nvCxnSpPr>
            <xdr:cNvPr id="22493" name="直線矢印コネクタ 26">
              <a:extLst>
                <a:ext uri="{FF2B5EF4-FFF2-40B4-BE49-F238E27FC236}">
                  <a16:creationId xmlns:a16="http://schemas.microsoft.com/office/drawing/2014/main" id="{00000000-0008-0000-0400-0000DD570000}"/>
                </a:ext>
              </a:extLst>
            </xdr:cNvPr>
            <xdr:cNvCxnSpPr>
              <a:cxnSpLocks noChangeShapeType="1"/>
            </xdr:cNvCxnSpPr>
          </xdr:nvCxnSpPr>
          <xdr:spPr bwMode="auto">
            <a:xfrm rot="10800000">
              <a:off x="7896226" y="5410200"/>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4" name="直線コネクタ 25">
              <a:extLst>
                <a:ext uri="{FF2B5EF4-FFF2-40B4-BE49-F238E27FC236}">
                  <a16:creationId xmlns:a16="http://schemas.microsoft.com/office/drawing/2014/main" id="{00000000-0008-0000-0400-0000DE570000}"/>
                </a:ext>
              </a:extLst>
            </xdr:cNvPr>
            <xdr:cNvCxnSpPr>
              <a:cxnSpLocks noChangeShapeType="1"/>
            </xdr:cNvCxnSpPr>
          </xdr:nvCxnSpPr>
          <xdr:spPr bwMode="auto">
            <a:xfrm rot="5400000" flipH="1" flipV="1">
              <a:off x="7862379" y="5645661"/>
              <a:ext cx="46933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clientData/>
  </xdr:twoCellAnchor>
  <xdr:twoCellAnchor>
    <xdr:from>
      <xdr:col>4</xdr:col>
      <xdr:colOff>0</xdr:colOff>
      <xdr:row>60</xdr:row>
      <xdr:rowOff>16940</xdr:rowOff>
    </xdr:from>
    <xdr:to>
      <xdr:col>5</xdr:col>
      <xdr:colOff>514350</xdr:colOff>
      <xdr:row>61</xdr:row>
      <xdr:rowOff>123839</xdr:rowOff>
    </xdr:to>
    <xdr:grpSp>
      <xdr:nvGrpSpPr>
        <xdr:cNvPr id="22479" name="グループ化 54">
          <a:extLst>
            <a:ext uri="{FF2B5EF4-FFF2-40B4-BE49-F238E27FC236}">
              <a16:creationId xmlns:a16="http://schemas.microsoft.com/office/drawing/2014/main" id="{00000000-0008-0000-0400-0000CF570000}"/>
            </a:ext>
          </a:extLst>
        </xdr:cNvPr>
        <xdr:cNvGrpSpPr>
          <a:grpSpLocks/>
        </xdr:cNvGrpSpPr>
      </xdr:nvGrpSpPr>
      <xdr:grpSpPr bwMode="auto">
        <a:xfrm>
          <a:off x="1638300" y="8989490"/>
          <a:ext cx="1133475" cy="249774"/>
          <a:chOff x="1638300" y="9190158"/>
          <a:chExt cx="1133475" cy="262993"/>
        </a:xfrm>
      </xdr:grpSpPr>
      <xdr:sp macro="" textlink="">
        <xdr:nvSpPr>
          <xdr:cNvPr id="22487" name="右大かっこ 2">
            <a:extLst>
              <a:ext uri="{FF2B5EF4-FFF2-40B4-BE49-F238E27FC236}">
                <a16:creationId xmlns:a16="http://schemas.microsoft.com/office/drawing/2014/main" id="{00000000-0008-0000-0400-0000D757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a:extLst>
              <a:ext uri="{FF2B5EF4-FFF2-40B4-BE49-F238E27FC236}">
                <a16:creationId xmlns:a16="http://schemas.microsoft.com/office/drawing/2014/main" id="{00000000-0008-0000-0400-000024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a:extLst>
              <a:ext uri="{FF2B5EF4-FFF2-40B4-BE49-F238E27FC236}">
                <a16:creationId xmlns:a16="http://schemas.microsoft.com/office/drawing/2014/main" id="{00000000-0008-0000-0400-0000D957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16</xdr:col>
      <xdr:colOff>19050</xdr:colOff>
      <xdr:row>53</xdr:row>
      <xdr:rowOff>0</xdr:rowOff>
    </xdr:from>
    <xdr:to>
      <xdr:col>16</xdr:col>
      <xdr:colOff>2409825</xdr:colOff>
      <xdr:row>53</xdr:row>
      <xdr:rowOff>47625</xdr:rowOff>
    </xdr:to>
    <xdr:sp macro="" textlink="">
      <xdr:nvSpPr>
        <xdr:cNvPr id="22480" name="右大かっこ 38">
          <a:extLst>
            <a:ext uri="{FF2B5EF4-FFF2-40B4-BE49-F238E27FC236}">
              <a16:creationId xmlns:a16="http://schemas.microsoft.com/office/drawing/2014/main" id="{00000000-0008-0000-0400-0000D0570000}"/>
            </a:ext>
          </a:extLst>
        </xdr:cNvPr>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17</xdr:col>
      <xdr:colOff>0</xdr:colOff>
      <xdr:row>44</xdr:row>
      <xdr:rowOff>19050</xdr:rowOff>
    </xdr:from>
    <xdr:to>
      <xdr:col>17</xdr:col>
      <xdr:colOff>47625</xdr:colOff>
      <xdr:row>52</xdr:row>
      <xdr:rowOff>161925</xdr:rowOff>
    </xdr:to>
    <xdr:sp macro="" textlink="">
      <xdr:nvSpPr>
        <xdr:cNvPr id="22481" name="右大かっこ 55">
          <a:extLst>
            <a:ext uri="{FF2B5EF4-FFF2-40B4-BE49-F238E27FC236}">
              <a16:creationId xmlns:a16="http://schemas.microsoft.com/office/drawing/2014/main" id="{00000000-0008-0000-0400-0000D1570000}"/>
            </a:ext>
          </a:extLst>
        </xdr:cNvPr>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16</xdr:col>
      <xdr:colOff>1916564</xdr:colOff>
      <xdr:row>55</xdr:row>
      <xdr:rowOff>1359</xdr:rowOff>
    </xdr:from>
    <xdr:to>
      <xdr:col>17</xdr:col>
      <xdr:colOff>266700</xdr:colOff>
      <xdr:row>56</xdr:row>
      <xdr:rowOff>100858</xdr:rowOff>
    </xdr:to>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a:off x="11117714" y="5878284"/>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16</xdr:col>
      <xdr:colOff>2295525</xdr:colOff>
      <xdr:row>53</xdr:row>
      <xdr:rowOff>57150</xdr:rowOff>
    </xdr:from>
    <xdr:to>
      <xdr:col>16</xdr:col>
      <xdr:colOff>2295525</xdr:colOff>
      <xdr:row>55</xdr:row>
      <xdr:rowOff>0</xdr:rowOff>
    </xdr:to>
    <xdr:cxnSp macro="">
      <xdr:nvCxnSpPr>
        <xdr:cNvPr id="22483" name="直線矢印コネクタ 77">
          <a:extLst>
            <a:ext uri="{FF2B5EF4-FFF2-40B4-BE49-F238E27FC236}">
              <a16:creationId xmlns:a16="http://schemas.microsoft.com/office/drawing/2014/main" id="{00000000-0008-0000-0400-0000D3570000}"/>
            </a:ext>
          </a:extLst>
        </xdr:cNvPr>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2305050</xdr:colOff>
      <xdr:row>54</xdr:row>
      <xdr:rowOff>66675</xdr:rowOff>
    </xdr:from>
    <xdr:to>
      <xdr:col>17</xdr:col>
      <xdr:colOff>247650</xdr:colOff>
      <xdr:row>54</xdr:row>
      <xdr:rowOff>66675</xdr:rowOff>
    </xdr:to>
    <xdr:cxnSp macro="">
      <xdr:nvCxnSpPr>
        <xdr:cNvPr id="22484" name="直線コネクタ 25">
          <a:extLst>
            <a:ext uri="{FF2B5EF4-FFF2-40B4-BE49-F238E27FC236}">
              <a16:creationId xmlns:a16="http://schemas.microsoft.com/office/drawing/2014/main" id="{00000000-0008-0000-0400-0000D4570000}"/>
            </a:ext>
          </a:extLst>
        </xdr:cNvPr>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57150</xdr:colOff>
      <xdr:row>52</xdr:row>
      <xdr:rowOff>0</xdr:rowOff>
    </xdr:from>
    <xdr:to>
      <xdr:col>17</xdr:col>
      <xdr:colOff>257175</xdr:colOff>
      <xdr:row>52</xdr:row>
      <xdr:rowOff>0</xdr:rowOff>
    </xdr:to>
    <xdr:cxnSp macro="">
      <xdr:nvCxnSpPr>
        <xdr:cNvPr id="22485" name="直線矢印コネクタ 75">
          <a:extLst>
            <a:ext uri="{FF2B5EF4-FFF2-40B4-BE49-F238E27FC236}">
              <a16:creationId xmlns:a16="http://schemas.microsoft.com/office/drawing/2014/main" id="{00000000-0008-0000-0400-0000D5570000}"/>
            </a:ext>
          </a:extLst>
        </xdr:cNvPr>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17</xdr:col>
      <xdr:colOff>257175</xdr:colOff>
      <xdr:row>52</xdr:row>
      <xdr:rowOff>0</xdr:rowOff>
    </xdr:from>
    <xdr:to>
      <xdr:col>17</xdr:col>
      <xdr:colOff>257175</xdr:colOff>
      <xdr:row>54</xdr:row>
      <xdr:rowOff>66675</xdr:rowOff>
    </xdr:to>
    <xdr:cxnSp macro="">
      <xdr:nvCxnSpPr>
        <xdr:cNvPr id="22486" name="直線コネクタ 25">
          <a:extLst>
            <a:ext uri="{FF2B5EF4-FFF2-40B4-BE49-F238E27FC236}">
              <a16:creationId xmlns:a16="http://schemas.microsoft.com/office/drawing/2014/main" id="{00000000-0008-0000-0400-0000D6570000}"/>
            </a:ext>
          </a:extLst>
        </xdr:cNvPr>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19050</xdr:colOff>
      <xdr:row>52</xdr:row>
      <xdr:rowOff>0</xdr:rowOff>
    </xdr:from>
    <xdr:to>
      <xdr:col>18</xdr:col>
      <xdr:colOff>2409825</xdr:colOff>
      <xdr:row>52</xdr:row>
      <xdr:rowOff>47625</xdr:rowOff>
    </xdr:to>
    <xdr:sp macro="" textlink="">
      <xdr:nvSpPr>
        <xdr:cNvPr id="23" name="右大かっこ 38">
          <a:extLst>
            <a:ext uri="{FF2B5EF4-FFF2-40B4-BE49-F238E27FC236}">
              <a16:creationId xmlns:a16="http://schemas.microsoft.com/office/drawing/2014/main" id="{00000000-0008-0000-0400-000017000000}"/>
            </a:ext>
          </a:extLst>
        </xdr:cNvPr>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19</xdr:col>
      <xdr:colOff>0</xdr:colOff>
      <xdr:row>50</xdr:row>
      <xdr:rowOff>19050</xdr:rowOff>
    </xdr:from>
    <xdr:to>
      <xdr:col>19</xdr:col>
      <xdr:colOff>47625</xdr:colOff>
      <xdr:row>51</xdr:row>
      <xdr:rowOff>161925</xdr:rowOff>
    </xdr:to>
    <xdr:sp macro="" textlink="">
      <xdr:nvSpPr>
        <xdr:cNvPr id="24" name="右大かっこ 55">
          <a:extLst>
            <a:ext uri="{FF2B5EF4-FFF2-40B4-BE49-F238E27FC236}">
              <a16:creationId xmlns:a16="http://schemas.microsoft.com/office/drawing/2014/main" id="{00000000-0008-0000-0400-000018000000}"/>
            </a:ext>
          </a:extLst>
        </xdr:cNvPr>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18</xdr:col>
      <xdr:colOff>1916564</xdr:colOff>
      <xdr:row>54</xdr:row>
      <xdr:rowOff>1359</xdr:rowOff>
    </xdr:from>
    <xdr:to>
      <xdr:col>19</xdr:col>
      <xdr:colOff>266700</xdr:colOff>
      <xdr:row>55</xdr:row>
      <xdr:rowOff>100858</xdr:rowOff>
    </xdr:to>
    <xdr:sp macro="" textlink="">
      <xdr:nvSpPr>
        <xdr:cNvPr id="25" name="テキスト ボックス 24">
          <a:extLst>
            <a:ext uri="{FF2B5EF4-FFF2-40B4-BE49-F238E27FC236}">
              <a16:creationId xmlns:a16="http://schemas.microsoft.com/office/drawing/2014/main" id="{00000000-0008-0000-0400-000019000000}"/>
            </a:ext>
          </a:extLst>
        </xdr:cNvPr>
        <xdr:cNvSpPr txBox="1"/>
      </xdr:nvSpPr>
      <xdr:spPr>
        <a:xfrm>
          <a:off x="14232389" y="8116659"/>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2295525</xdr:colOff>
      <xdr:row>52</xdr:row>
      <xdr:rowOff>57150</xdr:rowOff>
    </xdr:from>
    <xdr:to>
      <xdr:col>18</xdr:col>
      <xdr:colOff>2295525</xdr:colOff>
      <xdr:row>54</xdr:row>
      <xdr:rowOff>0</xdr:rowOff>
    </xdr:to>
    <xdr:cxnSp macro="">
      <xdr:nvCxnSpPr>
        <xdr:cNvPr id="26" name="直線矢印コネクタ 77">
          <a:extLst>
            <a:ext uri="{FF2B5EF4-FFF2-40B4-BE49-F238E27FC236}">
              <a16:creationId xmlns:a16="http://schemas.microsoft.com/office/drawing/2014/main" id="{00000000-0008-0000-0400-00001A000000}"/>
            </a:ext>
          </a:extLst>
        </xdr:cNvPr>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2305050</xdr:colOff>
      <xdr:row>53</xdr:row>
      <xdr:rowOff>66675</xdr:rowOff>
    </xdr:from>
    <xdr:to>
      <xdr:col>19</xdr:col>
      <xdr:colOff>247650</xdr:colOff>
      <xdr:row>53</xdr:row>
      <xdr:rowOff>66675</xdr:rowOff>
    </xdr:to>
    <xdr:cxnSp macro="">
      <xdr:nvCxnSpPr>
        <xdr:cNvPr id="27" name="直線コネクタ 25">
          <a:extLst>
            <a:ext uri="{FF2B5EF4-FFF2-40B4-BE49-F238E27FC236}">
              <a16:creationId xmlns:a16="http://schemas.microsoft.com/office/drawing/2014/main" id="{00000000-0008-0000-0400-00001B000000}"/>
            </a:ext>
          </a:extLst>
        </xdr:cNvPr>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57150</xdr:colOff>
      <xdr:row>51</xdr:row>
      <xdr:rowOff>0</xdr:rowOff>
    </xdr:from>
    <xdr:to>
      <xdr:col>19</xdr:col>
      <xdr:colOff>257175</xdr:colOff>
      <xdr:row>51</xdr:row>
      <xdr:rowOff>0</xdr:rowOff>
    </xdr:to>
    <xdr:cxnSp macro="">
      <xdr:nvCxnSpPr>
        <xdr:cNvPr id="28" name="直線矢印コネクタ 75">
          <a:extLst>
            <a:ext uri="{FF2B5EF4-FFF2-40B4-BE49-F238E27FC236}">
              <a16:creationId xmlns:a16="http://schemas.microsoft.com/office/drawing/2014/main" id="{00000000-0008-0000-0400-00001C000000}"/>
            </a:ext>
          </a:extLst>
        </xdr:cNvPr>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257175</xdr:colOff>
      <xdr:row>51</xdr:row>
      <xdr:rowOff>0</xdr:rowOff>
    </xdr:from>
    <xdr:to>
      <xdr:col>19</xdr:col>
      <xdr:colOff>257175</xdr:colOff>
      <xdr:row>53</xdr:row>
      <xdr:rowOff>66675</xdr:rowOff>
    </xdr:to>
    <xdr:cxnSp macro="">
      <xdr:nvCxnSpPr>
        <xdr:cNvPr id="29" name="直線コネクタ 25">
          <a:extLst>
            <a:ext uri="{FF2B5EF4-FFF2-40B4-BE49-F238E27FC236}">
              <a16:creationId xmlns:a16="http://schemas.microsoft.com/office/drawing/2014/main" id="{00000000-0008-0000-0400-00001D000000}"/>
            </a:ext>
          </a:extLst>
        </xdr:cNvPr>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1840364</xdr:colOff>
      <xdr:row>48</xdr:row>
      <xdr:rowOff>29934</xdr:rowOff>
    </xdr:from>
    <xdr:to>
      <xdr:col>19</xdr:col>
      <xdr:colOff>352425</xdr:colOff>
      <xdr:row>49</xdr:row>
      <xdr:rowOff>100858</xdr:rowOff>
    </xdr:to>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14156189" y="7135584"/>
          <a:ext cx="940936"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2257425</xdr:colOff>
      <xdr:row>47</xdr:row>
      <xdr:rowOff>19050</xdr:rowOff>
    </xdr:from>
    <xdr:to>
      <xdr:col>18</xdr:col>
      <xdr:colOff>2257425</xdr:colOff>
      <xdr:row>48</xdr:row>
      <xdr:rowOff>114300</xdr:rowOff>
    </xdr:to>
    <xdr:cxnSp macro="">
      <xdr:nvCxnSpPr>
        <xdr:cNvPr id="31" name="直線矢印コネクタ 77">
          <a:extLst>
            <a:ext uri="{FF2B5EF4-FFF2-40B4-BE49-F238E27FC236}">
              <a16:creationId xmlns:a16="http://schemas.microsoft.com/office/drawing/2014/main" id="{00000000-0008-0000-0400-00001F000000}"/>
            </a:ext>
          </a:extLst>
        </xdr:cNvPr>
        <xdr:cNvCxnSpPr>
          <a:cxnSpLocks noChangeShapeType="1"/>
        </xdr:cNvCxnSpPr>
      </xdr:nvCxnSpPr>
      <xdr:spPr bwMode="auto">
        <a:xfrm rot="16200000" flipV="1">
          <a:off x="14439900" y="708660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CDE57-3423-4F5B-BF61-FC3CD11385FE}">
  <sheetPr>
    <tabColor indexed="50"/>
  </sheetPr>
  <dimension ref="A1:BM1256"/>
  <sheetViews>
    <sheetView showGridLines="0" showZeros="0" tabSelected="1" view="pageBreakPreview" zoomScaleNormal="100" zoomScaleSheetLayoutView="100" workbookViewId="0">
      <selection activeCell="AE32" sqref="AE32"/>
    </sheetView>
  </sheetViews>
  <sheetFormatPr defaultColWidth="9" defaultRowHeight="0" customHeight="1" zeroHeight="1" x14ac:dyDescent="0.15"/>
  <cols>
    <col min="1" max="2" width="2.625" style="1" customWidth="1"/>
    <col min="3" max="4" width="3.625" style="1" customWidth="1"/>
    <col min="5" max="5" width="2.625" style="1" customWidth="1"/>
    <col min="6" max="9" width="4.625" style="1" customWidth="1"/>
    <col min="10"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47" width="1.25" style="1" customWidth="1"/>
    <col min="48" max="48" width="8.875" style="1" hidden="1" customWidth="1"/>
    <col min="49" max="49" width="3.75" style="1" hidden="1" customWidth="1"/>
    <col min="50" max="50" width="3.75" style="4" hidden="1" customWidth="1"/>
    <col min="51" max="52" width="12.75" style="4" hidden="1" customWidth="1"/>
    <col min="53" max="55" width="12.125" style="4" hidden="1" customWidth="1"/>
    <col min="56" max="57" width="11.625" style="43" hidden="1" customWidth="1"/>
    <col min="58" max="78" width="0" style="1" hidden="1" customWidth="1"/>
    <col min="79" max="16383" width="9" style="1"/>
    <col min="16384" max="16384" width="6.875" style="1" customWidth="1"/>
  </cols>
  <sheetData>
    <row r="1" spans="1:65" ht="6" customHeight="1" thickBot="1" x14ac:dyDescent="0.2">
      <c r="A1" s="310"/>
      <c r="B1" s="310"/>
      <c r="C1" s="310"/>
      <c r="D1" s="310"/>
      <c r="E1" s="310"/>
      <c r="F1" s="310"/>
      <c r="G1" s="310"/>
      <c r="H1" s="310"/>
      <c r="I1" s="310"/>
      <c r="J1" s="310"/>
      <c r="K1" s="310"/>
      <c r="L1" s="310"/>
      <c r="M1" s="310"/>
      <c r="N1" s="310"/>
      <c r="O1" s="310"/>
      <c r="P1" s="310"/>
      <c r="Q1" s="310"/>
      <c r="R1" s="310"/>
      <c r="S1" s="310"/>
      <c r="T1" s="310"/>
      <c r="U1" s="310"/>
      <c r="V1" s="310"/>
      <c r="W1" s="310"/>
      <c r="X1" s="310"/>
      <c r="Y1" s="310"/>
      <c r="Z1" s="310"/>
      <c r="AA1" s="310"/>
      <c r="AB1" s="310"/>
      <c r="AC1" s="310"/>
      <c r="AD1" s="310"/>
      <c r="AE1" s="310"/>
      <c r="AF1" s="310"/>
      <c r="AG1" s="310"/>
      <c r="AH1" s="310"/>
      <c r="AI1" s="310"/>
      <c r="AJ1" s="310"/>
      <c r="AK1" s="310"/>
      <c r="AL1" s="310"/>
      <c r="AM1" s="310"/>
      <c r="AN1" s="310"/>
      <c r="AO1" s="310"/>
      <c r="AP1" s="310"/>
      <c r="AQ1" s="310"/>
      <c r="AR1" s="310"/>
      <c r="AS1" s="310"/>
      <c r="AT1" s="310"/>
      <c r="AU1" s="310"/>
    </row>
    <row r="2" spans="1:65" ht="24" customHeight="1" x14ac:dyDescent="0.15">
      <c r="A2" s="310"/>
      <c r="B2" s="310"/>
      <c r="C2" s="310"/>
      <c r="D2" s="310"/>
      <c r="E2" s="310"/>
      <c r="F2" s="310"/>
      <c r="G2" s="310"/>
      <c r="H2" s="310"/>
      <c r="I2" s="310"/>
      <c r="J2" s="310"/>
      <c r="K2" s="310"/>
      <c r="L2" s="310"/>
      <c r="M2" s="310"/>
      <c r="N2" s="310"/>
      <c r="O2" s="310"/>
      <c r="P2" s="310"/>
      <c r="Q2" s="310"/>
      <c r="R2" s="310"/>
      <c r="S2" s="310"/>
      <c r="T2" s="310"/>
      <c r="U2" s="310"/>
      <c r="V2" s="310"/>
      <c r="W2" s="310"/>
      <c r="X2" s="311"/>
      <c r="Y2" s="311"/>
      <c r="Z2" s="310"/>
      <c r="AA2" s="310"/>
      <c r="AB2" s="310"/>
      <c r="AC2" s="310"/>
      <c r="AD2" s="310"/>
      <c r="AE2" s="310"/>
      <c r="AF2" s="310"/>
      <c r="AG2" s="310"/>
      <c r="AH2" s="310"/>
      <c r="AI2" s="310"/>
      <c r="AJ2" s="310"/>
      <c r="AK2" s="310"/>
      <c r="AL2" s="310"/>
      <c r="AM2" s="310"/>
      <c r="AN2" s="310"/>
      <c r="AO2" s="310"/>
      <c r="AP2" s="310"/>
      <c r="AQ2" s="310"/>
      <c r="AR2" s="310"/>
      <c r="AS2" s="310"/>
      <c r="AT2" s="310"/>
      <c r="AU2" s="310"/>
      <c r="BF2" s="840" t="s">
        <v>220</v>
      </c>
      <c r="BG2" s="841"/>
      <c r="BH2" s="841"/>
      <c r="BI2" s="841"/>
      <c r="BJ2" s="842"/>
    </row>
    <row r="3" spans="1:65" ht="9" customHeight="1" x14ac:dyDescent="0.15">
      <c r="A3" s="310"/>
      <c r="B3" s="310"/>
      <c r="C3" s="310"/>
      <c r="D3" s="310"/>
      <c r="E3" s="310"/>
      <c r="F3" s="310"/>
      <c r="G3" s="310"/>
      <c r="H3" s="310"/>
      <c r="I3" s="310"/>
      <c r="J3" s="310"/>
      <c r="K3" s="310"/>
      <c r="L3" s="310"/>
      <c r="M3" s="310"/>
      <c r="N3" s="310"/>
      <c r="O3" s="310"/>
      <c r="P3" s="310"/>
      <c r="Q3" s="310"/>
      <c r="R3" s="310"/>
      <c r="S3" s="310"/>
      <c r="T3" s="310"/>
      <c r="U3" s="312"/>
      <c r="V3" s="312"/>
      <c r="W3" s="312"/>
      <c r="X3" s="312"/>
      <c r="Y3" s="312"/>
      <c r="Z3" s="313"/>
      <c r="AA3" s="313"/>
      <c r="AB3" s="314"/>
      <c r="AC3" s="314"/>
      <c r="AD3" s="314"/>
      <c r="AE3" s="314"/>
      <c r="AF3" s="314"/>
      <c r="AG3" s="314"/>
      <c r="AH3" s="314"/>
      <c r="AI3" s="314"/>
      <c r="AJ3" s="314"/>
      <c r="AK3" s="314"/>
      <c r="AL3" s="314"/>
      <c r="AM3" s="314"/>
      <c r="AN3" s="314"/>
      <c r="AO3" s="314"/>
      <c r="AP3" s="314"/>
      <c r="AQ3" s="314"/>
      <c r="AR3" s="314"/>
      <c r="AS3" s="314"/>
      <c r="AT3" s="310"/>
      <c r="AU3" s="310"/>
      <c r="BF3" s="161"/>
      <c r="BG3" s="43"/>
      <c r="BH3" s="43"/>
      <c r="BI3" s="43"/>
      <c r="BJ3" s="162"/>
    </row>
    <row r="4" spans="1:65" ht="17.25" customHeight="1" x14ac:dyDescent="0.2">
      <c r="A4" s="310"/>
      <c r="B4" s="315" t="s">
        <v>9</v>
      </c>
      <c r="C4" s="310"/>
      <c r="D4" s="310"/>
      <c r="E4" s="310"/>
      <c r="F4" s="310"/>
      <c r="G4" s="310"/>
      <c r="H4" s="310"/>
      <c r="I4" s="310"/>
      <c r="J4" s="310"/>
      <c r="K4" s="310"/>
      <c r="L4" s="310"/>
      <c r="M4" s="310"/>
      <c r="N4" s="310"/>
      <c r="O4" s="310"/>
      <c r="P4" s="310"/>
      <c r="Q4" s="310"/>
      <c r="R4" s="310"/>
      <c r="S4" s="310"/>
      <c r="T4" s="310"/>
      <c r="U4" s="316" t="s">
        <v>30</v>
      </c>
      <c r="V4" s="312"/>
      <c r="W4" s="312"/>
      <c r="X4" s="312"/>
      <c r="Y4" s="312"/>
      <c r="Z4" s="310"/>
      <c r="AA4" s="310"/>
      <c r="AB4" s="310"/>
      <c r="AC4" s="310"/>
      <c r="AD4" s="310"/>
      <c r="AE4" s="310"/>
      <c r="AF4" s="310"/>
      <c r="AG4" s="310"/>
      <c r="AH4" s="310"/>
      <c r="AI4" s="310"/>
      <c r="AJ4" s="310"/>
      <c r="AK4" s="310"/>
      <c r="AL4" s="310"/>
      <c r="AM4" s="310"/>
      <c r="AN4" s="310"/>
      <c r="AO4" s="310"/>
      <c r="AP4" s="310"/>
      <c r="AQ4" s="310"/>
      <c r="AR4" s="310"/>
      <c r="AS4" s="310"/>
      <c r="AT4" s="310"/>
      <c r="AU4" s="310"/>
      <c r="BF4" s="161"/>
      <c r="BG4" s="43" t="s">
        <v>221</v>
      </c>
      <c r="BH4" s="43"/>
      <c r="BI4" s="43"/>
      <c r="BJ4" s="162"/>
    </row>
    <row r="5" spans="1:65" ht="12.95" customHeight="1" x14ac:dyDescent="0.15">
      <c r="A5" s="310"/>
      <c r="B5" s="310"/>
      <c r="C5" s="310"/>
      <c r="D5" s="310"/>
      <c r="E5" s="310"/>
      <c r="F5" s="310"/>
      <c r="G5" s="310"/>
      <c r="H5" s="310"/>
      <c r="I5" s="310"/>
      <c r="J5" s="310"/>
      <c r="K5" s="310"/>
      <c r="L5" s="310"/>
      <c r="M5" s="317"/>
      <c r="N5" s="843" t="s">
        <v>31</v>
      </c>
      <c r="O5" s="843"/>
      <c r="P5" s="843"/>
      <c r="Q5" s="843"/>
      <c r="R5" s="843"/>
      <c r="S5" s="843"/>
      <c r="T5" s="843"/>
      <c r="U5" s="843"/>
      <c r="V5" s="843"/>
      <c r="W5" s="843"/>
      <c r="X5" s="843"/>
      <c r="Y5" s="843"/>
      <c r="Z5" s="843"/>
      <c r="AA5" s="843"/>
      <c r="AB5" s="843"/>
      <c r="AC5" s="843"/>
      <c r="AD5" s="843"/>
      <c r="AE5" s="843"/>
      <c r="AF5" s="317"/>
      <c r="AG5" s="310"/>
      <c r="AH5" s="310"/>
      <c r="AI5" s="310"/>
      <c r="AJ5" s="310"/>
      <c r="AK5" s="310"/>
      <c r="AL5" s="318"/>
      <c r="AM5" s="845" t="s">
        <v>266</v>
      </c>
      <c r="AN5" s="846"/>
      <c r="AO5" s="846"/>
      <c r="AP5" s="847"/>
      <c r="AQ5" s="310"/>
      <c r="AR5" s="310"/>
      <c r="AS5" s="310"/>
      <c r="AT5" s="310"/>
      <c r="AU5" s="310"/>
      <c r="BF5" s="161"/>
      <c r="BG5" s="43" t="s">
        <v>222</v>
      </c>
      <c r="BH5" s="43"/>
      <c r="BI5" s="43"/>
      <c r="BJ5" s="162"/>
    </row>
    <row r="6" spans="1:65" ht="12.95" customHeight="1" x14ac:dyDescent="0.15">
      <c r="A6" s="310"/>
      <c r="B6" s="310"/>
      <c r="C6" s="310"/>
      <c r="D6" s="310"/>
      <c r="E6" s="310"/>
      <c r="F6" s="310"/>
      <c r="G6" s="310"/>
      <c r="H6" s="310"/>
      <c r="I6" s="310"/>
      <c r="J6" s="310"/>
      <c r="K6" s="310"/>
      <c r="L6" s="310"/>
      <c r="M6" s="319"/>
      <c r="N6" s="844"/>
      <c r="O6" s="844"/>
      <c r="P6" s="844"/>
      <c r="Q6" s="844"/>
      <c r="R6" s="844"/>
      <c r="S6" s="844"/>
      <c r="T6" s="844"/>
      <c r="U6" s="844"/>
      <c r="V6" s="844"/>
      <c r="W6" s="844"/>
      <c r="X6" s="844"/>
      <c r="Y6" s="844"/>
      <c r="Z6" s="844"/>
      <c r="AA6" s="844"/>
      <c r="AB6" s="844"/>
      <c r="AC6" s="844"/>
      <c r="AD6" s="844"/>
      <c r="AE6" s="844"/>
      <c r="AF6" s="319"/>
      <c r="AG6" s="310"/>
      <c r="AH6" s="310"/>
      <c r="AI6" s="310"/>
      <c r="AJ6" s="310"/>
      <c r="AK6" s="310"/>
      <c r="AL6" s="318"/>
      <c r="AM6" s="848"/>
      <c r="AN6" s="849"/>
      <c r="AO6" s="849"/>
      <c r="AP6" s="850"/>
      <c r="AQ6" s="310"/>
      <c r="AR6" s="310"/>
      <c r="AS6" s="310"/>
      <c r="AT6" s="310"/>
      <c r="AU6" s="310"/>
      <c r="BF6" s="161"/>
      <c r="BG6" s="43" t="s">
        <v>244</v>
      </c>
      <c r="BH6" s="43"/>
      <c r="BI6" s="43"/>
      <c r="BJ6" s="162"/>
    </row>
    <row r="7" spans="1:65" ht="12.75" customHeight="1" x14ac:dyDescent="0.15">
      <c r="A7" s="310"/>
      <c r="B7" s="310"/>
      <c r="C7" s="310"/>
      <c r="D7" s="310"/>
      <c r="E7" s="310"/>
      <c r="F7" s="310"/>
      <c r="G7" s="310"/>
      <c r="H7" s="310"/>
      <c r="I7" s="310"/>
      <c r="J7" s="310"/>
      <c r="K7" s="310"/>
      <c r="L7" s="310"/>
      <c r="M7" s="310"/>
      <c r="N7" s="310"/>
      <c r="O7" s="310"/>
      <c r="P7" s="310"/>
      <c r="Q7" s="310"/>
      <c r="R7" s="310"/>
      <c r="S7" s="310"/>
      <c r="T7" s="310"/>
      <c r="U7" s="310"/>
      <c r="V7" s="310"/>
      <c r="W7" s="310"/>
      <c r="X7" s="310"/>
      <c r="Y7" s="310"/>
      <c r="Z7" s="310"/>
      <c r="AA7" s="310"/>
      <c r="AB7" s="310"/>
      <c r="AC7" s="310"/>
      <c r="AD7" s="310"/>
      <c r="AE7" s="310"/>
      <c r="AF7" s="310"/>
      <c r="AG7" s="310"/>
      <c r="AH7" s="310"/>
      <c r="AI7" s="310"/>
      <c r="AJ7" s="310"/>
      <c r="AK7" s="310"/>
      <c r="AL7" s="320"/>
      <c r="AM7" s="320"/>
      <c r="AN7" s="310"/>
      <c r="AO7" s="310"/>
      <c r="AP7" s="310"/>
      <c r="AQ7" s="310"/>
      <c r="AR7" s="310"/>
      <c r="AS7" s="310"/>
      <c r="AT7" s="310"/>
      <c r="AU7" s="310"/>
      <c r="BF7" s="161"/>
      <c r="BG7" s="43" t="s">
        <v>223</v>
      </c>
      <c r="BH7" s="43"/>
      <c r="BI7" s="43"/>
      <c r="BJ7" s="162"/>
    </row>
    <row r="8" spans="1:65" ht="6" customHeight="1" x14ac:dyDescent="0.15">
      <c r="A8" s="310"/>
      <c r="B8" s="310"/>
      <c r="C8" s="310"/>
      <c r="D8" s="310"/>
      <c r="E8" s="310"/>
      <c r="F8" s="310"/>
      <c r="G8" s="310"/>
      <c r="H8" s="310"/>
      <c r="I8" s="310"/>
      <c r="J8" s="310"/>
      <c r="K8" s="310"/>
      <c r="L8" s="310"/>
      <c r="M8" s="310"/>
      <c r="N8" s="310"/>
      <c r="O8" s="310"/>
      <c r="P8" s="310"/>
      <c r="Q8" s="310"/>
      <c r="R8" s="310"/>
      <c r="S8" s="310"/>
      <c r="T8" s="310"/>
      <c r="U8" s="310"/>
      <c r="V8" s="310"/>
      <c r="W8" s="310"/>
      <c r="X8" s="310"/>
      <c r="Y8" s="310"/>
      <c r="Z8" s="310"/>
      <c r="AA8" s="310"/>
      <c r="AB8" s="310"/>
      <c r="AC8" s="310"/>
      <c r="AD8" s="310"/>
      <c r="AE8" s="310"/>
      <c r="AF8" s="310"/>
      <c r="AG8" s="310"/>
      <c r="AH8" s="310"/>
      <c r="AI8" s="310"/>
      <c r="AJ8" s="310"/>
      <c r="AK8" s="310"/>
      <c r="AL8" s="310"/>
      <c r="AM8" s="310"/>
      <c r="AN8" s="310"/>
      <c r="AO8" s="310"/>
      <c r="AP8" s="310"/>
      <c r="AQ8" s="310"/>
      <c r="AR8" s="310"/>
      <c r="AS8" s="310"/>
      <c r="AT8" s="310"/>
      <c r="AU8" s="310"/>
      <c r="BF8" s="161"/>
      <c r="BG8" s="43" t="s">
        <v>222</v>
      </c>
      <c r="BH8" s="43"/>
      <c r="BI8" s="43"/>
      <c r="BJ8" s="162"/>
    </row>
    <row r="9" spans="1:65" ht="12" customHeight="1" x14ac:dyDescent="0.15">
      <c r="A9" s="310"/>
      <c r="B9" s="747" t="s">
        <v>2</v>
      </c>
      <c r="C9" s="748"/>
      <c r="D9" s="748"/>
      <c r="E9" s="748"/>
      <c r="F9" s="748"/>
      <c r="G9" s="748"/>
      <c r="H9" s="748"/>
      <c r="I9" s="749"/>
      <c r="J9" s="751" t="s">
        <v>10</v>
      </c>
      <c r="K9" s="751"/>
      <c r="L9" s="355" t="s">
        <v>3</v>
      </c>
      <c r="M9" s="751" t="s">
        <v>11</v>
      </c>
      <c r="N9" s="751"/>
      <c r="O9" s="752" t="s">
        <v>12</v>
      </c>
      <c r="P9" s="751"/>
      <c r="Q9" s="751"/>
      <c r="R9" s="751"/>
      <c r="S9" s="751"/>
      <c r="T9" s="751"/>
      <c r="U9" s="751" t="s">
        <v>13</v>
      </c>
      <c r="V9" s="751"/>
      <c r="W9" s="751"/>
      <c r="X9" s="310"/>
      <c r="Y9" s="310"/>
      <c r="Z9" s="310"/>
      <c r="AA9" s="310"/>
      <c r="AB9" s="310"/>
      <c r="AC9" s="310"/>
      <c r="AD9" s="310"/>
      <c r="AE9" s="310"/>
      <c r="AF9" s="310"/>
      <c r="AG9" s="310"/>
      <c r="AH9" s="310"/>
      <c r="AI9" s="310"/>
      <c r="AJ9" s="310"/>
      <c r="AK9" s="310"/>
      <c r="AL9" s="753">
        <f ca="1">$BJ$16</f>
        <v>30</v>
      </c>
      <c r="AM9" s="754"/>
      <c r="AN9" s="759" t="s">
        <v>4</v>
      </c>
      <c r="AO9" s="759"/>
      <c r="AP9" s="754">
        <v>1</v>
      </c>
      <c r="AQ9" s="754"/>
      <c r="AR9" s="759" t="s">
        <v>5</v>
      </c>
      <c r="AS9" s="833"/>
      <c r="AT9" s="310"/>
      <c r="AU9" s="310"/>
      <c r="BD9" s="120"/>
      <c r="BF9" s="161"/>
      <c r="BG9" s="43" t="s">
        <v>245</v>
      </c>
      <c r="BH9" s="43"/>
      <c r="BI9" s="43"/>
      <c r="BJ9" s="162"/>
    </row>
    <row r="10" spans="1:65" ht="13.5" customHeight="1" x14ac:dyDescent="0.15">
      <c r="A10" s="310"/>
      <c r="B10" s="748"/>
      <c r="C10" s="748"/>
      <c r="D10" s="748"/>
      <c r="E10" s="748"/>
      <c r="F10" s="748"/>
      <c r="G10" s="748"/>
      <c r="H10" s="748"/>
      <c r="I10" s="749"/>
      <c r="J10" s="829" t="s">
        <v>276</v>
      </c>
      <c r="K10" s="836" t="s">
        <v>277</v>
      </c>
      <c r="L10" s="829" t="s">
        <v>276</v>
      </c>
      <c r="M10" s="838" t="s">
        <v>278</v>
      </c>
      <c r="N10" s="827" t="s">
        <v>279</v>
      </c>
      <c r="O10" s="829" t="s">
        <v>280</v>
      </c>
      <c r="P10" s="762" t="s">
        <v>279</v>
      </c>
      <c r="Q10" s="762" t="s">
        <v>280</v>
      </c>
      <c r="R10" s="762" t="s">
        <v>278</v>
      </c>
      <c r="S10" s="762" t="s">
        <v>277</v>
      </c>
      <c r="T10" s="827" t="s">
        <v>281</v>
      </c>
      <c r="U10" s="829" t="s">
        <v>278</v>
      </c>
      <c r="V10" s="762" t="s">
        <v>278</v>
      </c>
      <c r="W10" s="831" t="s">
        <v>292</v>
      </c>
      <c r="X10" s="310"/>
      <c r="Y10" s="310"/>
      <c r="Z10" s="310"/>
      <c r="AA10" s="310"/>
      <c r="AB10" s="310"/>
      <c r="AC10" s="310"/>
      <c r="AD10" s="310"/>
      <c r="AE10" s="310"/>
      <c r="AF10" s="310"/>
      <c r="AG10" s="310"/>
      <c r="AH10" s="310"/>
      <c r="AI10" s="310"/>
      <c r="AJ10" s="310"/>
      <c r="AK10" s="310"/>
      <c r="AL10" s="755"/>
      <c r="AM10" s="756"/>
      <c r="AN10" s="760"/>
      <c r="AO10" s="760"/>
      <c r="AP10" s="756"/>
      <c r="AQ10" s="756"/>
      <c r="AR10" s="760"/>
      <c r="AS10" s="834"/>
      <c r="AT10" s="310"/>
      <c r="AU10" s="310"/>
      <c r="BF10" s="161"/>
      <c r="BG10" s="43" t="s">
        <v>224</v>
      </c>
      <c r="BH10" s="43"/>
      <c r="BI10" s="43"/>
      <c r="BJ10" s="162"/>
    </row>
    <row r="11" spans="1:65" ht="9" customHeight="1" x14ac:dyDescent="0.15">
      <c r="A11" s="310"/>
      <c r="B11" s="748"/>
      <c r="C11" s="748"/>
      <c r="D11" s="748"/>
      <c r="E11" s="748"/>
      <c r="F11" s="748"/>
      <c r="G11" s="748"/>
      <c r="H11" s="748"/>
      <c r="I11" s="749"/>
      <c r="J11" s="830"/>
      <c r="K11" s="837"/>
      <c r="L11" s="830"/>
      <c r="M11" s="839"/>
      <c r="N11" s="828"/>
      <c r="O11" s="830"/>
      <c r="P11" s="763"/>
      <c r="Q11" s="763"/>
      <c r="R11" s="763"/>
      <c r="S11" s="763"/>
      <c r="T11" s="828"/>
      <c r="U11" s="830"/>
      <c r="V11" s="763"/>
      <c r="W11" s="832"/>
      <c r="X11" s="310"/>
      <c r="Y11" s="310"/>
      <c r="Z11" s="310"/>
      <c r="AA11" s="310"/>
      <c r="AB11" s="310"/>
      <c r="AC11" s="310"/>
      <c r="AD11" s="310"/>
      <c r="AE11" s="310"/>
      <c r="AF11" s="310"/>
      <c r="AG11" s="310"/>
      <c r="AH11" s="310"/>
      <c r="AI11" s="310"/>
      <c r="AJ11" s="310"/>
      <c r="AK11" s="310"/>
      <c r="AL11" s="757"/>
      <c r="AM11" s="758"/>
      <c r="AN11" s="761"/>
      <c r="AO11" s="761"/>
      <c r="AP11" s="758"/>
      <c r="AQ11" s="758"/>
      <c r="AR11" s="761"/>
      <c r="AS11" s="835"/>
      <c r="AT11" s="310"/>
      <c r="AU11" s="310"/>
      <c r="BF11" s="161"/>
      <c r="BG11" s="43" t="s">
        <v>222</v>
      </c>
      <c r="BH11" s="43"/>
      <c r="BI11" s="43"/>
      <c r="BJ11" s="162"/>
    </row>
    <row r="12" spans="1:65" ht="6" customHeight="1" thickBot="1" x14ac:dyDescent="0.2">
      <c r="A12" s="310"/>
      <c r="B12" s="750"/>
      <c r="C12" s="750"/>
      <c r="D12" s="750"/>
      <c r="E12" s="750"/>
      <c r="F12" s="750"/>
      <c r="G12" s="750"/>
      <c r="H12" s="750"/>
      <c r="I12" s="710"/>
      <c r="J12" s="830"/>
      <c r="K12" s="837"/>
      <c r="L12" s="830"/>
      <c r="M12" s="839"/>
      <c r="N12" s="828"/>
      <c r="O12" s="830"/>
      <c r="P12" s="763"/>
      <c r="Q12" s="763"/>
      <c r="R12" s="763"/>
      <c r="S12" s="763"/>
      <c r="T12" s="828"/>
      <c r="U12" s="830"/>
      <c r="V12" s="763"/>
      <c r="W12" s="832"/>
      <c r="X12" s="310"/>
      <c r="Y12" s="310"/>
      <c r="Z12" s="310"/>
      <c r="AA12" s="310"/>
      <c r="AB12" s="310"/>
      <c r="AC12" s="310"/>
      <c r="AD12" s="310"/>
      <c r="AE12" s="310"/>
      <c r="AF12" s="310"/>
      <c r="AG12" s="310"/>
      <c r="AH12" s="310"/>
      <c r="AI12" s="310"/>
      <c r="AJ12" s="310"/>
      <c r="AK12" s="310"/>
      <c r="AL12" s="310"/>
      <c r="AM12" s="310"/>
      <c r="AN12" s="310"/>
      <c r="AO12" s="310"/>
      <c r="AP12" s="310"/>
      <c r="AQ12" s="310"/>
      <c r="AR12" s="310"/>
      <c r="AS12" s="310"/>
      <c r="AT12" s="310"/>
      <c r="AU12" s="310"/>
      <c r="BF12" s="161"/>
      <c r="BG12" s="43" t="s">
        <v>246</v>
      </c>
      <c r="BH12" s="43"/>
      <c r="BI12" s="43"/>
      <c r="BJ12" s="162"/>
    </row>
    <row r="13" spans="1:65" s="6" customFormat="1" ht="15" customHeight="1" thickBot="1" x14ac:dyDescent="0.2">
      <c r="A13" s="310"/>
      <c r="B13" s="774" t="s">
        <v>14</v>
      </c>
      <c r="C13" s="775"/>
      <c r="D13" s="775"/>
      <c r="E13" s="775"/>
      <c r="F13" s="775"/>
      <c r="G13" s="775"/>
      <c r="H13" s="775"/>
      <c r="I13" s="776"/>
      <c r="J13" s="774" t="s">
        <v>6</v>
      </c>
      <c r="K13" s="775"/>
      <c r="L13" s="775"/>
      <c r="M13" s="775"/>
      <c r="N13" s="783"/>
      <c r="O13" s="786" t="s">
        <v>15</v>
      </c>
      <c r="P13" s="775"/>
      <c r="Q13" s="775"/>
      <c r="R13" s="775"/>
      <c r="S13" s="775"/>
      <c r="T13" s="775"/>
      <c r="U13" s="776"/>
      <c r="V13" s="394" t="s">
        <v>32</v>
      </c>
      <c r="W13" s="395"/>
      <c r="X13" s="395"/>
      <c r="Y13" s="789" t="s">
        <v>44</v>
      </c>
      <c r="Z13" s="789"/>
      <c r="AA13" s="789"/>
      <c r="AB13" s="789"/>
      <c r="AC13" s="789"/>
      <c r="AD13" s="789"/>
      <c r="AE13" s="789"/>
      <c r="AF13" s="789"/>
      <c r="AG13" s="789"/>
      <c r="AH13" s="789"/>
      <c r="AI13" s="395"/>
      <c r="AJ13" s="395"/>
      <c r="AK13" s="396"/>
      <c r="AL13" s="397" t="s">
        <v>216</v>
      </c>
      <c r="AM13" s="398"/>
      <c r="AN13" s="790" t="s">
        <v>33</v>
      </c>
      <c r="AO13" s="790"/>
      <c r="AP13" s="790"/>
      <c r="AQ13" s="790"/>
      <c r="AR13" s="790"/>
      <c r="AS13" s="791"/>
      <c r="AT13" s="311"/>
      <c r="AU13" s="311"/>
      <c r="AX13" s="4"/>
      <c r="AY13" s="4"/>
      <c r="AZ13" s="4"/>
      <c r="BA13" s="4"/>
      <c r="BB13" s="4"/>
      <c r="BC13" s="4"/>
      <c r="BD13" s="792" t="s">
        <v>165</v>
      </c>
      <c r="BE13" s="793"/>
      <c r="BF13" s="159"/>
      <c r="BG13" s="43" t="s">
        <v>225</v>
      </c>
      <c r="BH13" s="92"/>
      <c r="BI13" s="92"/>
      <c r="BJ13" s="163"/>
    </row>
    <row r="14" spans="1:65" s="6" customFormat="1" ht="13.5" customHeight="1" thickBot="1" x14ac:dyDescent="0.2">
      <c r="A14" s="310"/>
      <c r="B14" s="777"/>
      <c r="C14" s="778"/>
      <c r="D14" s="778"/>
      <c r="E14" s="778"/>
      <c r="F14" s="778"/>
      <c r="G14" s="778"/>
      <c r="H14" s="778"/>
      <c r="I14" s="779"/>
      <c r="J14" s="777"/>
      <c r="K14" s="778"/>
      <c r="L14" s="778"/>
      <c r="M14" s="778"/>
      <c r="N14" s="784"/>
      <c r="O14" s="787"/>
      <c r="P14" s="778"/>
      <c r="Q14" s="778"/>
      <c r="R14" s="778"/>
      <c r="S14" s="778"/>
      <c r="T14" s="778"/>
      <c r="U14" s="779"/>
      <c r="V14" s="796" t="s">
        <v>7</v>
      </c>
      <c r="W14" s="797"/>
      <c r="X14" s="797"/>
      <c r="Y14" s="798"/>
      <c r="Z14" s="802" t="s">
        <v>16</v>
      </c>
      <c r="AA14" s="803"/>
      <c r="AB14" s="803"/>
      <c r="AC14" s="804"/>
      <c r="AD14" s="808" t="s">
        <v>17</v>
      </c>
      <c r="AE14" s="809"/>
      <c r="AF14" s="809"/>
      <c r="AG14" s="810"/>
      <c r="AH14" s="814" t="s">
        <v>86</v>
      </c>
      <c r="AI14" s="815"/>
      <c r="AJ14" s="815"/>
      <c r="AK14" s="816"/>
      <c r="AL14" s="764" t="s">
        <v>217</v>
      </c>
      <c r="AM14" s="765"/>
      <c r="AN14" s="768" t="s">
        <v>19</v>
      </c>
      <c r="AO14" s="769"/>
      <c r="AP14" s="769"/>
      <c r="AQ14" s="769"/>
      <c r="AR14" s="770"/>
      <c r="AS14" s="771"/>
      <c r="AT14" s="311"/>
      <c r="AU14" s="311"/>
      <c r="AX14" s="4"/>
      <c r="AY14" s="196" t="s">
        <v>243</v>
      </c>
      <c r="AZ14" s="196" t="s">
        <v>243</v>
      </c>
      <c r="BA14" s="196" t="s">
        <v>241</v>
      </c>
      <c r="BB14" s="522" t="s">
        <v>242</v>
      </c>
      <c r="BC14" s="523"/>
      <c r="BD14" s="794"/>
      <c r="BE14" s="795"/>
      <c r="BF14" s="160"/>
      <c r="BG14" s="99"/>
      <c r="BH14" s="99"/>
      <c r="BI14" s="164" t="s">
        <v>226</v>
      </c>
      <c r="BJ14" s="165">
        <v>41</v>
      </c>
    </row>
    <row r="15" spans="1:65" s="6" customFormat="1" ht="13.5" customHeight="1" x14ac:dyDescent="0.15">
      <c r="A15" s="310"/>
      <c r="B15" s="780"/>
      <c r="C15" s="781"/>
      <c r="D15" s="781"/>
      <c r="E15" s="781"/>
      <c r="F15" s="781"/>
      <c r="G15" s="781"/>
      <c r="H15" s="781"/>
      <c r="I15" s="782"/>
      <c r="J15" s="780"/>
      <c r="K15" s="781"/>
      <c r="L15" s="781"/>
      <c r="M15" s="781"/>
      <c r="N15" s="785"/>
      <c r="O15" s="788"/>
      <c r="P15" s="781"/>
      <c r="Q15" s="781"/>
      <c r="R15" s="781"/>
      <c r="S15" s="781"/>
      <c r="T15" s="781"/>
      <c r="U15" s="782"/>
      <c r="V15" s="799"/>
      <c r="W15" s="800"/>
      <c r="X15" s="800"/>
      <c r="Y15" s="801"/>
      <c r="Z15" s="805"/>
      <c r="AA15" s="806"/>
      <c r="AB15" s="806"/>
      <c r="AC15" s="807"/>
      <c r="AD15" s="811"/>
      <c r="AE15" s="812"/>
      <c r="AF15" s="812"/>
      <c r="AG15" s="813"/>
      <c r="AH15" s="817"/>
      <c r="AI15" s="818"/>
      <c r="AJ15" s="818"/>
      <c r="AK15" s="819"/>
      <c r="AL15" s="766"/>
      <c r="AM15" s="767"/>
      <c r="AN15" s="772"/>
      <c r="AO15" s="772"/>
      <c r="AP15" s="772"/>
      <c r="AQ15" s="772"/>
      <c r="AR15" s="772"/>
      <c r="AS15" s="773"/>
      <c r="AT15" s="311"/>
      <c r="AU15" s="311"/>
      <c r="AX15" s="4"/>
      <c r="AY15" s="197"/>
      <c r="AZ15" s="198" t="s">
        <v>237</v>
      </c>
      <c r="BA15" s="198" t="s">
        <v>240</v>
      </c>
      <c r="BB15" s="199" t="s">
        <v>238</v>
      </c>
      <c r="BC15" s="198" t="s">
        <v>252</v>
      </c>
      <c r="BD15" s="170" t="s">
        <v>163</v>
      </c>
      <c r="BE15" s="174" t="s">
        <v>164</v>
      </c>
      <c r="BF15" s="166" t="s">
        <v>227</v>
      </c>
      <c r="BG15" s="167" t="s">
        <v>228</v>
      </c>
      <c r="BH15" s="167" t="s">
        <v>229</v>
      </c>
      <c r="BI15" s="168" t="s">
        <v>230</v>
      </c>
      <c r="BJ15" s="169" t="s">
        <v>231</v>
      </c>
      <c r="BL15" s="43" t="s">
        <v>251</v>
      </c>
      <c r="BM15" s="43" t="s">
        <v>151</v>
      </c>
    </row>
    <row r="16" spans="1:65" ht="18" customHeight="1" thickBot="1" x14ac:dyDescent="0.2">
      <c r="A16" s="310"/>
      <c r="B16" s="825" t="s">
        <v>32</v>
      </c>
      <c r="C16" s="820" t="s">
        <v>287</v>
      </c>
      <c r="D16" s="821"/>
      <c r="E16" s="821"/>
      <c r="F16" s="821"/>
      <c r="G16" s="821"/>
      <c r="H16" s="821"/>
      <c r="I16" s="822"/>
      <c r="J16" s="734" t="s">
        <v>285</v>
      </c>
      <c r="K16" s="735"/>
      <c r="L16" s="735"/>
      <c r="M16" s="735"/>
      <c r="N16" s="736"/>
      <c r="O16" s="399">
        <v>6</v>
      </c>
      <c r="P16" s="386" t="s">
        <v>0</v>
      </c>
      <c r="Q16" s="400">
        <v>4</v>
      </c>
      <c r="R16" s="386" t="s">
        <v>1</v>
      </c>
      <c r="S16" s="401">
        <v>1</v>
      </c>
      <c r="T16" s="740" t="s">
        <v>20</v>
      </c>
      <c r="U16" s="740"/>
      <c r="V16" s="742"/>
      <c r="W16" s="743"/>
      <c r="X16" s="743"/>
      <c r="Y16" s="59"/>
      <c r="Z16" s="51"/>
      <c r="AA16" s="367"/>
      <c r="AB16" s="367"/>
      <c r="AC16" s="59" t="s">
        <v>8</v>
      </c>
      <c r="AD16" s="51"/>
      <c r="AE16" s="367"/>
      <c r="AF16" s="367"/>
      <c r="AG16" s="368" t="s">
        <v>8</v>
      </c>
      <c r="AH16" s="720">
        <f>IF(V16="賃金で算定",V17+Z17-AD17,0)</f>
        <v>0</v>
      </c>
      <c r="AI16" s="721"/>
      <c r="AJ16" s="721"/>
      <c r="AK16" s="722"/>
      <c r="AL16" s="51"/>
      <c r="AM16" s="52"/>
      <c r="AN16" s="744"/>
      <c r="AO16" s="745"/>
      <c r="AP16" s="745"/>
      <c r="AQ16" s="745"/>
      <c r="AR16" s="745"/>
      <c r="AS16" s="368" t="s">
        <v>8</v>
      </c>
      <c r="AT16" s="310"/>
      <c r="AU16" s="310"/>
      <c r="AV16" s="46">
        <f>IF(OR(O16="",Q16=""),"", IF(O16&lt;20,DATE(O16+118,Q16,IF(S16="",1,S16)),DATE(O16+88,Q16,IF(S16="",1,S16))))</f>
        <v>45383</v>
      </c>
      <c r="AW16" s="47" t="str">
        <f>IF(AV16&lt;=設定シート!C$15,"昔",IF(AV16&lt;=設定シート!E$15,"上",IF(AV16&lt;=設定シート!G$15,"中","下")))</f>
        <v>下</v>
      </c>
      <c r="AX16" s="4">
        <f>IF(AV16&lt;=設定シート!$E$36,5,IF(AV16&lt;=設定シート!$I$36,7,IF(AV16&lt;=設定シート!$M$36,9,11)))</f>
        <v>11</v>
      </c>
      <c r="AY16" s="202"/>
      <c r="AZ16" s="200"/>
      <c r="BA16" s="204">
        <f>AN16</f>
        <v>0</v>
      </c>
      <c r="BB16" s="200"/>
      <c r="BC16" s="200"/>
      <c r="BD16" s="178">
        <v>1</v>
      </c>
      <c r="BE16" s="179">
        <v>1</v>
      </c>
      <c r="BF16" s="170">
        <v>1</v>
      </c>
      <c r="BG16" s="171">
        <v>16</v>
      </c>
      <c r="BH16" s="171">
        <v>24</v>
      </c>
      <c r="BI16" s="172">
        <f ca="1">IF(COUNTA(INDIRECT(ADDRESS(BG16,2)):INDIRECT(ADDRESS(BH16,2)))&gt;0,COUNTA(INDIRECT(ADDRESS(BG16,2)):INDIRECT(ADDRESS(BH16,2))),"")</f>
        <v>5</v>
      </c>
      <c r="BJ16" s="173">
        <f ca="1">IF(ISERROR(LOOKUP(1,0/BI16:BI47,BF16:BF47)),LOOKUP(1,0/BF16:BF47,BF16:BF47),LOOKUP(1,0/BI16:BI47,BF16:BF47))</f>
        <v>30</v>
      </c>
    </row>
    <row r="17" spans="1:65" ht="18" customHeight="1" x14ac:dyDescent="0.15">
      <c r="A17" s="310"/>
      <c r="B17" s="826"/>
      <c r="C17" s="823"/>
      <c r="D17" s="823"/>
      <c r="E17" s="823"/>
      <c r="F17" s="823"/>
      <c r="G17" s="823"/>
      <c r="H17" s="823"/>
      <c r="I17" s="824"/>
      <c r="J17" s="737"/>
      <c r="K17" s="738"/>
      <c r="L17" s="738"/>
      <c r="M17" s="738"/>
      <c r="N17" s="739"/>
      <c r="O17" s="402">
        <v>6</v>
      </c>
      <c r="P17" s="314" t="s">
        <v>0</v>
      </c>
      <c r="Q17" s="403">
        <v>9</v>
      </c>
      <c r="R17" s="314" t="s">
        <v>1</v>
      </c>
      <c r="S17" s="404">
        <v>30</v>
      </c>
      <c r="T17" s="700" t="s">
        <v>21</v>
      </c>
      <c r="U17" s="700"/>
      <c r="V17" s="730">
        <v>30000000</v>
      </c>
      <c r="W17" s="731"/>
      <c r="X17" s="731"/>
      <c r="Y17" s="731"/>
      <c r="Z17" s="730"/>
      <c r="AA17" s="731"/>
      <c r="AB17" s="731"/>
      <c r="AC17" s="731"/>
      <c r="AD17" s="730"/>
      <c r="AE17" s="731"/>
      <c r="AF17" s="731"/>
      <c r="AG17" s="732"/>
      <c r="AH17" s="703">
        <f>IF(V16="賃金で算定",0,V17+Z17-AD17)</f>
        <v>30000000</v>
      </c>
      <c r="AI17" s="703"/>
      <c r="AJ17" s="703"/>
      <c r="AK17" s="733"/>
      <c r="AL17" s="439">
        <f>IF(V16="賃金で算定","賃金で算定",IF(OR(V17=0,$F$26="",AV16=""),0,IF(AW16="昔",VLOOKUP($F$26,労務比率,AX16,FALSE),IF(AW16="上",VLOOKUP($F$26,労務比率,AX16,FALSE),IF(AW16="中",VLOOKUP($F$26,労務比率,AX16,FALSE),VLOOKUP($F$26,労務比率,AX16,FALSE))))))</f>
        <v>23</v>
      </c>
      <c r="AM17" s="440"/>
      <c r="AN17" s="708">
        <f>IF(V16="賃金で算定",0,INT(AH17*AL17/100))</f>
        <v>6900000</v>
      </c>
      <c r="AO17" s="709"/>
      <c r="AP17" s="709"/>
      <c r="AQ17" s="709"/>
      <c r="AR17" s="709"/>
      <c r="AS17" s="351"/>
      <c r="AT17" s="310"/>
      <c r="AU17" s="310"/>
      <c r="AV17" s="46"/>
      <c r="AW17" s="47"/>
      <c r="AY17" s="203">
        <f>AH17</f>
        <v>30000000</v>
      </c>
      <c r="AZ17" s="201">
        <f>IF(AV16&lt;=設定シート!C$85,AH17,IF(AND(AV16&gt;=設定シート!E$85,AV16&lt;=設定シート!G$85),AH17*105/108,AH17))</f>
        <v>30000000</v>
      </c>
      <c r="BA17" s="198"/>
      <c r="BB17" s="201">
        <f>IF($AL17="賃金で算定",0,INT(AY17*$AL17/100))</f>
        <v>6900000</v>
      </c>
      <c r="BC17" s="201">
        <f>IF(AY17=AZ17,BB17,AZ17*$AL17/100)</f>
        <v>6900000</v>
      </c>
      <c r="BD17" s="178">
        <v>2</v>
      </c>
      <c r="BE17" s="179">
        <v>2</v>
      </c>
      <c r="BF17" s="170">
        <v>2</v>
      </c>
      <c r="BG17" s="171">
        <v>60</v>
      </c>
      <c r="BH17" s="171">
        <f>BG16+BG17</f>
        <v>76</v>
      </c>
      <c r="BI17" s="174">
        <f ca="1">IF(COUNTA(INDIRECT(ADDRESS(BG17,2)):INDIRECT(ADDRESS(BH17,2)))&gt;0,COUNTA(INDIRECT(ADDRESS(BG17,2)):INDIRECT(ADDRESS(BH17,2))),"")</f>
        <v>8</v>
      </c>
      <c r="BJ17" s="43"/>
      <c r="BL17" s="43">
        <f>IF(AY17=AZ17,0,1)</f>
        <v>0</v>
      </c>
      <c r="BM17" s="43" t="str">
        <f>IF(BL17=1,AL17,"")</f>
        <v/>
      </c>
    </row>
    <row r="18" spans="1:65" ht="18" customHeight="1" thickBot="1" x14ac:dyDescent="0.2">
      <c r="A18" s="310"/>
      <c r="B18" s="825" t="s">
        <v>55</v>
      </c>
      <c r="C18" s="820" t="s">
        <v>302</v>
      </c>
      <c r="D18" s="821"/>
      <c r="E18" s="821"/>
      <c r="F18" s="821"/>
      <c r="G18" s="821"/>
      <c r="H18" s="821"/>
      <c r="I18" s="822"/>
      <c r="J18" s="734" t="s">
        <v>286</v>
      </c>
      <c r="K18" s="735"/>
      <c r="L18" s="735"/>
      <c r="M18" s="735"/>
      <c r="N18" s="736"/>
      <c r="O18" s="399">
        <v>6</v>
      </c>
      <c r="P18" s="386" t="s">
        <v>45</v>
      </c>
      <c r="Q18" s="400">
        <v>5</v>
      </c>
      <c r="R18" s="386" t="s">
        <v>46</v>
      </c>
      <c r="S18" s="401">
        <v>1</v>
      </c>
      <c r="T18" s="740" t="s">
        <v>20</v>
      </c>
      <c r="U18" s="741"/>
      <c r="V18" s="742"/>
      <c r="W18" s="743"/>
      <c r="X18" s="743"/>
      <c r="Y18" s="60"/>
      <c r="Z18" s="369"/>
      <c r="AA18" s="370"/>
      <c r="AB18" s="370"/>
      <c r="AC18" s="60"/>
      <c r="AD18" s="369"/>
      <c r="AE18" s="370"/>
      <c r="AF18" s="370"/>
      <c r="AG18" s="371"/>
      <c r="AH18" s="720">
        <f>IF(V18="賃金で算定",V19+Z19-AD19,0)</f>
        <v>0</v>
      </c>
      <c r="AI18" s="721"/>
      <c r="AJ18" s="721"/>
      <c r="AK18" s="722"/>
      <c r="AL18" s="63"/>
      <c r="AM18" s="64"/>
      <c r="AN18" s="744"/>
      <c r="AO18" s="745"/>
      <c r="AP18" s="745"/>
      <c r="AQ18" s="745"/>
      <c r="AR18" s="745"/>
      <c r="AS18" s="349"/>
      <c r="AT18" s="310"/>
      <c r="AU18" s="310"/>
      <c r="AV18" s="46">
        <f>IF(OR(O18="",Q18=""),"", IF(O18&lt;20,DATE(O18+118,Q18,IF(S18="",1,S18)),DATE(O18+88,Q18,IF(S18="",1,S18))))</f>
        <v>45413</v>
      </c>
      <c r="AW18" s="47" t="str">
        <f>IF(AV18&lt;=設定シート!C$15,"昔",IF(AV18&lt;=設定シート!E$15,"上",IF(AV18&lt;=設定シート!G$15,"中","下")))</f>
        <v>下</v>
      </c>
      <c r="AX18" s="4">
        <f>IF(AV18&lt;=設定シート!$E$36,5,IF(AV18&lt;=設定シート!$I$36,7,IF(AV18&lt;=設定シート!$M$36,9,11)))</f>
        <v>11</v>
      </c>
      <c r="AY18" s="202"/>
      <c r="AZ18" s="200"/>
      <c r="BA18" s="204">
        <f t="shared" ref="BA18" si="0">AN18</f>
        <v>0</v>
      </c>
      <c r="BB18" s="200"/>
      <c r="BC18" s="200"/>
      <c r="BD18" s="180">
        <v>3</v>
      </c>
      <c r="BE18" s="179">
        <v>3</v>
      </c>
      <c r="BF18" s="170">
        <v>3</v>
      </c>
      <c r="BG18" s="171">
        <f t="shared" ref="BG18:BH35" si="1">BG17+$BJ$14</f>
        <v>101</v>
      </c>
      <c r="BH18" s="171">
        <f t="shared" si="1"/>
        <v>117</v>
      </c>
      <c r="BI18" s="174">
        <f ca="1">IF(COUNTA(INDIRECT(ADDRESS(BG18,2)):INDIRECT(ADDRESS(BH18,2)))&gt;0,COUNTA(INDIRECT(ADDRESS(BG18,2)):INDIRECT(ADDRESS(BH18,2))),"")</f>
        <v>7</v>
      </c>
      <c r="BJ18" s="43"/>
      <c r="BL18" s="43"/>
      <c r="BM18" s="43"/>
    </row>
    <row r="19" spans="1:65" ht="18" customHeight="1" x14ac:dyDescent="0.15">
      <c r="A19" s="310"/>
      <c r="B19" s="826"/>
      <c r="C19" s="823"/>
      <c r="D19" s="823"/>
      <c r="E19" s="823"/>
      <c r="F19" s="823"/>
      <c r="G19" s="823"/>
      <c r="H19" s="823"/>
      <c r="I19" s="824"/>
      <c r="J19" s="737"/>
      <c r="K19" s="738"/>
      <c r="L19" s="738"/>
      <c r="M19" s="738"/>
      <c r="N19" s="739"/>
      <c r="O19" s="402">
        <v>7</v>
      </c>
      <c r="P19" s="314" t="s">
        <v>45</v>
      </c>
      <c r="Q19" s="403">
        <v>1</v>
      </c>
      <c r="R19" s="314" t="s">
        <v>46</v>
      </c>
      <c r="S19" s="404">
        <v>31</v>
      </c>
      <c r="T19" s="726" t="s">
        <v>21</v>
      </c>
      <c r="U19" s="746"/>
      <c r="V19" s="727">
        <v>20000000</v>
      </c>
      <c r="W19" s="728"/>
      <c r="X19" s="728"/>
      <c r="Y19" s="729"/>
      <c r="Z19" s="730"/>
      <c r="AA19" s="731"/>
      <c r="AB19" s="731"/>
      <c r="AC19" s="731"/>
      <c r="AD19" s="730"/>
      <c r="AE19" s="731"/>
      <c r="AF19" s="731"/>
      <c r="AG19" s="732"/>
      <c r="AH19" s="703">
        <f>IF(V18="賃金で算定",0,V19+Z19-AD19)</f>
        <v>20000000</v>
      </c>
      <c r="AI19" s="703"/>
      <c r="AJ19" s="703"/>
      <c r="AK19" s="733"/>
      <c r="AL19" s="439">
        <f>IF(V18="賃金で算定","賃金で算定",IF(OR(V19=0,$F$27="",AV18=""),0,IF(AW18="昔",VLOOKUP($F$27,労務比率,AX18,FALSE),IF(AW18="上",VLOOKUP($F$27,労務比率,AX18,FALSE),IF(AW18="中",VLOOKUP($F$27,労務比率,AX18,FALSE),VLOOKUP($F$27,労務比率,AX18,FALSE))))))</f>
        <v>23</v>
      </c>
      <c r="AM19" s="440"/>
      <c r="AN19" s="708">
        <f>IF(V18="賃金で算定",0,INT(AH19*AL19/100))</f>
        <v>4600000</v>
      </c>
      <c r="AO19" s="709"/>
      <c r="AP19" s="709"/>
      <c r="AQ19" s="709"/>
      <c r="AR19" s="709"/>
      <c r="AS19" s="351"/>
      <c r="AT19" s="310"/>
      <c r="AU19" s="310"/>
      <c r="AV19" s="46"/>
      <c r="AW19" s="47"/>
      <c r="AY19" s="203">
        <f>AH19</f>
        <v>20000000</v>
      </c>
      <c r="AZ19" s="201">
        <f>IF(AV18&lt;=設定シート!C$85,AH19,IF(AND(AV18&gt;=設定シート!E$85,AV18&lt;=設定シート!G$85),AH19*105/108,AH19))</f>
        <v>20000000</v>
      </c>
      <c r="BA19" s="198"/>
      <c r="BB19" s="201">
        <f t="shared" ref="BB19" si="2">IF($AL19="賃金で算定",0,INT(AY19*$AL19/100))</f>
        <v>4600000</v>
      </c>
      <c r="BC19" s="201">
        <f>IF(AY19=AZ19,BB19,AZ19*$AL19/100)</f>
        <v>4600000</v>
      </c>
      <c r="BE19" s="118">
        <v>4</v>
      </c>
      <c r="BF19" s="170">
        <v>4</v>
      </c>
      <c r="BG19" s="171">
        <f t="shared" si="1"/>
        <v>142</v>
      </c>
      <c r="BH19" s="171">
        <f t="shared" si="1"/>
        <v>158</v>
      </c>
      <c r="BI19" s="174">
        <f ca="1">IF(COUNTA(INDIRECT(ADDRESS(BG19,2)):INDIRECT(ADDRESS(BH19,2)))&gt;0,COUNTA(INDIRECT(ADDRESS(BG19,2)):INDIRECT(ADDRESS(BH19,2))),"")</f>
        <v>5</v>
      </c>
      <c r="BJ19" s="43"/>
      <c r="BL19" s="43">
        <f>IF(AY19=AZ19,0,1)</f>
        <v>0</v>
      </c>
      <c r="BM19" s="43" t="str">
        <f>IF(BL19=1,AL19,"")</f>
        <v/>
      </c>
    </row>
    <row r="20" spans="1:65" ht="18" customHeight="1" x14ac:dyDescent="0.15">
      <c r="A20" s="310"/>
      <c r="B20" s="825" t="s">
        <v>33</v>
      </c>
      <c r="C20" s="820" t="s">
        <v>301</v>
      </c>
      <c r="D20" s="821"/>
      <c r="E20" s="821"/>
      <c r="F20" s="821"/>
      <c r="G20" s="821"/>
      <c r="H20" s="821"/>
      <c r="I20" s="822"/>
      <c r="J20" s="734"/>
      <c r="K20" s="735"/>
      <c r="L20" s="735"/>
      <c r="M20" s="735"/>
      <c r="N20" s="736"/>
      <c r="O20" s="399">
        <v>6</v>
      </c>
      <c r="P20" s="386" t="s">
        <v>45</v>
      </c>
      <c r="Q20" s="400">
        <v>6</v>
      </c>
      <c r="R20" s="386" t="s">
        <v>46</v>
      </c>
      <c r="S20" s="401">
        <v>1</v>
      </c>
      <c r="T20" s="740" t="s">
        <v>47</v>
      </c>
      <c r="U20" s="741"/>
      <c r="V20" s="742"/>
      <c r="W20" s="743"/>
      <c r="X20" s="743"/>
      <c r="Y20" s="60"/>
      <c r="Z20" s="369"/>
      <c r="AA20" s="370"/>
      <c r="AB20" s="370"/>
      <c r="AC20" s="60"/>
      <c r="AD20" s="369"/>
      <c r="AE20" s="370"/>
      <c r="AF20" s="370"/>
      <c r="AG20" s="371"/>
      <c r="AH20" s="720">
        <f>IF(V20="賃金で算定",V21+Z21-AD21,0)</f>
        <v>0</v>
      </c>
      <c r="AI20" s="721"/>
      <c r="AJ20" s="721"/>
      <c r="AK20" s="722"/>
      <c r="AL20" s="63"/>
      <c r="AM20" s="64"/>
      <c r="AN20" s="744"/>
      <c r="AO20" s="745"/>
      <c r="AP20" s="745"/>
      <c r="AQ20" s="745"/>
      <c r="AR20" s="745"/>
      <c r="AS20" s="349"/>
      <c r="AT20" s="310"/>
      <c r="AU20" s="310"/>
      <c r="AV20" s="46">
        <f>IF(OR(O20="",Q20=""),"", IF(O20&lt;20,DATE(O20+118,Q20,IF(S20="",1,S20)),DATE(O20+88,Q20,IF(S20="",1,S20))))</f>
        <v>45444</v>
      </c>
      <c r="AW20" s="47" t="str">
        <f>IF(AV20&lt;=設定シート!C$15,"昔",IF(AV20&lt;=設定シート!E$15,"上",IF(AV20&lt;=設定シート!G$15,"中","下")))</f>
        <v>下</v>
      </c>
      <c r="AX20" s="4">
        <f>IF(AV20&lt;=設定シート!$E$36,5,IF(AV20&lt;=設定シート!$I$36,7,IF(AV20&lt;=設定シート!$M$36,9,11)))</f>
        <v>11</v>
      </c>
      <c r="AY20" s="202"/>
      <c r="AZ20" s="200"/>
      <c r="BA20" s="204">
        <f t="shared" ref="BA20" si="3">AN20</f>
        <v>0</v>
      </c>
      <c r="BB20" s="200"/>
      <c r="BC20" s="200"/>
      <c r="BE20" s="118">
        <v>5</v>
      </c>
      <c r="BF20" s="170">
        <v>5</v>
      </c>
      <c r="BG20" s="171">
        <f t="shared" si="1"/>
        <v>183</v>
      </c>
      <c r="BH20" s="171">
        <f t="shared" si="1"/>
        <v>199</v>
      </c>
      <c r="BI20" s="174">
        <f ca="1">IF(COUNTA(INDIRECT(ADDRESS(BG20,2)):INDIRECT(ADDRESS(BH20,2)))&gt;0,COUNTA(INDIRECT(ADDRESS(BG20,2)):INDIRECT(ADDRESS(BH20,2))),"")</f>
        <v>2</v>
      </c>
      <c r="BJ20" s="43"/>
    </row>
    <row r="21" spans="1:65" ht="18" customHeight="1" x14ac:dyDescent="0.15">
      <c r="A21" s="310"/>
      <c r="B21" s="826"/>
      <c r="C21" s="823"/>
      <c r="D21" s="823"/>
      <c r="E21" s="823"/>
      <c r="F21" s="823"/>
      <c r="G21" s="823"/>
      <c r="H21" s="823"/>
      <c r="I21" s="824"/>
      <c r="J21" s="737"/>
      <c r="K21" s="738"/>
      <c r="L21" s="738"/>
      <c r="M21" s="738"/>
      <c r="N21" s="739"/>
      <c r="O21" s="402">
        <v>6</v>
      </c>
      <c r="P21" s="387" t="s">
        <v>45</v>
      </c>
      <c r="Q21" s="403">
        <v>7</v>
      </c>
      <c r="R21" s="387" t="s">
        <v>46</v>
      </c>
      <c r="S21" s="404">
        <v>1</v>
      </c>
      <c r="T21" s="726" t="s">
        <v>48</v>
      </c>
      <c r="U21" s="746"/>
      <c r="V21" s="727">
        <v>2000000</v>
      </c>
      <c r="W21" s="728"/>
      <c r="X21" s="728"/>
      <c r="Y21" s="729"/>
      <c r="Z21" s="727"/>
      <c r="AA21" s="728"/>
      <c r="AB21" s="728"/>
      <c r="AC21" s="728"/>
      <c r="AD21" s="727"/>
      <c r="AE21" s="728"/>
      <c r="AF21" s="728"/>
      <c r="AG21" s="729"/>
      <c r="AH21" s="703">
        <f>IF(V20="賃金で算定",0,V21+Z21-AD21)</f>
        <v>2000000</v>
      </c>
      <c r="AI21" s="703"/>
      <c r="AJ21" s="703"/>
      <c r="AK21" s="733"/>
      <c r="AL21" s="439">
        <f>IF(V20="賃金で算定","賃金で算定",IF(OR(V21=0,$F$28="",AV20=""),0,IF(AW20="昔",VLOOKUP($F$28,労務比率,AX20,FALSE),IF(AW20="上",VLOOKUP($F$28,労務比率,AX20,FALSE),IF(AW20="中",VLOOKUP($F$28,労務比率,AX20,FALSE),VLOOKUP($F$28,労務比率,AX20,FALSE))))))</f>
        <v>24</v>
      </c>
      <c r="AM21" s="440"/>
      <c r="AN21" s="708">
        <f>IF(V20="賃金で算定",0,INT(AH21*AL21/100))</f>
        <v>480000</v>
      </c>
      <c r="AO21" s="709"/>
      <c r="AP21" s="709"/>
      <c r="AQ21" s="709"/>
      <c r="AR21" s="709"/>
      <c r="AS21" s="351"/>
      <c r="AT21" s="310"/>
      <c r="AU21" s="310"/>
      <c r="AV21" s="46"/>
      <c r="AW21" s="47"/>
      <c r="AY21" s="203">
        <f>AH21</f>
        <v>2000000</v>
      </c>
      <c r="AZ21" s="201">
        <f>IF(AV20&lt;=設定シート!C$85,AH21,IF(AND(AV20&gt;=設定シート!E$85,AV20&lt;=設定シート!G$85),AH21*105/108,AH21))</f>
        <v>2000000</v>
      </c>
      <c r="BA21" s="198"/>
      <c r="BB21" s="201">
        <f t="shared" ref="BB21" si="4">IF($AL21="賃金で算定",0,INT(AY21*$AL21/100))</f>
        <v>480000</v>
      </c>
      <c r="BC21" s="201">
        <f>IF(AY21=AZ21,BB21,AZ21*$AL21/100)</f>
        <v>480000</v>
      </c>
      <c r="BE21" s="118">
        <v>6</v>
      </c>
      <c r="BF21" s="170">
        <v>6</v>
      </c>
      <c r="BG21" s="171">
        <f t="shared" si="1"/>
        <v>224</v>
      </c>
      <c r="BH21" s="171">
        <f t="shared" si="1"/>
        <v>240</v>
      </c>
      <c r="BI21" s="174">
        <f ca="1">IF(COUNTA(INDIRECT(ADDRESS(BG21,2)):INDIRECT(ADDRESS(BH21,2)))&gt;0,COUNTA(INDIRECT(ADDRESS(BG21,2)):INDIRECT(ADDRESS(BH21,2))),"")</f>
        <v>1</v>
      </c>
      <c r="BJ21" s="43"/>
      <c r="BL21" s="43">
        <f>IF(AY21=AZ21,0,1)</f>
        <v>0</v>
      </c>
      <c r="BM21" s="43" t="str">
        <f>IF(BL21=1,AL21,"")</f>
        <v/>
      </c>
    </row>
    <row r="22" spans="1:65" ht="18" customHeight="1" x14ac:dyDescent="0.15">
      <c r="A22" s="310"/>
      <c r="B22" s="825" t="s">
        <v>215</v>
      </c>
      <c r="C22" s="820"/>
      <c r="D22" s="821"/>
      <c r="E22" s="821"/>
      <c r="F22" s="821"/>
      <c r="G22" s="821"/>
      <c r="H22" s="821"/>
      <c r="I22" s="822"/>
      <c r="J22" s="734"/>
      <c r="K22" s="735"/>
      <c r="L22" s="735"/>
      <c r="M22" s="735"/>
      <c r="N22" s="736"/>
      <c r="O22" s="399"/>
      <c r="P22" s="314" t="s">
        <v>45</v>
      </c>
      <c r="Q22" s="400"/>
      <c r="R22" s="314" t="s">
        <v>46</v>
      </c>
      <c r="S22" s="401"/>
      <c r="T22" s="740" t="s">
        <v>47</v>
      </c>
      <c r="U22" s="741"/>
      <c r="V22" s="742"/>
      <c r="W22" s="743"/>
      <c r="X22" s="743"/>
      <c r="Y22" s="61"/>
      <c r="Z22" s="354"/>
      <c r="AA22" s="350"/>
      <c r="AB22" s="350"/>
      <c r="AC22" s="61"/>
      <c r="AD22" s="354"/>
      <c r="AE22" s="350"/>
      <c r="AF22" s="350"/>
      <c r="AG22" s="372"/>
      <c r="AH22" s="720">
        <f>IF(V22="賃金で算定",V23+Z23-AD23,0)</f>
        <v>0</v>
      </c>
      <c r="AI22" s="721"/>
      <c r="AJ22" s="721"/>
      <c r="AK22" s="722"/>
      <c r="AL22" s="63"/>
      <c r="AM22" s="64"/>
      <c r="AN22" s="744"/>
      <c r="AO22" s="745"/>
      <c r="AP22" s="745"/>
      <c r="AQ22" s="745"/>
      <c r="AR22" s="745"/>
      <c r="AS22" s="349"/>
      <c r="AT22" s="310"/>
      <c r="AU22" s="310"/>
      <c r="AV22" s="46" t="str">
        <f>IF(OR(O22="",Q22=""),"", IF(O22&lt;20,DATE(O22+118,Q22,IF(S22="",1,S22)),DATE(O22+88,Q22,IF(S22="",1,S22))))</f>
        <v/>
      </c>
      <c r="AW22" s="47" t="str">
        <f>IF(AV22&lt;=設定シート!C$15,"昔",IF(AV22&lt;=設定シート!E$15,"上",IF(AV22&lt;=設定シート!G$15,"中","下")))</f>
        <v>下</v>
      </c>
      <c r="AX22" s="4">
        <f>IF(AV22&lt;=設定シート!$E$36,5,IF(AV22&lt;=設定シート!$I$36,7,IF(AV22&lt;=設定シート!$M$36,9,11)))</f>
        <v>11</v>
      </c>
      <c r="AY22" s="202"/>
      <c r="AZ22" s="200"/>
      <c r="BA22" s="204">
        <f t="shared" ref="BA22" si="5">AN22</f>
        <v>0</v>
      </c>
      <c r="BB22" s="200"/>
      <c r="BC22" s="200"/>
      <c r="BE22" s="118">
        <v>7</v>
      </c>
      <c r="BF22" s="170">
        <v>7</v>
      </c>
      <c r="BG22" s="171">
        <f t="shared" si="1"/>
        <v>265</v>
      </c>
      <c r="BH22" s="171">
        <f t="shared" si="1"/>
        <v>281</v>
      </c>
      <c r="BI22" s="174">
        <f ca="1">IF(COUNTA(INDIRECT(ADDRESS(BG22,2)):INDIRECT(ADDRESS(BH22,2)))&gt;0,COUNTA(INDIRECT(ADDRESS(BG22,2)):INDIRECT(ADDRESS(BH22,2))),"")</f>
        <v>2</v>
      </c>
      <c r="BJ22" s="43"/>
    </row>
    <row r="23" spans="1:65" ht="18" customHeight="1" x14ac:dyDescent="0.15">
      <c r="A23" s="310"/>
      <c r="B23" s="826"/>
      <c r="C23" s="823"/>
      <c r="D23" s="823"/>
      <c r="E23" s="823"/>
      <c r="F23" s="823"/>
      <c r="G23" s="823"/>
      <c r="H23" s="823"/>
      <c r="I23" s="824"/>
      <c r="J23" s="737"/>
      <c r="K23" s="738"/>
      <c r="L23" s="738"/>
      <c r="M23" s="738"/>
      <c r="N23" s="739"/>
      <c r="O23" s="402"/>
      <c r="P23" s="387"/>
      <c r="Q23" s="403"/>
      <c r="R23" s="387" t="s">
        <v>46</v>
      </c>
      <c r="S23" s="404"/>
      <c r="T23" s="726" t="s">
        <v>48</v>
      </c>
      <c r="U23" s="746"/>
      <c r="V23" s="727"/>
      <c r="W23" s="728"/>
      <c r="X23" s="728"/>
      <c r="Y23" s="729"/>
      <c r="Z23" s="730"/>
      <c r="AA23" s="731"/>
      <c r="AB23" s="731"/>
      <c r="AC23" s="731"/>
      <c r="AD23" s="730"/>
      <c r="AE23" s="731"/>
      <c r="AF23" s="731"/>
      <c r="AG23" s="732"/>
      <c r="AH23" s="703">
        <f>IF(V22="賃金で算定",0,V23+Z23-AD23)</f>
        <v>0</v>
      </c>
      <c r="AI23" s="703"/>
      <c r="AJ23" s="703"/>
      <c r="AK23" s="733"/>
      <c r="AL23" s="439">
        <f>IF(V22="賃金で算定","賃金で算定",IF(OR(V23=0,$F$29="",AV22=""),0,IF(AW22="昔",VLOOKUP($F$29,労務比率,AX22,FALSE),IF(AW22="上",VLOOKUP($F$29,労務比率,AX22,FALSE),IF(AW22="中",VLOOKUP($F$29,労務比率,AX22,FALSE),VLOOKUP($F$29,労務比率,AX22,FALSE))))))</f>
        <v>0</v>
      </c>
      <c r="AM23" s="440"/>
      <c r="AN23" s="708">
        <f>IF(V22="賃金で算定",0,INT(AH23*AL23/100))</f>
        <v>0</v>
      </c>
      <c r="AO23" s="709"/>
      <c r="AP23" s="709"/>
      <c r="AQ23" s="709"/>
      <c r="AR23" s="709"/>
      <c r="AS23" s="351"/>
      <c r="AT23" s="310"/>
      <c r="AU23" s="310"/>
      <c r="AV23" s="46"/>
      <c r="AW23" s="47"/>
      <c r="AY23" s="203">
        <f>AH23</f>
        <v>0</v>
      </c>
      <c r="AZ23" s="201">
        <f>IF(AV22&lt;=設定シート!C$85,AH23,IF(AND(AV22&gt;=設定シート!E$85,AV22&lt;=設定シート!G$85),AH23*105/108,AH23))</f>
        <v>0</v>
      </c>
      <c r="BA23" s="198"/>
      <c r="BB23" s="201">
        <f t="shared" ref="BB23" si="6">IF($AL23="賃金で算定",0,INT(AY23*$AL23/100))</f>
        <v>0</v>
      </c>
      <c r="BC23" s="201">
        <f>IF(AY23=AZ23,BB23,AZ23*$AL23/100)</f>
        <v>0</v>
      </c>
      <c r="BE23" s="118">
        <v>8</v>
      </c>
      <c r="BF23" s="170">
        <v>8</v>
      </c>
      <c r="BG23" s="171">
        <f t="shared" si="1"/>
        <v>306</v>
      </c>
      <c r="BH23" s="171">
        <f t="shared" si="1"/>
        <v>322</v>
      </c>
      <c r="BI23" s="174">
        <f ca="1">IF(COUNTA(INDIRECT(ADDRESS(BG23,2)):INDIRECT(ADDRESS(BH23,2)))&gt;0,COUNTA(INDIRECT(ADDRESS(BG23,2)):INDIRECT(ADDRESS(BH23,2))),"")</f>
        <v>2</v>
      </c>
      <c r="BJ23" s="43"/>
      <c r="BL23" s="43">
        <f>IF(AY23=AZ23,0,1)</f>
        <v>0</v>
      </c>
      <c r="BM23" s="43" t="str">
        <f>IF(BL23=1,AL23,"")</f>
        <v/>
      </c>
    </row>
    <row r="24" spans="1:65" ht="18" customHeight="1" x14ac:dyDescent="0.15">
      <c r="A24" s="310"/>
      <c r="B24" s="825" t="s">
        <v>284</v>
      </c>
      <c r="C24" s="820"/>
      <c r="D24" s="821"/>
      <c r="E24" s="821"/>
      <c r="F24" s="821"/>
      <c r="G24" s="821"/>
      <c r="H24" s="821"/>
      <c r="I24" s="822"/>
      <c r="J24" s="734"/>
      <c r="K24" s="735"/>
      <c r="L24" s="735"/>
      <c r="M24" s="735"/>
      <c r="N24" s="736"/>
      <c r="O24" s="399"/>
      <c r="P24" s="314" t="s">
        <v>45</v>
      </c>
      <c r="Q24" s="400"/>
      <c r="R24" s="314" t="s">
        <v>46</v>
      </c>
      <c r="S24" s="401"/>
      <c r="T24" s="740" t="s">
        <v>47</v>
      </c>
      <c r="U24" s="741"/>
      <c r="V24" s="742"/>
      <c r="W24" s="743"/>
      <c r="X24" s="743"/>
      <c r="Y24" s="60"/>
      <c r="Z24" s="369"/>
      <c r="AA24" s="370"/>
      <c r="AB24" s="370"/>
      <c r="AC24" s="60"/>
      <c r="AD24" s="369"/>
      <c r="AE24" s="370"/>
      <c r="AF24" s="370"/>
      <c r="AG24" s="371"/>
      <c r="AH24" s="720">
        <f>IF(V24="賃金で算定",V25+Z25-AD25,0)</f>
        <v>0</v>
      </c>
      <c r="AI24" s="721"/>
      <c r="AJ24" s="721"/>
      <c r="AK24" s="722"/>
      <c r="AL24" s="63"/>
      <c r="AM24" s="64"/>
      <c r="AN24" s="744"/>
      <c r="AO24" s="745"/>
      <c r="AP24" s="745"/>
      <c r="AQ24" s="745"/>
      <c r="AR24" s="745"/>
      <c r="AS24" s="349"/>
      <c r="AT24" s="310"/>
      <c r="AU24" s="310"/>
      <c r="AV24" s="46" t="str">
        <f>IF(OR(O24="",Q24=""),"", IF(O24&lt;20,DATE(O24+118,Q24,IF(S24="",1,S24)),DATE(O24+88,Q24,IF(S24="",1,S24))))</f>
        <v/>
      </c>
      <c r="AW24" s="47" t="str">
        <f>IF(AV24&lt;=設定シート!C$15,"昔",IF(AV24&lt;=設定シート!E$15,"上",IF(AV24&lt;=設定シート!G$15,"中","下")))</f>
        <v>下</v>
      </c>
      <c r="AX24" s="4">
        <f>IF(AV24&lt;=設定シート!$E$36,5,IF(AV24&lt;=設定シート!$I$36,7,IF(AV24&lt;=設定シート!$M$36,9,11)))</f>
        <v>11</v>
      </c>
      <c r="AY24" s="202"/>
      <c r="AZ24" s="200"/>
      <c r="BA24" s="204">
        <f t="shared" ref="BA24" si="7">AN24</f>
        <v>0</v>
      </c>
      <c r="BB24" s="200"/>
      <c r="BC24" s="200"/>
      <c r="BE24" s="118">
        <v>9</v>
      </c>
      <c r="BF24" s="170">
        <v>9</v>
      </c>
      <c r="BG24" s="171">
        <f t="shared" si="1"/>
        <v>347</v>
      </c>
      <c r="BH24" s="171">
        <f t="shared" si="1"/>
        <v>363</v>
      </c>
      <c r="BI24" s="174">
        <f ca="1">IF(COUNTA(INDIRECT(ADDRESS(BG24,2)):INDIRECT(ADDRESS(BH24,2)))&gt;0,COUNTA(INDIRECT(ADDRESS(BG24,2)):INDIRECT(ADDRESS(BH24,2))),"")</f>
        <v>2</v>
      </c>
      <c r="BJ24" s="43"/>
    </row>
    <row r="25" spans="1:65" ht="18" customHeight="1" x14ac:dyDescent="0.15">
      <c r="A25" s="310"/>
      <c r="B25" s="826"/>
      <c r="C25" s="823"/>
      <c r="D25" s="823"/>
      <c r="E25" s="823"/>
      <c r="F25" s="823"/>
      <c r="G25" s="823"/>
      <c r="H25" s="823"/>
      <c r="I25" s="824"/>
      <c r="J25" s="737"/>
      <c r="K25" s="738"/>
      <c r="L25" s="738"/>
      <c r="M25" s="738"/>
      <c r="N25" s="739"/>
      <c r="O25" s="405"/>
      <c r="P25" s="387" t="s">
        <v>45</v>
      </c>
      <c r="Q25" s="403"/>
      <c r="R25" s="387" t="s">
        <v>46</v>
      </c>
      <c r="S25" s="405"/>
      <c r="T25" s="726" t="s">
        <v>48</v>
      </c>
      <c r="U25" s="726"/>
      <c r="V25" s="727"/>
      <c r="W25" s="728"/>
      <c r="X25" s="728"/>
      <c r="Y25" s="729"/>
      <c r="Z25" s="727"/>
      <c r="AA25" s="728"/>
      <c r="AB25" s="728"/>
      <c r="AC25" s="728"/>
      <c r="AD25" s="730"/>
      <c r="AE25" s="731"/>
      <c r="AF25" s="731"/>
      <c r="AG25" s="732"/>
      <c r="AH25" s="703">
        <f>IF(V24="賃金で算定",0,V25+Z25-AD25)</f>
        <v>0</v>
      </c>
      <c r="AI25" s="703"/>
      <c r="AJ25" s="703"/>
      <c r="AK25" s="733"/>
      <c r="AL25" s="439">
        <f>IF(V24="賃金で算定","賃金で算定",IF(OR(V25=0,$F$30="",AV24=""),0,IF(AW24="昔",VLOOKUP($F$30,労務比率,AX24,FALSE),IF(AW24="上",VLOOKUP($F$30,労務比率,AX24,FALSE),IF(AW30="中",VLOOKUP($F$30,労務比率,AX24,FALSE),VLOOKUP($F$30,労務比率,AX24,FALSE))))))</f>
        <v>0</v>
      </c>
      <c r="AM25" s="440"/>
      <c r="AN25" s="708">
        <f>IF(V24="賃金で算定",0,INT(AH25*AL25/100))</f>
        <v>0</v>
      </c>
      <c r="AO25" s="709"/>
      <c r="AP25" s="709"/>
      <c r="AQ25" s="709"/>
      <c r="AR25" s="709"/>
      <c r="AS25" s="351"/>
      <c r="AT25" s="310"/>
      <c r="AU25" s="310"/>
      <c r="AV25" s="47"/>
      <c r="AW25" s="47"/>
      <c r="AY25" s="203">
        <f>AH25</f>
        <v>0</v>
      </c>
      <c r="AZ25" s="201">
        <f>IF(AV24&lt;=設定シート!C$85,AH25,IF(AND(AV24&gt;=設定シート!E$85,AV24&lt;=設定シート!G$85),AH25*105/108,AH25))</f>
        <v>0</v>
      </c>
      <c r="BA25" s="198"/>
      <c r="BB25" s="201">
        <f t="shared" ref="BB25" si="8">IF($AL25="賃金で算定",0,INT(AY25*$AL25/100))</f>
        <v>0</v>
      </c>
      <c r="BC25" s="201">
        <f>IF(AY25=AZ25,BB25,AZ25*$AL25/100)</f>
        <v>0</v>
      </c>
      <c r="BE25" s="118">
        <v>10</v>
      </c>
      <c r="BF25" s="170">
        <v>10</v>
      </c>
      <c r="BG25" s="171">
        <f t="shared" si="1"/>
        <v>388</v>
      </c>
      <c r="BH25" s="171">
        <f t="shared" si="1"/>
        <v>404</v>
      </c>
      <c r="BI25" s="174">
        <f ca="1">IF(COUNTA(INDIRECT(ADDRESS(BG25,2)):INDIRECT(ADDRESS(BH25,2)))&gt;0,COUNTA(INDIRECT(ADDRESS(BG25,2)):INDIRECT(ADDRESS(BH25,2))),"")</f>
        <v>2</v>
      </c>
      <c r="BJ25" s="43"/>
      <c r="BL25" s="43">
        <f>IF(AY25=AZ25,0,1)</f>
        <v>0</v>
      </c>
      <c r="BM25" s="43" t="str">
        <f>IF(BL25=1,AL25,"")</f>
        <v/>
      </c>
    </row>
    <row r="26" spans="1:65" ht="15" customHeight="1" x14ac:dyDescent="0.15">
      <c r="A26" s="310"/>
      <c r="B26" s="874" t="s">
        <v>85</v>
      </c>
      <c r="C26" s="875"/>
      <c r="D26" s="875"/>
      <c r="E26" s="406" t="s">
        <v>32</v>
      </c>
      <c r="F26" s="866" t="s">
        <v>59</v>
      </c>
      <c r="G26" s="867"/>
      <c r="H26" s="867"/>
      <c r="I26" s="867"/>
      <c r="J26" s="867"/>
      <c r="K26" s="867"/>
      <c r="L26" s="867"/>
      <c r="M26" s="867"/>
      <c r="N26" s="868"/>
      <c r="O26" s="710" t="s">
        <v>49</v>
      </c>
      <c r="P26" s="711"/>
      <c r="Q26" s="711"/>
      <c r="R26" s="711"/>
      <c r="S26" s="711"/>
      <c r="T26" s="711"/>
      <c r="U26" s="712"/>
      <c r="V26" s="720">
        <f>AH26</f>
        <v>0</v>
      </c>
      <c r="W26" s="721"/>
      <c r="X26" s="721"/>
      <c r="Y26" s="722"/>
      <c r="Z26" s="369"/>
      <c r="AA26" s="370"/>
      <c r="AB26" s="370"/>
      <c r="AC26" s="60"/>
      <c r="AD26" s="369"/>
      <c r="AE26" s="370"/>
      <c r="AF26" s="370"/>
      <c r="AG26" s="60"/>
      <c r="AH26" s="720">
        <f>AH16+AH18+AH20+AH22+AH24</f>
        <v>0</v>
      </c>
      <c r="AI26" s="721"/>
      <c r="AJ26" s="721"/>
      <c r="AK26" s="722"/>
      <c r="AL26" s="53"/>
      <c r="AM26" s="54"/>
      <c r="AN26" s="720">
        <f>AN16+AN18+AN20+AN22+AN24</f>
        <v>0</v>
      </c>
      <c r="AO26" s="721"/>
      <c r="AP26" s="721"/>
      <c r="AQ26" s="721"/>
      <c r="AR26" s="721"/>
      <c r="AS26" s="349"/>
      <c r="AT26" s="310"/>
      <c r="AU26" s="310"/>
      <c r="AV26" s="43"/>
      <c r="AW26" s="43"/>
      <c r="AY26" s="202"/>
      <c r="AZ26" s="205"/>
      <c r="BA26" s="212">
        <f>BA16+BA18+BA20+BA22+BA24</f>
        <v>0</v>
      </c>
      <c r="BB26" s="204">
        <f>BB17+BB19+BB21+BB23+BB25</f>
        <v>11980000</v>
      </c>
      <c r="BC26" s="204">
        <f>SUMIF(BL17:BL25,0,BC17:BC25)+ROUNDDOWN(ROUNDDOWN(BL26*105/108,0)*BM26/100,0)</f>
        <v>11980000</v>
      </c>
      <c r="BE26" s="118">
        <v>11</v>
      </c>
      <c r="BF26" s="170">
        <v>11</v>
      </c>
      <c r="BG26" s="171">
        <f t="shared" si="1"/>
        <v>429</v>
      </c>
      <c r="BH26" s="171">
        <f t="shared" si="1"/>
        <v>445</v>
      </c>
      <c r="BI26" s="174">
        <f ca="1">IF(COUNTA(INDIRECT(ADDRESS(BG26,2)):INDIRECT(ADDRESS(BH26,2)))&gt;0,COUNTA(INDIRECT(ADDRESS(BG26,2)):INDIRECT(ADDRESS(BH26,2))),"")</f>
        <v>2</v>
      </c>
      <c r="BJ26" s="43"/>
      <c r="BL26" s="43">
        <f>SUMIF(BL17:BL25,1,AH17:AK25)</f>
        <v>0</v>
      </c>
      <c r="BM26" s="43">
        <f>IF(COUNT(BM17:BM25)=0,0,SUM(BM17:BM25)/COUNT(BM17:BM25))</f>
        <v>0</v>
      </c>
    </row>
    <row r="27" spans="1:65" ht="15" customHeight="1" x14ac:dyDescent="0.15">
      <c r="A27" s="310"/>
      <c r="B27" s="876"/>
      <c r="C27" s="877"/>
      <c r="D27" s="877"/>
      <c r="E27" s="407" t="s">
        <v>55</v>
      </c>
      <c r="F27" s="869" t="s">
        <v>81</v>
      </c>
      <c r="G27" s="870"/>
      <c r="H27" s="870"/>
      <c r="I27" s="870"/>
      <c r="J27" s="870"/>
      <c r="K27" s="870"/>
      <c r="L27" s="870"/>
      <c r="M27" s="870"/>
      <c r="N27" s="871"/>
      <c r="O27" s="713"/>
      <c r="P27" s="714"/>
      <c r="Q27" s="714"/>
      <c r="R27" s="714"/>
      <c r="S27" s="714"/>
      <c r="T27" s="714"/>
      <c r="U27" s="715"/>
      <c r="V27" s="408"/>
      <c r="W27" s="409"/>
      <c r="X27" s="409"/>
      <c r="Y27" s="410"/>
      <c r="Z27" s="354"/>
      <c r="AA27" s="350"/>
      <c r="AB27" s="350"/>
      <c r="AC27" s="61"/>
      <c r="AD27" s="354"/>
      <c r="AE27" s="350"/>
      <c r="AF27" s="350"/>
      <c r="AG27" s="61"/>
      <c r="AH27" s="408"/>
      <c r="AI27" s="409"/>
      <c r="AJ27" s="409"/>
      <c r="AK27" s="409"/>
      <c r="AL27" s="352"/>
      <c r="AM27" s="358"/>
      <c r="AN27" s="408"/>
      <c r="AO27" s="409"/>
      <c r="AP27" s="409"/>
      <c r="AQ27" s="409"/>
      <c r="AR27" s="409"/>
      <c r="AS27" s="410"/>
      <c r="AT27" s="310"/>
      <c r="AU27" s="310"/>
      <c r="AV27" s="43"/>
      <c r="AW27" s="43"/>
      <c r="AX27" s="225"/>
      <c r="AY27" s="230"/>
      <c r="AZ27" s="213"/>
      <c r="BA27" s="206"/>
      <c r="BB27" s="231"/>
      <c r="BC27" s="231"/>
      <c r="BE27" s="232"/>
      <c r="BF27" s="170"/>
      <c r="BG27" s="171"/>
      <c r="BH27" s="171"/>
      <c r="BI27" s="174"/>
      <c r="BJ27" s="43"/>
      <c r="BL27" s="43"/>
      <c r="BM27" s="43"/>
    </row>
    <row r="28" spans="1:65" ht="15" customHeight="1" thickBot="1" x14ac:dyDescent="0.2">
      <c r="A28" s="310"/>
      <c r="B28" s="876"/>
      <c r="C28" s="877"/>
      <c r="D28" s="877"/>
      <c r="E28" s="407" t="s">
        <v>33</v>
      </c>
      <c r="F28" s="869" t="s">
        <v>84</v>
      </c>
      <c r="G28" s="870"/>
      <c r="H28" s="870"/>
      <c r="I28" s="870"/>
      <c r="J28" s="870"/>
      <c r="K28" s="870"/>
      <c r="L28" s="870"/>
      <c r="M28" s="870"/>
      <c r="N28" s="871"/>
      <c r="O28" s="713"/>
      <c r="P28" s="716"/>
      <c r="Q28" s="716"/>
      <c r="R28" s="716"/>
      <c r="S28" s="716"/>
      <c r="T28" s="716"/>
      <c r="U28" s="715"/>
      <c r="V28" s="702">
        <f>V17+V19+V21+V23+V25-V26</f>
        <v>52000000</v>
      </c>
      <c r="W28" s="704"/>
      <c r="X28" s="704"/>
      <c r="Y28" s="723"/>
      <c r="Z28" s="702">
        <f>Z17+Z19+Z21+Z23+Z25</f>
        <v>0</v>
      </c>
      <c r="AA28" s="724"/>
      <c r="AB28" s="724"/>
      <c r="AC28" s="725"/>
      <c r="AD28" s="702">
        <f>AD17+AD19+AD21+AD23+AD25</f>
        <v>0</v>
      </c>
      <c r="AE28" s="724"/>
      <c r="AF28" s="724"/>
      <c r="AG28" s="725"/>
      <c r="AH28" s="702">
        <f>AY28</f>
        <v>52000000</v>
      </c>
      <c r="AI28" s="703"/>
      <c r="AJ28" s="703"/>
      <c r="AK28" s="703"/>
      <c r="AL28" s="352"/>
      <c r="AM28" s="358"/>
      <c r="AN28" s="702">
        <f>BB28</f>
        <v>11980000</v>
      </c>
      <c r="AO28" s="704"/>
      <c r="AP28" s="704"/>
      <c r="AQ28" s="704"/>
      <c r="AR28" s="704"/>
      <c r="AS28" s="410"/>
      <c r="AT28" s="310"/>
      <c r="AU28" s="310"/>
      <c r="AV28" s="43"/>
      <c r="AW28" s="43"/>
      <c r="AY28" s="208">
        <f>AY17+AY19+AY21+AY23+AY25</f>
        <v>52000000</v>
      </c>
      <c r="AZ28" s="210"/>
      <c r="BA28" s="210"/>
      <c r="BB28" s="206">
        <f>BB26</f>
        <v>11980000</v>
      </c>
      <c r="BC28" s="213"/>
      <c r="BE28" s="119">
        <v>12</v>
      </c>
      <c r="BF28" s="170">
        <v>12</v>
      </c>
      <c r="BG28" s="171">
        <f>BG26+$BJ$14</f>
        <v>470</v>
      </c>
      <c r="BH28" s="171">
        <f>BH26+$BJ$14</f>
        <v>486</v>
      </c>
      <c r="BI28" s="174">
        <f ca="1">IF(COUNTA(INDIRECT(ADDRESS(BG28,2)):INDIRECT(ADDRESS(BH28,2)))&gt;0,COUNTA(INDIRECT(ADDRESS(BG28,2)):INDIRECT(ADDRESS(BH28,2))),"")</f>
        <v>2</v>
      </c>
      <c r="BJ28" s="43"/>
    </row>
    <row r="29" spans="1:65" ht="15" customHeight="1" x14ac:dyDescent="0.15">
      <c r="A29" s="310"/>
      <c r="B29" s="876"/>
      <c r="C29" s="877"/>
      <c r="D29" s="877"/>
      <c r="E29" s="407" t="s">
        <v>215</v>
      </c>
      <c r="F29" s="869"/>
      <c r="G29" s="870"/>
      <c r="H29" s="870"/>
      <c r="I29" s="870"/>
      <c r="J29" s="870"/>
      <c r="K29" s="870"/>
      <c r="L29" s="870"/>
      <c r="M29" s="870"/>
      <c r="N29" s="871"/>
      <c r="O29" s="713"/>
      <c r="P29" s="716"/>
      <c r="Q29" s="716"/>
      <c r="R29" s="716"/>
      <c r="S29" s="716"/>
      <c r="T29" s="716"/>
      <c r="U29" s="715"/>
      <c r="V29" s="354"/>
      <c r="W29" s="411"/>
      <c r="X29" s="411"/>
      <c r="Y29" s="412"/>
      <c r="Z29" s="354"/>
      <c r="AA29" s="413"/>
      <c r="AB29" s="413"/>
      <c r="AC29" s="414"/>
      <c r="AD29" s="354"/>
      <c r="AE29" s="413"/>
      <c r="AF29" s="413"/>
      <c r="AG29" s="414"/>
      <c r="AH29" s="354"/>
      <c r="AI29" s="350"/>
      <c r="AJ29" s="350"/>
      <c r="AK29" s="350"/>
      <c r="AL29" s="352"/>
      <c r="AM29" s="358"/>
      <c r="AN29" s="354"/>
      <c r="AO29" s="411"/>
      <c r="AP29" s="411"/>
      <c r="AQ29" s="411"/>
      <c r="AR29" s="411"/>
      <c r="AS29" s="410"/>
      <c r="AT29" s="310"/>
      <c r="AU29" s="310"/>
      <c r="AV29" s="43"/>
      <c r="AW29" s="43"/>
      <c r="AX29" s="225"/>
      <c r="AY29" s="208"/>
      <c r="AZ29" s="210"/>
      <c r="BA29" s="210"/>
      <c r="BB29" s="206"/>
      <c r="BC29" s="213"/>
      <c r="BE29" s="235"/>
      <c r="BF29" s="170"/>
      <c r="BG29" s="171"/>
      <c r="BH29" s="171"/>
      <c r="BI29" s="174"/>
      <c r="BJ29" s="43"/>
    </row>
    <row r="30" spans="1:65" ht="15" customHeight="1" x14ac:dyDescent="0.15">
      <c r="A30" s="310"/>
      <c r="B30" s="878"/>
      <c r="C30" s="879"/>
      <c r="D30" s="879"/>
      <c r="E30" s="415" t="s">
        <v>284</v>
      </c>
      <c r="F30" s="872"/>
      <c r="G30" s="872"/>
      <c r="H30" s="872"/>
      <c r="I30" s="872"/>
      <c r="J30" s="872"/>
      <c r="K30" s="872"/>
      <c r="L30" s="872"/>
      <c r="M30" s="872"/>
      <c r="N30" s="873"/>
      <c r="O30" s="717"/>
      <c r="P30" s="718"/>
      <c r="Q30" s="718"/>
      <c r="R30" s="718"/>
      <c r="S30" s="718"/>
      <c r="T30" s="718"/>
      <c r="U30" s="719"/>
      <c r="V30" s="705"/>
      <c r="W30" s="706"/>
      <c r="X30" s="706"/>
      <c r="Y30" s="706"/>
      <c r="Z30" s="705"/>
      <c r="AA30" s="706"/>
      <c r="AB30" s="706"/>
      <c r="AC30" s="706"/>
      <c r="AD30" s="705"/>
      <c r="AE30" s="706"/>
      <c r="AF30" s="706"/>
      <c r="AG30" s="706"/>
      <c r="AH30" s="705">
        <f>AZ30</f>
        <v>0</v>
      </c>
      <c r="AI30" s="706"/>
      <c r="AJ30" s="706"/>
      <c r="AK30" s="707"/>
      <c r="AL30" s="348"/>
      <c r="AM30" s="357"/>
      <c r="AN30" s="705">
        <f>BC30</f>
        <v>0</v>
      </c>
      <c r="AO30" s="706"/>
      <c r="AP30" s="706"/>
      <c r="AQ30" s="706"/>
      <c r="AR30" s="706"/>
      <c r="AS30" s="351"/>
      <c r="AT30" s="310"/>
      <c r="AU30" s="416"/>
      <c r="AV30" s="43"/>
      <c r="AW30" s="43"/>
      <c r="AY30" s="209"/>
      <c r="AZ30" s="211">
        <f>IF(AZ17+AZ19+AZ21+AZ23+AZ25=AY28,0,ROUNDDOWN(AZ17+AZ19+AZ21+AZ23+AZ25,0))</f>
        <v>0</v>
      </c>
      <c r="BA30" s="207"/>
      <c r="BB30" s="207"/>
      <c r="BC30" s="211">
        <f>IF(BC26=BB28,0,BC26)</f>
        <v>0</v>
      </c>
      <c r="BF30" s="170">
        <v>13</v>
      </c>
      <c r="BG30" s="171">
        <f>BG28+$BJ$14</f>
        <v>511</v>
      </c>
      <c r="BH30" s="171">
        <f>BH28+$BJ$14</f>
        <v>527</v>
      </c>
      <c r="BI30" s="174">
        <f ca="1">IF(COUNTA(INDIRECT(ADDRESS(BG30,2)):INDIRECT(ADDRESS(BH30,2)))&gt;0,COUNTA(INDIRECT(ADDRESS(BG30,2)):INDIRECT(ADDRESS(BH30,2))),"")</f>
        <v>2</v>
      </c>
      <c r="BJ30" s="43"/>
    </row>
    <row r="31" spans="1:65" ht="15.75" customHeight="1" x14ac:dyDescent="0.15">
      <c r="A31" s="310"/>
      <c r="B31" s="310"/>
      <c r="C31" s="310"/>
      <c r="D31" s="315" t="s">
        <v>22</v>
      </c>
      <c r="E31" s="310"/>
      <c r="F31" s="310"/>
      <c r="G31" s="310"/>
      <c r="H31" s="310"/>
      <c r="I31" s="310"/>
      <c r="J31" s="310"/>
      <c r="K31" s="310"/>
      <c r="L31" s="310"/>
      <c r="M31" s="310"/>
      <c r="N31" s="310"/>
      <c r="O31" s="310"/>
      <c r="P31" s="310"/>
      <c r="Q31" s="310"/>
      <c r="R31" s="310"/>
      <c r="S31" s="310"/>
      <c r="T31" s="310"/>
      <c r="U31" s="310"/>
      <c r="V31" s="310"/>
      <c r="W31" s="310"/>
      <c r="X31" s="310"/>
      <c r="Y31" s="310"/>
      <c r="Z31" s="310"/>
      <c r="AA31" s="310"/>
      <c r="AB31" s="310"/>
      <c r="AC31" s="310"/>
      <c r="AD31" s="310" t="str">
        <f>IF(AND($F26="",$V26+$V28&gt;0),"事業の種類を選択してください。","")</f>
        <v/>
      </c>
      <c r="AE31" s="310"/>
      <c r="AF31" s="310"/>
      <c r="AG31" s="310"/>
      <c r="AH31" s="310"/>
      <c r="AI31" s="310"/>
      <c r="AJ31" s="310"/>
      <c r="AK31" s="310"/>
      <c r="AL31" s="310"/>
      <c r="AM31" s="310"/>
      <c r="AN31" s="698">
        <f>IF(AN26=0,0,AN26+IF(AN30=0,AN28,AN30))</f>
        <v>0</v>
      </c>
      <c r="AO31" s="698"/>
      <c r="AP31" s="698"/>
      <c r="AQ31" s="698"/>
      <c r="AR31" s="698"/>
      <c r="AS31" s="310"/>
      <c r="AT31" s="310"/>
      <c r="AU31" s="310"/>
      <c r="BF31" s="170">
        <v>14</v>
      </c>
      <c r="BG31" s="171">
        <f t="shared" si="1"/>
        <v>552</v>
      </c>
      <c r="BH31" s="171">
        <f t="shared" si="1"/>
        <v>568</v>
      </c>
      <c r="BI31" s="174">
        <f ca="1">IF(COUNTA(INDIRECT(ADDRESS(BG31,2)):INDIRECT(ADDRESS(BH31,2)))&gt;0,COUNTA(INDIRECT(ADDRESS(BG31,2)):INDIRECT(ADDRESS(BH31,2))),"")</f>
        <v>2</v>
      </c>
      <c r="BJ31" s="43"/>
    </row>
    <row r="32" spans="1:65" ht="15" customHeight="1" x14ac:dyDescent="0.15">
      <c r="A32" s="310"/>
      <c r="B32" s="310"/>
      <c r="C32" s="310"/>
      <c r="D32" s="310"/>
      <c r="E32" s="310"/>
      <c r="F32" s="310"/>
      <c r="G32" s="310"/>
      <c r="H32" s="310"/>
      <c r="I32" s="310"/>
      <c r="J32" s="310"/>
      <c r="K32" s="310"/>
      <c r="L32" s="310"/>
      <c r="M32" s="310"/>
      <c r="N32" s="310"/>
      <c r="O32" s="310"/>
      <c r="P32" s="310"/>
      <c r="Q32" s="310"/>
      <c r="R32" s="310"/>
      <c r="S32" s="310"/>
      <c r="T32" s="310"/>
      <c r="U32" s="310"/>
      <c r="V32" s="310"/>
      <c r="W32" s="310"/>
      <c r="X32" s="310"/>
      <c r="Y32" s="310"/>
      <c r="Z32" s="310"/>
      <c r="AA32" s="310"/>
      <c r="AB32" s="310"/>
      <c r="AC32" s="310"/>
      <c r="AD32" s="310"/>
      <c r="AE32" s="310"/>
      <c r="AF32" s="310"/>
      <c r="AG32" s="389"/>
      <c r="AH32" s="310"/>
      <c r="AI32" s="417" t="s">
        <v>34</v>
      </c>
      <c r="AJ32" s="699">
        <v>277</v>
      </c>
      <c r="AK32" s="699"/>
      <c r="AL32" s="699"/>
      <c r="AM32" s="700" t="s">
        <v>209</v>
      </c>
      <c r="AN32" s="700"/>
      <c r="AO32" s="701" t="s">
        <v>271</v>
      </c>
      <c r="AP32" s="701"/>
      <c r="AQ32" s="701"/>
      <c r="AR32" s="701"/>
      <c r="AS32" s="314" t="s">
        <v>35</v>
      </c>
      <c r="AT32" s="310"/>
      <c r="AU32" s="310"/>
      <c r="AV32" s="46"/>
      <c r="BF32" s="170">
        <v>15</v>
      </c>
      <c r="BG32" s="171">
        <f t="shared" si="1"/>
        <v>593</v>
      </c>
      <c r="BH32" s="171">
        <f t="shared" si="1"/>
        <v>609</v>
      </c>
      <c r="BI32" s="174">
        <f ca="1">IF(COUNTA(INDIRECT(ADDRESS(BG32,2)):INDIRECT(ADDRESS(BH32,2)))&gt;0,COUNTA(INDIRECT(ADDRESS(BG32,2)):INDIRECT(ADDRESS(BH32,2))),"")</f>
        <v>2</v>
      </c>
      <c r="BJ32" s="43"/>
    </row>
    <row r="33" spans="1:62" ht="15" customHeight="1" x14ac:dyDescent="0.15">
      <c r="A33" s="310"/>
      <c r="B33" s="310"/>
      <c r="C33" s="310"/>
      <c r="D33" s="696">
        <v>7</v>
      </c>
      <c r="E33" s="696"/>
      <c r="F33" s="418" t="s">
        <v>0</v>
      </c>
      <c r="G33" s="696">
        <v>4</v>
      </c>
      <c r="H33" s="696"/>
      <c r="I33" s="418" t="s">
        <v>1</v>
      </c>
      <c r="J33" s="696">
        <v>15</v>
      </c>
      <c r="K33" s="696"/>
      <c r="L33" s="418" t="s">
        <v>23</v>
      </c>
      <c r="M33" s="310"/>
      <c r="N33" s="310"/>
      <c r="O33" s="310"/>
      <c r="P33" s="310"/>
      <c r="Q33" s="310"/>
      <c r="R33" s="310"/>
      <c r="S33" s="310"/>
      <c r="T33" s="310"/>
      <c r="U33" s="310"/>
      <c r="V33" s="310"/>
      <c r="W33" s="310"/>
      <c r="X33" s="310"/>
      <c r="Y33" s="310"/>
      <c r="Z33" s="310"/>
      <c r="AA33" s="310"/>
      <c r="AB33" s="310"/>
      <c r="AC33" s="310"/>
      <c r="AD33" s="310"/>
      <c r="AE33" s="310"/>
      <c r="AF33" s="310"/>
      <c r="AG33" s="419"/>
      <c r="AH33" s="310"/>
      <c r="AI33" s="417" t="s">
        <v>36</v>
      </c>
      <c r="AJ33" s="701" t="s">
        <v>272</v>
      </c>
      <c r="AK33" s="701"/>
      <c r="AL33" s="314" t="s">
        <v>209</v>
      </c>
      <c r="AM33" s="701" t="s">
        <v>273</v>
      </c>
      <c r="AN33" s="701"/>
      <c r="AO33" s="314" t="s">
        <v>37</v>
      </c>
      <c r="AP33" s="701" t="s">
        <v>274</v>
      </c>
      <c r="AQ33" s="701"/>
      <c r="AR33" s="701"/>
      <c r="AS33" s="314" t="s">
        <v>35</v>
      </c>
      <c r="AT33" s="310"/>
      <c r="AU33" s="310"/>
      <c r="BF33" s="170">
        <v>16</v>
      </c>
      <c r="BG33" s="171">
        <f t="shared" si="1"/>
        <v>634</v>
      </c>
      <c r="BH33" s="171">
        <f t="shared" si="1"/>
        <v>650</v>
      </c>
      <c r="BI33" s="174">
        <f ca="1">IF(COUNTA(INDIRECT(ADDRESS(BG33,2)):INDIRECT(ADDRESS(BH33,2)))&gt;0,COUNTA(INDIRECT(ADDRESS(BG33,2)):INDIRECT(ADDRESS(BH33,2))),"")</f>
        <v>2</v>
      </c>
      <c r="BJ33" s="43"/>
    </row>
    <row r="34" spans="1:62" ht="18" customHeight="1" x14ac:dyDescent="0.15">
      <c r="A34" s="310"/>
      <c r="B34" s="310"/>
      <c r="C34" s="310"/>
      <c r="D34" s="389"/>
      <c r="E34" s="389"/>
      <c r="F34" s="389"/>
      <c r="G34" s="389"/>
      <c r="H34" s="310"/>
      <c r="I34" s="310"/>
      <c r="J34" s="310"/>
      <c r="K34" s="310"/>
      <c r="L34" s="310"/>
      <c r="M34" s="310"/>
      <c r="N34" s="310"/>
      <c r="O34" s="310"/>
      <c r="P34" s="310"/>
      <c r="Q34" s="310"/>
      <c r="R34" s="310"/>
      <c r="S34" s="310"/>
      <c r="T34" s="310"/>
      <c r="U34" s="310"/>
      <c r="V34" s="310"/>
      <c r="W34" s="310"/>
      <c r="X34" s="310"/>
      <c r="Y34" s="310"/>
      <c r="Z34" s="310"/>
      <c r="AA34" s="692" t="s">
        <v>24</v>
      </c>
      <c r="AB34" s="692"/>
      <c r="AC34" s="693" t="s">
        <v>275</v>
      </c>
      <c r="AD34" s="693"/>
      <c r="AE34" s="693"/>
      <c r="AF34" s="693"/>
      <c r="AG34" s="693"/>
      <c r="AH34" s="693"/>
      <c r="AI34" s="693"/>
      <c r="AJ34" s="693"/>
      <c r="AK34" s="693"/>
      <c r="AL34" s="693"/>
      <c r="AM34" s="693"/>
      <c r="AN34" s="693"/>
      <c r="AO34" s="693"/>
      <c r="AP34" s="693"/>
      <c r="AQ34" s="693"/>
      <c r="AR34" s="693"/>
      <c r="AS34" s="693"/>
      <c r="AT34" s="310"/>
      <c r="AU34" s="310"/>
      <c r="BF34" s="170">
        <v>17</v>
      </c>
      <c r="BG34" s="171">
        <f t="shared" si="1"/>
        <v>675</v>
      </c>
      <c r="BH34" s="171">
        <f t="shared" si="1"/>
        <v>691</v>
      </c>
      <c r="BI34" s="174">
        <f ca="1">IF(COUNTA(INDIRECT(ADDRESS(BG34,2)):INDIRECT(ADDRESS(BH34,2)))&gt;0,COUNTA(INDIRECT(ADDRESS(BG34,2)):INDIRECT(ADDRESS(BH34,2))),"")</f>
        <v>2</v>
      </c>
      <c r="BJ34" s="43"/>
    </row>
    <row r="35" spans="1:62" ht="15" customHeight="1" x14ac:dyDescent="0.15">
      <c r="A35" s="310"/>
      <c r="B35" s="310"/>
      <c r="C35" s="310"/>
      <c r="D35" s="389"/>
      <c r="E35" s="389"/>
      <c r="F35" s="389"/>
      <c r="G35" s="389"/>
      <c r="H35" s="311"/>
      <c r="I35" s="310"/>
      <c r="J35" s="310"/>
      <c r="K35" s="310"/>
      <c r="L35" s="310"/>
      <c r="M35" s="310"/>
      <c r="N35" s="310"/>
      <c r="O35" s="310"/>
      <c r="P35" s="310"/>
      <c r="Q35" s="310"/>
      <c r="R35" s="310"/>
      <c r="S35" s="310"/>
      <c r="T35" s="310"/>
      <c r="U35" s="310"/>
      <c r="V35" s="310"/>
      <c r="W35" s="310"/>
      <c r="X35" s="694" t="s">
        <v>25</v>
      </c>
      <c r="Y35" s="694"/>
      <c r="Z35" s="694"/>
      <c r="AA35" s="315"/>
      <c r="AB35" s="315"/>
      <c r="AC35" s="695" t="s">
        <v>282</v>
      </c>
      <c r="AD35" s="695"/>
      <c r="AE35" s="695"/>
      <c r="AF35" s="695"/>
      <c r="AG35" s="695"/>
      <c r="AH35" s="695"/>
      <c r="AI35" s="695"/>
      <c r="AJ35" s="695"/>
      <c r="AK35" s="695"/>
      <c r="AL35" s="695"/>
      <c r="AM35" s="695"/>
      <c r="AN35" s="695"/>
      <c r="AO35" s="310"/>
      <c r="AP35" s="310"/>
      <c r="AQ35" s="310"/>
      <c r="AR35" s="310"/>
      <c r="AS35" s="420"/>
      <c r="AT35" s="310"/>
      <c r="AU35" s="310"/>
      <c r="BF35" s="170">
        <v>18</v>
      </c>
      <c r="BG35" s="171">
        <f t="shared" si="1"/>
        <v>716</v>
      </c>
      <c r="BH35" s="171">
        <f t="shared" si="1"/>
        <v>732</v>
      </c>
      <c r="BI35" s="174">
        <f ca="1">IF(COUNTA(INDIRECT(ADDRESS(BG35,2)):INDIRECT(ADDRESS(BH35,2)))&gt;0,COUNTA(INDIRECT(ADDRESS(BG35,2)):INDIRECT(ADDRESS(BH35,2))),"")</f>
        <v>2</v>
      </c>
      <c r="BJ35" s="43"/>
    </row>
    <row r="36" spans="1:62" ht="15" customHeight="1" x14ac:dyDescent="0.15">
      <c r="A36" s="310"/>
      <c r="B36" s="310"/>
      <c r="C36" s="310"/>
      <c r="D36" s="696" t="s">
        <v>270</v>
      </c>
      <c r="E36" s="696"/>
      <c r="F36" s="696"/>
      <c r="G36" s="696"/>
      <c r="H36" s="418" t="s">
        <v>26</v>
      </c>
      <c r="I36" s="418"/>
      <c r="J36" s="418"/>
      <c r="K36" s="418"/>
      <c r="L36" s="418"/>
      <c r="M36" s="418"/>
      <c r="N36" s="418"/>
      <c r="O36" s="418"/>
      <c r="P36" s="418"/>
      <c r="Q36" s="418"/>
      <c r="R36" s="421"/>
      <c r="S36" s="418"/>
      <c r="T36" s="310"/>
      <c r="U36" s="310"/>
      <c r="V36" s="310"/>
      <c r="W36" s="310"/>
      <c r="X36" s="310"/>
      <c r="Y36" s="389"/>
      <c r="Z36" s="389"/>
      <c r="AA36" s="692" t="s">
        <v>27</v>
      </c>
      <c r="AB36" s="692"/>
      <c r="AC36" s="697" t="s">
        <v>283</v>
      </c>
      <c r="AD36" s="697"/>
      <c r="AE36" s="697"/>
      <c r="AF36" s="697"/>
      <c r="AG36" s="697"/>
      <c r="AH36" s="697"/>
      <c r="AI36" s="697"/>
      <c r="AJ36" s="697"/>
      <c r="AK36" s="697"/>
      <c r="AL36" s="697"/>
      <c r="AM36" s="697"/>
      <c r="AN36" s="697"/>
      <c r="AO36" s="422"/>
      <c r="AP36" s="422"/>
      <c r="AQ36" s="422"/>
      <c r="AR36" s="422"/>
      <c r="AS36" s="387"/>
      <c r="AT36" s="310"/>
      <c r="AU36" s="310"/>
      <c r="BF36" s="170">
        <v>19</v>
      </c>
      <c r="BG36" s="171">
        <f t="shared" ref="BG36:BH47" si="9">BG35+$BJ$14</f>
        <v>757</v>
      </c>
      <c r="BH36" s="171">
        <f t="shared" si="9"/>
        <v>773</v>
      </c>
      <c r="BI36" s="174">
        <f ca="1">IF(COUNTA(INDIRECT(ADDRESS(BG36,2)):INDIRECT(ADDRESS(BH36,2)))&gt;0,COUNTA(INDIRECT(ADDRESS(BG36,2)):INDIRECT(ADDRESS(BH36,2))),"")</f>
        <v>2</v>
      </c>
      <c r="BJ36" s="43"/>
    </row>
    <row r="37" spans="1:62" ht="15" customHeight="1" x14ac:dyDescent="0.15">
      <c r="A37" s="310"/>
      <c r="B37" s="310"/>
      <c r="C37" s="310"/>
      <c r="D37" s="310"/>
      <c r="E37" s="310"/>
      <c r="F37" s="310"/>
      <c r="G37" s="310"/>
      <c r="H37" s="310"/>
      <c r="I37" s="310"/>
      <c r="J37" s="310"/>
      <c r="K37" s="310"/>
      <c r="L37" s="310"/>
      <c r="M37" s="310"/>
      <c r="N37" s="310"/>
      <c r="O37" s="310"/>
      <c r="P37" s="310"/>
      <c r="Q37" s="310"/>
      <c r="R37" s="310"/>
      <c r="S37" s="310"/>
      <c r="T37" s="310"/>
      <c r="U37" s="310"/>
      <c r="V37" s="310"/>
      <c r="W37" s="310"/>
      <c r="X37" s="310"/>
      <c r="Y37" s="310"/>
      <c r="Z37" s="310"/>
      <c r="AA37" s="310"/>
      <c r="AB37" s="310"/>
      <c r="AC37" s="315"/>
      <c r="AD37" s="311" t="s">
        <v>39</v>
      </c>
      <c r="AE37" s="310"/>
      <c r="AF37" s="310"/>
      <c r="AG37" s="310"/>
      <c r="AH37" s="310"/>
      <c r="AI37" s="310"/>
      <c r="AJ37" s="310"/>
      <c r="AK37" s="310"/>
      <c r="AL37" s="310"/>
      <c r="AM37" s="310"/>
      <c r="AN37" s="310"/>
      <c r="AO37" s="310"/>
      <c r="AP37" s="310"/>
      <c r="AQ37" s="310"/>
      <c r="AR37" s="310"/>
      <c r="AS37" s="310"/>
      <c r="AT37" s="310"/>
      <c r="AU37" s="310"/>
      <c r="BF37" s="170">
        <v>20</v>
      </c>
      <c r="BG37" s="171">
        <f t="shared" si="9"/>
        <v>798</v>
      </c>
      <c r="BH37" s="171">
        <f t="shared" si="9"/>
        <v>814</v>
      </c>
      <c r="BI37" s="174">
        <f ca="1">IF(COUNTA(INDIRECT(ADDRESS(BG37,2)):INDIRECT(ADDRESS(BH37,2)))&gt;0,COUNTA(INDIRECT(ADDRESS(BG37,2)):INDIRECT(ADDRESS(BH37,2))),"")</f>
        <v>2</v>
      </c>
      <c r="BJ37" s="43"/>
    </row>
    <row r="38" spans="1:62" ht="15.95" customHeight="1" x14ac:dyDescent="0.15">
      <c r="A38" s="310"/>
      <c r="B38" s="310"/>
      <c r="C38" s="310"/>
      <c r="D38" s="423" t="s">
        <v>28</v>
      </c>
      <c r="E38" s="423"/>
      <c r="F38" s="315"/>
      <c r="G38" s="315"/>
      <c r="H38" s="315"/>
      <c r="I38" s="315"/>
      <c r="J38" s="315"/>
      <c r="K38" s="315"/>
      <c r="L38" s="315"/>
      <c r="M38" s="315"/>
      <c r="N38" s="315"/>
      <c r="O38" s="315"/>
      <c r="P38" s="315"/>
      <c r="Q38" s="315"/>
      <c r="R38" s="315"/>
      <c r="S38" s="315"/>
      <c r="T38" s="315"/>
      <c r="U38" s="315"/>
      <c r="V38" s="315"/>
      <c r="W38" s="315"/>
      <c r="X38" s="315"/>
      <c r="Y38" s="310"/>
      <c r="Z38" s="310"/>
      <c r="AA38" s="654" t="s">
        <v>29</v>
      </c>
      <c r="AB38" s="655"/>
      <c r="AC38" s="660" t="s">
        <v>42</v>
      </c>
      <c r="AD38" s="661"/>
      <c r="AE38" s="661"/>
      <c r="AF38" s="661"/>
      <c r="AG38" s="661"/>
      <c r="AH38" s="662"/>
      <c r="AI38" s="424"/>
      <c r="AJ38" s="666" t="s">
        <v>40</v>
      </c>
      <c r="AK38" s="666"/>
      <c r="AL38" s="666"/>
      <c r="AM38" s="666"/>
      <c r="AN38" s="666"/>
      <c r="AO38" s="425"/>
      <c r="AP38" s="668" t="s">
        <v>43</v>
      </c>
      <c r="AQ38" s="669"/>
      <c r="AR38" s="669"/>
      <c r="AS38" s="670"/>
      <c r="AT38" s="310"/>
      <c r="AU38" s="310"/>
      <c r="BF38" s="170">
        <v>21</v>
      </c>
      <c r="BG38" s="171">
        <f t="shared" si="9"/>
        <v>839</v>
      </c>
      <c r="BH38" s="171">
        <f t="shared" si="9"/>
        <v>855</v>
      </c>
      <c r="BI38" s="174">
        <f ca="1">IF(COUNTA(INDIRECT(ADDRESS(BG38,2)):INDIRECT(ADDRESS(BH38,2)))&gt;0,COUNTA(INDIRECT(ADDRESS(BG38,2)):INDIRECT(ADDRESS(BH38,2))),"")</f>
        <v>2</v>
      </c>
      <c r="BJ38" s="43"/>
    </row>
    <row r="39" spans="1:62" ht="15.95" customHeight="1" x14ac:dyDescent="0.15">
      <c r="A39" s="310"/>
      <c r="B39" s="310"/>
      <c r="C39" s="310"/>
      <c r="D39" s="426" t="s">
        <v>267</v>
      </c>
      <c r="E39" s="423"/>
      <c r="F39" s="315"/>
      <c r="G39" s="315"/>
      <c r="H39" s="315"/>
      <c r="I39" s="315"/>
      <c r="J39" s="315"/>
      <c r="K39" s="315"/>
      <c r="L39" s="315"/>
      <c r="M39" s="315"/>
      <c r="N39" s="315"/>
      <c r="O39" s="315"/>
      <c r="P39" s="315"/>
      <c r="Q39" s="315"/>
      <c r="R39" s="315"/>
      <c r="S39" s="315"/>
      <c r="T39" s="315"/>
      <c r="U39" s="315"/>
      <c r="V39" s="315"/>
      <c r="W39" s="315"/>
      <c r="X39" s="315"/>
      <c r="Y39" s="310"/>
      <c r="Z39" s="310"/>
      <c r="AA39" s="656"/>
      <c r="AB39" s="657"/>
      <c r="AC39" s="663"/>
      <c r="AD39" s="664"/>
      <c r="AE39" s="664"/>
      <c r="AF39" s="664"/>
      <c r="AG39" s="664"/>
      <c r="AH39" s="665"/>
      <c r="AI39" s="311"/>
      <c r="AJ39" s="667"/>
      <c r="AK39" s="667"/>
      <c r="AL39" s="667"/>
      <c r="AM39" s="667"/>
      <c r="AN39" s="667"/>
      <c r="AO39" s="427"/>
      <c r="AP39" s="671"/>
      <c r="AQ39" s="672"/>
      <c r="AR39" s="672"/>
      <c r="AS39" s="673"/>
      <c r="AT39" s="310"/>
      <c r="AU39" s="310"/>
      <c r="BF39" s="170">
        <v>22</v>
      </c>
      <c r="BG39" s="171">
        <f t="shared" si="9"/>
        <v>880</v>
      </c>
      <c r="BH39" s="171">
        <f t="shared" si="9"/>
        <v>896</v>
      </c>
      <c r="BI39" s="174">
        <f ca="1">IF(COUNTA(INDIRECT(ADDRESS(BG39,2)):INDIRECT(ADDRESS(BH39,2)))&gt;0,COUNTA(INDIRECT(ADDRESS(BG39,2)):INDIRECT(ADDRESS(BH39,2))),"")</f>
        <v>2</v>
      </c>
      <c r="BJ39" s="43"/>
    </row>
    <row r="40" spans="1:62" ht="15.95" customHeight="1" x14ac:dyDescent="0.15">
      <c r="A40" s="310"/>
      <c r="B40" s="310"/>
      <c r="C40" s="310"/>
      <c r="D40" s="423" t="s">
        <v>41</v>
      </c>
      <c r="E40" s="423"/>
      <c r="F40" s="315"/>
      <c r="G40" s="315"/>
      <c r="H40" s="315"/>
      <c r="I40" s="315"/>
      <c r="J40" s="315"/>
      <c r="K40" s="315"/>
      <c r="L40" s="315"/>
      <c r="M40" s="315"/>
      <c r="N40" s="315"/>
      <c r="O40" s="315"/>
      <c r="P40" s="315"/>
      <c r="Q40" s="315"/>
      <c r="R40" s="315"/>
      <c r="S40" s="315"/>
      <c r="T40" s="315"/>
      <c r="U40" s="315"/>
      <c r="V40" s="315"/>
      <c r="W40" s="315"/>
      <c r="X40" s="315"/>
      <c r="Y40" s="310"/>
      <c r="Z40" s="310"/>
      <c r="AA40" s="656"/>
      <c r="AB40" s="657"/>
      <c r="AC40" s="674"/>
      <c r="AD40" s="675"/>
      <c r="AE40" s="675"/>
      <c r="AF40" s="675"/>
      <c r="AG40" s="675"/>
      <c r="AH40" s="676"/>
      <c r="AI40" s="680"/>
      <c r="AJ40" s="681"/>
      <c r="AK40" s="681"/>
      <c r="AL40" s="681"/>
      <c r="AM40" s="681"/>
      <c r="AN40" s="681"/>
      <c r="AO40" s="684"/>
      <c r="AP40" s="686"/>
      <c r="AQ40" s="687"/>
      <c r="AR40" s="687"/>
      <c r="AS40" s="688"/>
      <c r="AT40" s="310"/>
      <c r="AU40" s="310"/>
      <c r="BF40" s="170">
        <v>23</v>
      </c>
      <c r="BG40" s="171">
        <f t="shared" si="9"/>
        <v>921</v>
      </c>
      <c r="BH40" s="171">
        <f t="shared" si="9"/>
        <v>937</v>
      </c>
      <c r="BI40" s="174">
        <f ca="1">IF(COUNTA(INDIRECT(ADDRESS(BG40,2)):INDIRECT(ADDRESS(BH40,2)))&gt;0,COUNTA(INDIRECT(ADDRESS(BG40,2)):INDIRECT(ADDRESS(BH40,2))),"")</f>
        <v>2</v>
      </c>
      <c r="BJ40" s="43"/>
    </row>
    <row r="41" spans="1:62" ht="15.95" customHeight="1" x14ac:dyDescent="0.15">
      <c r="A41" s="310"/>
      <c r="B41" s="310"/>
      <c r="C41" s="310"/>
      <c r="D41" s="428"/>
      <c r="E41" s="423"/>
      <c r="F41" s="315"/>
      <c r="G41" s="315"/>
      <c r="H41" s="315"/>
      <c r="I41" s="315"/>
      <c r="J41" s="315"/>
      <c r="K41" s="315"/>
      <c r="L41" s="315"/>
      <c r="M41" s="315"/>
      <c r="N41" s="315"/>
      <c r="O41" s="315"/>
      <c r="P41" s="315"/>
      <c r="Q41" s="315"/>
      <c r="R41" s="315"/>
      <c r="S41" s="315"/>
      <c r="T41" s="315"/>
      <c r="U41" s="315"/>
      <c r="V41" s="315"/>
      <c r="W41" s="315"/>
      <c r="X41" s="315"/>
      <c r="Y41" s="310"/>
      <c r="Z41" s="310"/>
      <c r="AA41" s="658"/>
      <c r="AB41" s="659"/>
      <c r="AC41" s="677"/>
      <c r="AD41" s="678"/>
      <c r="AE41" s="678"/>
      <c r="AF41" s="678"/>
      <c r="AG41" s="678"/>
      <c r="AH41" s="679"/>
      <c r="AI41" s="682"/>
      <c r="AJ41" s="683"/>
      <c r="AK41" s="683"/>
      <c r="AL41" s="683"/>
      <c r="AM41" s="683"/>
      <c r="AN41" s="683"/>
      <c r="AO41" s="685"/>
      <c r="AP41" s="689"/>
      <c r="AQ41" s="690"/>
      <c r="AR41" s="690"/>
      <c r="AS41" s="691"/>
      <c r="AT41" s="310"/>
      <c r="AU41" s="310"/>
      <c r="BF41" s="170">
        <v>24</v>
      </c>
      <c r="BG41" s="171">
        <f t="shared" si="9"/>
        <v>962</v>
      </c>
      <c r="BH41" s="171">
        <f t="shared" si="9"/>
        <v>978</v>
      </c>
      <c r="BI41" s="174">
        <f ca="1">IF(COUNTA(INDIRECT(ADDRESS(BG41,2)):INDIRECT(ADDRESS(BH41,2)))&gt;0,COUNTA(INDIRECT(ADDRESS(BG41,2)):INDIRECT(ADDRESS(BH41,2))),"")</f>
        <v>2</v>
      </c>
      <c r="BJ41" s="43"/>
    </row>
    <row r="42" spans="1:62" ht="9" customHeight="1" x14ac:dyDescent="0.15">
      <c r="A42" s="310"/>
      <c r="B42" s="310"/>
      <c r="C42" s="310"/>
      <c r="D42" s="428"/>
      <c r="E42" s="423"/>
      <c r="F42" s="315"/>
      <c r="G42" s="315"/>
      <c r="H42" s="315"/>
      <c r="I42" s="315"/>
      <c r="J42" s="315"/>
      <c r="K42" s="315"/>
      <c r="L42" s="315"/>
      <c r="M42" s="315"/>
      <c r="N42" s="315"/>
      <c r="O42" s="315"/>
      <c r="P42" s="315"/>
      <c r="Q42" s="315"/>
      <c r="R42" s="315"/>
      <c r="S42" s="315"/>
      <c r="T42" s="315"/>
      <c r="U42" s="315"/>
      <c r="V42" s="315"/>
      <c r="W42" s="315"/>
      <c r="X42" s="315"/>
      <c r="Y42" s="310"/>
      <c r="Z42" s="310"/>
      <c r="AA42" s="429"/>
      <c r="AB42" s="429"/>
      <c r="AC42" s="430"/>
      <c r="AD42" s="430"/>
      <c r="AE42" s="430"/>
      <c r="AF42" s="430"/>
      <c r="AG42" s="430"/>
      <c r="AH42" s="430"/>
      <c r="AI42" s="430"/>
      <c r="AJ42" s="430"/>
      <c r="AK42" s="430"/>
      <c r="AL42" s="430"/>
      <c r="AM42" s="430"/>
      <c r="AN42" s="430"/>
      <c r="AO42" s="314"/>
      <c r="AP42" s="430"/>
      <c r="AQ42" s="431"/>
      <c r="AR42" s="431"/>
      <c r="AS42" s="431"/>
      <c r="AT42" s="310"/>
      <c r="AU42" s="310"/>
      <c r="BF42" s="170">
        <v>25</v>
      </c>
      <c r="BG42" s="171">
        <f t="shared" si="9"/>
        <v>1003</v>
      </c>
      <c r="BH42" s="171">
        <f t="shared" si="9"/>
        <v>1019</v>
      </c>
      <c r="BI42" s="174">
        <f ca="1">IF(COUNTA(INDIRECT(ADDRESS(BG42,2)):INDIRECT(ADDRESS(BH42,2)))&gt;0,COUNTA(INDIRECT(ADDRESS(BG42,2)):INDIRECT(ADDRESS(BH42,2))),"")</f>
        <v>2</v>
      </c>
      <c r="BJ42" s="43"/>
    </row>
    <row r="43" spans="1:62" ht="9" customHeight="1" x14ac:dyDescent="0.15">
      <c r="A43" s="310"/>
      <c r="B43" s="310"/>
      <c r="C43" s="310"/>
      <c r="D43" s="310"/>
      <c r="E43" s="310"/>
      <c r="F43" s="310"/>
      <c r="G43" s="310"/>
      <c r="H43" s="310"/>
      <c r="I43" s="310"/>
      <c r="J43" s="310"/>
      <c r="K43" s="310"/>
      <c r="L43" s="310"/>
      <c r="M43" s="310"/>
      <c r="N43" s="310"/>
      <c r="O43" s="310"/>
      <c r="P43" s="310"/>
      <c r="Q43" s="310"/>
      <c r="R43" s="310"/>
      <c r="S43" s="310"/>
      <c r="T43" s="310"/>
      <c r="U43" s="310"/>
      <c r="V43" s="310"/>
      <c r="W43" s="310"/>
      <c r="X43" s="310"/>
      <c r="Y43" s="310"/>
      <c r="Z43" s="310"/>
      <c r="AA43" s="310"/>
      <c r="AB43" s="310"/>
      <c r="AC43" s="310"/>
      <c r="AD43" s="310"/>
      <c r="AE43" s="310"/>
      <c r="AF43" s="310"/>
      <c r="AG43" s="310"/>
      <c r="AH43" s="310"/>
      <c r="AI43" s="310"/>
      <c r="AJ43" s="310"/>
      <c r="AK43" s="310"/>
      <c r="AL43" s="310"/>
      <c r="AM43" s="310"/>
      <c r="AN43" s="310"/>
      <c r="AO43" s="310"/>
      <c r="AP43" s="310"/>
      <c r="AQ43" s="432"/>
      <c r="AR43" s="432"/>
      <c r="AS43" s="432"/>
      <c r="AT43" s="310"/>
      <c r="AU43" s="310"/>
      <c r="BF43" s="170">
        <v>26</v>
      </c>
      <c r="BG43" s="171">
        <f t="shared" si="9"/>
        <v>1044</v>
      </c>
      <c r="BH43" s="171">
        <f t="shared" si="9"/>
        <v>1060</v>
      </c>
      <c r="BI43" s="174">
        <f ca="1">IF(COUNTA(INDIRECT(ADDRESS(BG43,2)):INDIRECT(ADDRESS(BH43,2)))&gt;0,COUNTA(INDIRECT(ADDRESS(BG43,2)):INDIRECT(ADDRESS(BH43,2))),"")</f>
        <v>2</v>
      </c>
      <c r="BJ43" s="43"/>
    </row>
    <row r="44" spans="1:62" ht="7.5" customHeight="1" x14ac:dyDescent="0.15">
      <c r="X44" s="6"/>
      <c r="Y44" s="6"/>
      <c r="BF44" s="170">
        <v>27</v>
      </c>
      <c r="BG44" s="171">
        <f t="shared" si="9"/>
        <v>1085</v>
      </c>
      <c r="BH44" s="171">
        <f t="shared" si="9"/>
        <v>1101</v>
      </c>
      <c r="BI44" s="174">
        <f ca="1">IF(COUNTA(INDIRECT(ADDRESS(BG44,2)):INDIRECT(ADDRESS(BH44,2)))&gt;0,COUNTA(INDIRECT(ADDRESS(BG44,2)):INDIRECT(ADDRESS(BH44,2))),"")</f>
        <v>2</v>
      </c>
      <c r="BJ44" s="43"/>
    </row>
    <row r="45" spans="1:62" ht="10.5" customHeight="1" x14ac:dyDescent="0.15">
      <c r="X45" s="6"/>
      <c r="Y45" s="6"/>
      <c r="BF45" s="170">
        <v>28</v>
      </c>
      <c r="BG45" s="171">
        <f t="shared" si="9"/>
        <v>1126</v>
      </c>
      <c r="BH45" s="171">
        <f t="shared" si="9"/>
        <v>1142</v>
      </c>
      <c r="BI45" s="174">
        <f ca="1">IF(COUNTA(INDIRECT(ADDRESS(BG45,2)):INDIRECT(ADDRESS(BH45,2)))&gt;0,COUNTA(INDIRECT(ADDRESS(BG45,2)):INDIRECT(ADDRESS(BH45,2))),"")</f>
        <v>2</v>
      </c>
      <c r="BJ45" s="43"/>
    </row>
    <row r="46" spans="1:62" ht="5.25" customHeight="1" x14ac:dyDescent="0.15">
      <c r="X46" s="6"/>
      <c r="Y46" s="6"/>
      <c r="BF46" s="170">
        <v>29</v>
      </c>
      <c r="BG46" s="171">
        <f t="shared" si="9"/>
        <v>1167</v>
      </c>
      <c r="BH46" s="171">
        <f t="shared" si="9"/>
        <v>1183</v>
      </c>
      <c r="BI46" s="174">
        <f ca="1">IF(COUNTA(INDIRECT(ADDRESS(BG46,2)):INDIRECT(ADDRESS(BH46,2)))&gt;0,COUNTA(INDIRECT(ADDRESS(BG46,2)):INDIRECT(ADDRESS(BH46,2))),"")</f>
        <v>2</v>
      </c>
      <c r="BJ46" s="43"/>
    </row>
    <row r="47" spans="1:62" ht="5.25" customHeight="1" thickBot="1" x14ac:dyDescent="0.2">
      <c r="X47" s="6"/>
      <c r="Y47" s="6"/>
      <c r="BF47" s="175">
        <v>30</v>
      </c>
      <c r="BG47" s="176">
        <f t="shared" si="9"/>
        <v>1208</v>
      </c>
      <c r="BH47" s="176">
        <f t="shared" si="9"/>
        <v>1224</v>
      </c>
      <c r="BI47" s="177">
        <f ca="1">IF(COUNTA(INDIRECT(ADDRESS(BG47,2)):INDIRECT(ADDRESS(BH47,2)))&gt;0,COUNTA(INDIRECT(ADDRESS(BG47,2)):INDIRECT(ADDRESS(BH47,2))),"")</f>
        <v>2</v>
      </c>
      <c r="BJ47" s="43"/>
    </row>
    <row r="48" spans="1:62" ht="5.25" customHeight="1" x14ac:dyDescent="0.15">
      <c r="X48" s="6"/>
      <c r="Y48" s="6"/>
      <c r="BJ48" s="43"/>
    </row>
    <row r="49" spans="2:65" ht="5.25" customHeight="1" x14ac:dyDescent="0.15">
      <c r="X49" s="6"/>
      <c r="Y49" s="6"/>
    </row>
    <row r="50" spans="2:65" ht="17.25" customHeight="1" x14ac:dyDescent="0.15">
      <c r="B50" s="2" t="s">
        <v>50</v>
      </c>
      <c r="S50" s="4"/>
      <c r="T50" s="4"/>
      <c r="U50" s="4"/>
      <c r="V50" s="4"/>
      <c r="W50" s="4"/>
      <c r="AL50" s="48"/>
    </row>
    <row r="51" spans="2:65" ht="12.75" customHeight="1" x14ac:dyDescent="0.15">
      <c r="M51" s="49"/>
      <c r="N51" s="49"/>
      <c r="O51" s="49"/>
      <c r="P51" s="49"/>
      <c r="Q51" s="49"/>
      <c r="R51" s="49"/>
      <c r="S51" s="49"/>
      <c r="T51" s="50"/>
      <c r="U51" s="50"/>
      <c r="V51" s="50"/>
      <c r="W51" s="50"/>
      <c r="X51" s="50"/>
      <c r="Y51" s="50"/>
      <c r="Z51" s="50"/>
      <c r="AA51" s="49"/>
      <c r="AB51" s="49"/>
      <c r="AC51" s="49"/>
      <c r="AL51" s="48"/>
      <c r="AM51" s="560" t="s">
        <v>266</v>
      </c>
      <c r="AN51" s="561"/>
      <c r="AO51" s="561"/>
      <c r="AP51" s="562"/>
      <c r="AZ51" s="1"/>
    </row>
    <row r="52" spans="2:65" ht="12.75" customHeight="1" x14ac:dyDescent="0.15">
      <c r="M52" s="49"/>
      <c r="N52" s="49"/>
      <c r="O52" s="49"/>
      <c r="P52" s="49"/>
      <c r="Q52" s="49"/>
      <c r="R52" s="49"/>
      <c r="S52" s="49"/>
      <c r="T52" s="50"/>
      <c r="U52" s="50"/>
      <c r="V52" s="50"/>
      <c r="W52" s="50"/>
      <c r="X52" s="50"/>
      <c r="Y52" s="50"/>
      <c r="Z52" s="50"/>
      <c r="AA52" s="49"/>
      <c r="AB52" s="49"/>
      <c r="AC52" s="49"/>
      <c r="AL52" s="48"/>
      <c r="AM52" s="563"/>
      <c r="AN52" s="564"/>
      <c r="AO52" s="564"/>
      <c r="AP52" s="565"/>
    </row>
    <row r="53" spans="2:65" ht="12.75" customHeight="1" x14ac:dyDescent="0.15">
      <c r="M53" s="49"/>
      <c r="N53" s="49"/>
      <c r="O53" s="49"/>
      <c r="P53" s="49"/>
      <c r="Q53" s="49"/>
      <c r="R53" s="49"/>
      <c r="S53" s="49"/>
      <c r="T53" s="49"/>
      <c r="U53" s="49"/>
      <c r="V53" s="49"/>
      <c r="W53" s="49"/>
      <c r="X53" s="49"/>
      <c r="Y53" s="49"/>
      <c r="Z53" s="49"/>
      <c r="AA53" s="49"/>
      <c r="AB53" s="49"/>
      <c r="AC53" s="49"/>
      <c r="AL53" s="48"/>
      <c r="AM53" s="220"/>
      <c r="AN53" s="220"/>
    </row>
    <row r="54" spans="2:65" ht="6" customHeight="1" x14ac:dyDescent="0.15">
      <c r="M54" s="49"/>
      <c r="N54" s="49"/>
      <c r="O54" s="49"/>
      <c r="P54" s="49"/>
      <c r="Q54" s="49"/>
      <c r="R54" s="49"/>
      <c r="S54" s="49"/>
      <c r="T54" s="49"/>
      <c r="U54" s="49"/>
      <c r="V54" s="49"/>
      <c r="W54" s="49"/>
      <c r="X54" s="49"/>
      <c r="Y54" s="49"/>
      <c r="Z54" s="49"/>
      <c r="AA54" s="49"/>
      <c r="AB54" s="49"/>
      <c r="AC54" s="49"/>
      <c r="AL54" s="48"/>
      <c r="AM54" s="48"/>
    </row>
    <row r="55" spans="2:65" ht="12.75" customHeight="1" x14ac:dyDescent="0.15">
      <c r="B55" s="566" t="s">
        <v>2</v>
      </c>
      <c r="C55" s="567"/>
      <c r="D55" s="567"/>
      <c r="E55" s="567"/>
      <c r="F55" s="567"/>
      <c r="G55" s="567"/>
      <c r="H55" s="567"/>
      <c r="I55" s="567"/>
      <c r="J55" s="569" t="s">
        <v>10</v>
      </c>
      <c r="K55" s="569"/>
      <c r="L55" s="3" t="s">
        <v>3</v>
      </c>
      <c r="M55" s="569" t="s">
        <v>11</v>
      </c>
      <c r="N55" s="569"/>
      <c r="O55" s="570" t="s">
        <v>12</v>
      </c>
      <c r="P55" s="569"/>
      <c r="Q55" s="569"/>
      <c r="R55" s="569"/>
      <c r="S55" s="569"/>
      <c r="T55" s="569"/>
      <c r="U55" s="569" t="s">
        <v>13</v>
      </c>
      <c r="V55" s="569"/>
      <c r="W55" s="569"/>
      <c r="AD55" s="5"/>
      <c r="AE55" s="5"/>
      <c r="AF55" s="5"/>
      <c r="AG55" s="5"/>
      <c r="AH55" s="5"/>
      <c r="AI55" s="5"/>
      <c r="AJ55" s="5"/>
      <c r="AL55" s="571">
        <f ca="1">$AL$9</f>
        <v>30</v>
      </c>
      <c r="AM55" s="572"/>
      <c r="AN55" s="502" t="s">
        <v>4</v>
      </c>
      <c r="AO55" s="502"/>
      <c r="AP55" s="572">
        <v>2</v>
      </c>
      <c r="AQ55" s="572"/>
      <c r="AR55" s="502" t="s">
        <v>5</v>
      </c>
      <c r="AS55" s="503"/>
    </row>
    <row r="56" spans="2:65" ht="13.5" customHeight="1" x14ac:dyDescent="0.15">
      <c r="B56" s="567"/>
      <c r="C56" s="567"/>
      <c r="D56" s="567"/>
      <c r="E56" s="567"/>
      <c r="F56" s="567"/>
      <c r="G56" s="567"/>
      <c r="H56" s="567"/>
      <c r="I56" s="567"/>
      <c r="J56" s="508" t="str">
        <f>$J$10</f>
        <v>1</v>
      </c>
      <c r="K56" s="510" t="str">
        <f>$K$10</f>
        <v>2</v>
      </c>
      <c r="L56" s="513" t="str">
        <f>$L$10</f>
        <v>1</v>
      </c>
      <c r="M56" s="516" t="str">
        <f>$M$10</f>
        <v>0</v>
      </c>
      <c r="N56" s="510" t="str">
        <f>$N$10</f>
        <v>3</v>
      </c>
      <c r="O56" s="516" t="str">
        <f>$O$10</f>
        <v>9</v>
      </c>
      <c r="P56" s="519" t="str">
        <f>$P$10</f>
        <v>3</v>
      </c>
      <c r="Q56" s="519" t="str">
        <f>$Q$10</f>
        <v>9</v>
      </c>
      <c r="R56" s="519" t="str">
        <f>$R$10</f>
        <v>0</v>
      </c>
      <c r="S56" s="519" t="str">
        <f>$S$10</f>
        <v>2</v>
      </c>
      <c r="T56" s="510" t="str">
        <f>$T$10</f>
        <v>5</v>
      </c>
      <c r="U56" s="516" t="str">
        <f>$U$10</f>
        <v>0</v>
      </c>
      <c r="V56" s="519" t="str">
        <f>$V$10</f>
        <v>0</v>
      </c>
      <c r="W56" s="510" t="str">
        <f>$W$10</f>
        <v>１</v>
      </c>
      <c r="AD56" s="5"/>
      <c r="AE56" s="5"/>
      <c r="AF56" s="5"/>
      <c r="AG56" s="5"/>
      <c r="AH56" s="5"/>
      <c r="AI56" s="5"/>
      <c r="AJ56" s="5"/>
      <c r="AL56" s="573"/>
      <c r="AM56" s="574"/>
      <c r="AN56" s="504"/>
      <c r="AO56" s="504"/>
      <c r="AP56" s="574"/>
      <c r="AQ56" s="574"/>
      <c r="AR56" s="504"/>
      <c r="AS56" s="505"/>
    </row>
    <row r="57" spans="2:65" ht="9" customHeight="1" x14ac:dyDescent="0.15">
      <c r="B57" s="567"/>
      <c r="C57" s="567"/>
      <c r="D57" s="567"/>
      <c r="E57" s="567"/>
      <c r="F57" s="567"/>
      <c r="G57" s="567"/>
      <c r="H57" s="567"/>
      <c r="I57" s="567"/>
      <c r="J57" s="509"/>
      <c r="K57" s="511"/>
      <c r="L57" s="514"/>
      <c r="M57" s="517"/>
      <c r="N57" s="511"/>
      <c r="O57" s="517"/>
      <c r="P57" s="520"/>
      <c r="Q57" s="520"/>
      <c r="R57" s="520"/>
      <c r="S57" s="520"/>
      <c r="T57" s="511"/>
      <c r="U57" s="517"/>
      <c r="V57" s="520"/>
      <c r="W57" s="511"/>
      <c r="AD57" s="5"/>
      <c r="AE57" s="5"/>
      <c r="AF57" s="5"/>
      <c r="AG57" s="5"/>
      <c r="AH57" s="5"/>
      <c r="AI57" s="5"/>
      <c r="AJ57" s="5"/>
      <c r="AL57" s="575"/>
      <c r="AM57" s="576"/>
      <c r="AN57" s="506"/>
      <c r="AO57" s="506"/>
      <c r="AP57" s="576"/>
      <c r="AQ57" s="576"/>
      <c r="AR57" s="506"/>
      <c r="AS57" s="507"/>
    </row>
    <row r="58" spans="2:65" ht="6" customHeight="1" x14ac:dyDescent="0.15">
      <c r="B58" s="568"/>
      <c r="C58" s="568"/>
      <c r="D58" s="568"/>
      <c r="E58" s="568"/>
      <c r="F58" s="568"/>
      <c r="G58" s="568"/>
      <c r="H58" s="568"/>
      <c r="I58" s="568"/>
      <c r="J58" s="509"/>
      <c r="K58" s="512"/>
      <c r="L58" s="515"/>
      <c r="M58" s="518"/>
      <c r="N58" s="512"/>
      <c r="O58" s="518"/>
      <c r="P58" s="521"/>
      <c r="Q58" s="521"/>
      <c r="R58" s="521"/>
      <c r="S58" s="521"/>
      <c r="T58" s="512"/>
      <c r="U58" s="518"/>
      <c r="V58" s="521"/>
      <c r="W58" s="512"/>
    </row>
    <row r="59" spans="2:65" ht="15" customHeight="1" x14ac:dyDescent="0.15">
      <c r="B59" s="487" t="s">
        <v>51</v>
      </c>
      <c r="C59" s="488"/>
      <c r="D59" s="488"/>
      <c r="E59" s="488"/>
      <c r="F59" s="488"/>
      <c r="G59" s="488"/>
      <c r="H59" s="488"/>
      <c r="I59" s="489"/>
      <c r="J59" s="487" t="s">
        <v>6</v>
      </c>
      <c r="K59" s="488"/>
      <c r="L59" s="488"/>
      <c r="M59" s="488"/>
      <c r="N59" s="496"/>
      <c r="O59" s="499" t="s">
        <v>52</v>
      </c>
      <c r="P59" s="488"/>
      <c r="Q59" s="488"/>
      <c r="R59" s="488"/>
      <c r="S59" s="488"/>
      <c r="T59" s="488"/>
      <c r="U59" s="489"/>
      <c r="V59" s="12" t="s">
        <v>32</v>
      </c>
      <c r="W59" s="27"/>
      <c r="X59" s="27"/>
      <c r="Y59" s="526" t="s">
        <v>44</v>
      </c>
      <c r="Z59" s="526"/>
      <c r="AA59" s="526"/>
      <c r="AB59" s="526"/>
      <c r="AC59" s="526"/>
      <c r="AD59" s="526"/>
      <c r="AE59" s="526"/>
      <c r="AF59" s="526"/>
      <c r="AG59" s="526"/>
      <c r="AH59" s="526"/>
      <c r="AI59" s="27"/>
      <c r="AJ59" s="27"/>
      <c r="AK59" s="28"/>
      <c r="AL59" s="527" t="s">
        <v>216</v>
      </c>
      <c r="AM59" s="527"/>
      <c r="AN59" s="528" t="s">
        <v>33</v>
      </c>
      <c r="AO59" s="528"/>
      <c r="AP59" s="528"/>
      <c r="AQ59" s="528"/>
      <c r="AR59" s="528"/>
      <c r="AS59" s="529"/>
    </row>
    <row r="60" spans="2:65" ht="13.5" customHeight="1" x14ac:dyDescent="0.15">
      <c r="B60" s="490"/>
      <c r="C60" s="491"/>
      <c r="D60" s="491"/>
      <c r="E60" s="491"/>
      <c r="F60" s="491"/>
      <c r="G60" s="491"/>
      <c r="H60" s="491"/>
      <c r="I60" s="492"/>
      <c r="J60" s="490"/>
      <c r="K60" s="491"/>
      <c r="L60" s="491"/>
      <c r="M60" s="491"/>
      <c r="N60" s="497"/>
      <c r="O60" s="500"/>
      <c r="P60" s="491"/>
      <c r="Q60" s="491"/>
      <c r="R60" s="491"/>
      <c r="S60" s="491"/>
      <c r="T60" s="491"/>
      <c r="U60" s="492"/>
      <c r="V60" s="530" t="s">
        <v>7</v>
      </c>
      <c r="W60" s="643"/>
      <c r="X60" s="643"/>
      <c r="Y60" s="644"/>
      <c r="Z60" s="536" t="s">
        <v>16</v>
      </c>
      <c r="AA60" s="537"/>
      <c r="AB60" s="537"/>
      <c r="AC60" s="538"/>
      <c r="AD60" s="648" t="s">
        <v>17</v>
      </c>
      <c r="AE60" s="649"/>
      <c r="AF60" s="649"/>
      <c r="AG60" s="650"/>
      <c r="AH60" s="548" t="s">
        <v>86</v>
      </c>
      <c r="AI60" s="549"/>
      <c r="AJ60" s="549"/>
      <c r="AK60" s="550"/>
      <c r="AL60" s="554" t="s">
        <v>217</v>
      </c>
      <c r="AM60" s="554"/>
      <c r="AN60" s="556" t="s">
        <v>19</v>
      </c>
      <c r="AO60" s="557"/>
      <c r="AP60" s="557"/>
      <c r="AQ60" s="557"/>
      <c r="AR60" s="558"/>
      <c r="AS60" s="559"/>
      <c r="AY60" s="196" t="s">
        <v>243</v>
      </c>
      <c r="AZ60" s="196" t="s">
        <v>243</v>
      </c>
      <c r="BA60" s="196" t="s">
        <v>241</v>
      </c>
      <c r="BB60" s="522" t="s">
        <v>242</v>
      </c>
      <c r="BC60" s="523"/>
    </row>
    <row r="61" spans="2:65" ht="13.5" customHeight="1" x14ac:dyDescent="0.15">
      <c r="B61" s="493"/>
      <c r="C61" s="494"/>
      <c r="D61" s="494"/>
      <c r="E61" s="494"/>
      <c r="F61" s="494"/>
      <c r="G61" s="494"/>
      <c r="H61" s="494"/>
      <c r="I61" s="495"/>
      <c r="J61" s="493"/>
      <c r="K61" s="494"/>
      <c r="L61" s="494"/>
      <c r="M61" s="494"/>
      <c r="N61" s="498"/>
      <c r="O61" s="501"/>
      <c r="P61" s="494"/>
      <c r="Q61" s="494"/>
      <c r="R61" s="494"/>
      <c r="S61" s="494"/>
      <c r="T61" s="494"/>
      <c r="U61" s="495"/>
      <c r="V61" s="645"/>
      <c r="W61" s="646"/>
      <c r="X61" s="646"/>
      <c r="Y61" s="647"/>
      <c r="Z61" s="539"/>
      <c r="AA61" s="540"/>
      <c r="AB61" s="540"/>
      <c r="AC61" s="541"/>
      <c r="AD61" s="651"/>
      <c r="AE61" s="652"/>
      <c r="AF61" s="652"/>
      <c r="AG61" s="653"/>
      <c r="AH61" s="551"/>
      <c r="AI61" s="552"/>
      <c r="AJ61" s="552"/>
      <c r="AK61" s="553"/>
      <c r="AL61" s="555"/>
      <c r="AM61" s="555"/>
      <c r="AN61" s="524"/>
      <c r="AO61" s="524"/>
      <c r="AP61" s="524"/>
      <c r="AQ61" s="524"/>
      <c r="AR61" s="524"/>
      <c r="AS61" s="525"/>
      <c r="AY61" s="197"/>
      <c r="AZ61" s="198" t="s">
        <v>237</v>
      </c>
      <c r="BA61" s="198" t="s">
        <v>240</v>
      </c>
      <c r="BB61" s="199" t="s">
        <v>238</v>
      </c>
      <c r="BC61" s="198" t="s">
        <v>237</v>
      </c>
      <c r="BL61" s="43" t="s">
        <v>251</v>
      </c>
      <c r="BM61" s="43" t="s">
        <v>151</v>
      </c>
    </row>
    <row r="62" spans="2:65" ht="15" customHeight="1" x14ac:dyDescent="0.15">
      <c r="B62" s="583" t="s">
        <v>32</v>
      </c>
      <c r="C62" s="630"/>
      <c r="D62" s="631"/>
      <c r="E62" s="631"/>
      <c r="F62" s="631"/>
      <c r="G62" s="631"/>
      <c r="H62" s="631"/>
      <c r="I62" s="632"/>
      <c r="J62" s="618"/>
      <c r="K62" s="619"/>
      <c r="L62" s="619"/>
      <c r="M62" s="619"/>
      <c r="N62" s="620"/>
      <c r="O62" s="266"/>
      <c r="P62" s="15" t="s">
        <v>0</v>
      </c>
      <c r="Q62" s="268"/>
      <c r="R62" s="15" t="s">
        <v>1</v>
      </c>
      <c r="S62" s="270"/>
      <c r="T62" s="474" t="s">
        <v>57</v>
      </c>
      <c r="U62" s="475"/>
      <c r="V62" s="588"/>
      <c r="W62" s="589"/>
      <c r="X62" s="589"/>
      <c r="Y62" s="65" t="s">
        <v>8</v>
      </c>
      <c r="Z62" s="244"/>
      <c r="AA62" s="245"/>
      <c r="AB62" s="245"/>
      <c r="AC62" s="246" t="s">
        <v>8</v>
      </c>
      <c r="AD62" s="244"/>
      <c r="AE62" s="245"/>
      <c r="AF62" s="245"/>
      <c r="AG62" s="247" t="s">
        <v>8</v>
      </c>
      <c r="AH62" s="459">
        <f>IF(V62="賃金で算定",V63+Z63-AD63,0)</f>
        <v>0</v>
      </c>
      <c r="AI62" s="460"/>
      <c r="AJ62" s="460"/>
      <c r="AK62" s="461"/>
      <c r="AL62" s="63"/>
      <c r="AM62" s="64"/>
      <c r="AN62" s="590"/>
      <c r="AO62" s="591"/>
      <c r="AP62" s="591"/>
      <c r="AQ62" s="591"/>
      <c r="AR62" s="591"/>
      <c r="AS62" s="83" t="s">
        <v>8</v>
      </c>
      <c r="AV62" s="46" t="str">
        <f>IF(OR(O62="",Q62=""),"", IF(O62&lt;20,DATE(O62+118,Q62,IF(S62="",1,S62)),DATE(O62+88,Q62,IF(S62="",1,S62))))</f>
        <v/>
      </c>
      <c r="AW62" s="47" t="str">
        <f>IF(AV62&lt;=設定シート!C$15,"昔",IF(AV62&lt;=設定シート!E$15,"上",IF(AV62&lt;=設定シート!G$15,"中","下")))</f>
        <v>下</v>
      </c>
      <c r="AX62" s="4">
        <f>IF(AV62&lt;=設定シート!$E$36,5,IF(AV62&lt;=設定シート!$I$36,7,IF(AV62&lt;=設定シート!$M$36,9,11)))</f>
        <v>11</v>
      </c>
      <c r="AY62" s="202"/>
      <c r="AZ62" s="200"/>
      <c r="BA62" s="204">
        <f>AN62</f>
        <v>0</v>
      </c>
      <c r="BB62" s="200"/>
      <c r="BC62" s="200"/>
    </row>
    <row r="63" spans="2:65" ht="15" customHeight="1" x14ac:dyDescent="0.15">
      <c r="B63" s="584"/>
      <c r="C63" s="633"/>
      <c r="D63" s="633"/>
      <c r="E63" s="633"/>
      <c r="F63" s="633"/>
      <c r="G63" s="633"/>
      <c r="H63" s="633"/>
      <c r="I63" s="634"/>
      <c r="J63" s="621"/>
      <c r="K63" s="622"/>
      <c r="L63" s="622"/>
      <c r="M63" s="622"/>
      <c r="N63" s="623"/>
      <c r="O63" s="267"/>
      <c r="P63" s="5" t="s">
        <v>0</v>
      </c>
      <c r="Q63" s="269"/>
      <c r="R63" s="5" t="s">
        <v>1</v>
      </c>
      <c r="S63" s="271"/>
      <c r="T63" s="480" t="s">
        <v>58</v>
      </c>
      <c r="U63" s="481"/>
      <c r="V63" s="624"/>
      <c r="W63" s="625"/>
      <c r="X63" s="625"/>
      <c r="Y63" s="626"/>
      <c r="Z63" s="627"/>
      <c r="AA63" s="628"/>
      <c r="AB63" s="628"/>
      <c r="AC63" s="628"/>
      <c r="AD63" s="627"/>
      <c r="AE63" s="628"/>
      <c r="AF63" s="628"/>
      <c r="AG63" s="629"/>
      <c r="AH63" s="435">
        <f>IF(V62="賃金で算定",0,V63+Z63-AD63)</f>
        <v>0</v>
      </c>
      <c r="AI63" s="435"/>
      <c r="AJ63" s="435"/>
      <c r="AK63" s="465"/>
      <c r="AL63" s="641">
        <f>IF(V62="賃金で算定","賃金で算定",IF(OR(V63=0,$F80="",AV62=""),0,IF(AW62="昔",VLOOKUP($F80,労務比率,AX62,FALSE),IF(AW62="上",VLOOKUP($F80,労務比率,AX62,FALSE),IF(AW62="中",VLOOKUP($F80,労務比率,AX62,FALSE),VLOOKUP($F80,労務比率,AX62,FALSE))))))</f>
        <v>0</v>
      </c>
      <c r="AM63" s="642"/>
      <c r="AN63" s="585">
        <f>IF(V62="賃金で算定",0,INT(AH63*AL63/100))</f>
        <v>0</v>
      </c>
      <c r="AO63" s="586"/>
      <c r="AP63" s="586"/>
      <c r="AQ63" s="586"/>
      <c r="AR63" s="586"/>
      <c r="AS63" s="31"/>
      <c r="AV63" s="46"/>
      <c r="AW63" s="47"/>
      <c r="AY63" s="203">
        <f>AH63</f>
        <v>0</v>
      </c>
      <c r="AZ63" s="201">
        <f>IF(AV62&lt;=設定シート!C$85,AH63,IF(AND(AV62&gt;=設定シート!E$85,AV62&lt;=設定シート!G$85),AH63*105/108,AH63))</f>
        <v>0</v>
      </c>
      <c r="BA63" s="198"/>
      <c r="BB63" s="201">
        <f>IF($AL63="賃金で算定",0,INT(AY63*$AL63/100))</f>
        <v>0</v>
      </c>
      <c r="BC63" s="201">
        <f>IF(AY63=AZ63,BB63,AZ63*$AL63/100)</f>
        <v>0</v>
      </c>
      <c r="BL63" s="43">
        <f>IF(AY63=AZ63,0,1)</f>
        <v>0</v>
      </c>
      <c r="BM63" s="43" t="str">
        <f>IF(BL63=1,AL63,"")</f>
        <v/>
      </c>
    </row>
    <row r="64" spans="2:65" ht="15" customHeight="1" x14ac:dyDescent="0.15">
      <c r="B64" s="583" t="s">
        <v>55</v>
      </c>
      <c r="C64" s="630"/>
      <c r="D64" s="631"/>
      <c r="E64" s="631"/>
      <c r="F64" s="631"/>
      <c r="G64" s="631"/>
      <c r="H64" s="631"/>
      <c r="I64" s="632"/>
      <c r="J64" s="618"/>
      <c r="K64" s="619"/>
      <c r="L64" s="619"/>
      <c r="M64" s="619"/>
      <c r="N64" s="620"/>
      <c r="O64" s="266"/>
      <c r="P64" s="15" t="s">
        <v>45</v>
      </c>
      <c r="Q64" s="268"/>
      <c r="R64" s="15" t="s">
        <v>46</v>
      </c>
      <c r="S64" s="270"/>
      <c r="T64" s="474" t="s">
        <v>47</v>
      </c>
      <c r="U64" s="475"/>
      <c r="V64" s="588"/>
      <c r="W64" s="589"/>
      <c r="X64" s="589"/>
      <c r="Y64" s="66"/>
      <c r="Z64" s="248"/>
      <c r="AA64" s="249"/>
      <c r="AB64" s="249"/>
      <c r="AC64" s="250"/>
      <c r="AD64" s="248"/>
      <c r="AE64" s="249"/>
      <c r="AF64" s="249"/>
      <c r="AG64" s="251"/>
      <c r="AH64" s="459">
        <f>IF(V64="賃金で算定",V65+Z65-AD65,0)</f>
        <v>0</v>
      </c>
      <c r="AI64" s="460"/>
      <c r="AJ64" s="460"/>
      <c r="AK64" s="461"/>
      <c r="AL64" s="63"/>
      <c r="AM64" s="64"/>
      <c r="AN64" s="590"/>
      <c r="AO64" s="591"/>
      <c r="AP64" s="591"/>
      <c r="AQ64" s="591"/>
      <c r="AR64" s="591"/>
      <c r="AS64" s="32"/>
      <c r="AV64" s="46" t="str">
        <f>IF(OR(O64="",Q64=""),"", IF(O64&lt;20,DATE(O64+118,Q64,IF(S64="",1,S64)),DATE(O64+88,Q64,IF(S64="",1,S64))))</f>
        <v/>
      </c>
      <c r="AW64" s="47" t="str">
        <f>IF(AV64&lt;=設定シート!C$15,"昔",IF(AV64&lt;=設定シート!E$15,"上",IF(AV64&lt;=設定シート!G$15,"中","下")))</f>
        <v>下</v>
      </c>
      <c r="AX64" s="4">
        <f>IF(AV64&lt;=設定シート!$E$36,5,IF(AV64&lt;=設定シート!$I$36,7,IF(AV64&lt;=設定シート!$M$36,9,11)))</f>
        <v>11</v>
      </c>
      <c r="AY64" s="202"/>
      <c r="AZ64" s="200"/>
      <c r="BA64" s="204">
        <f t="shared" ref="BA64" si="10">AN64</f>
        <v>0</v>
      </c>
      <c r="BB64" s="200"/>
      <c r="BC64" s="200"/>
      <c r="BL64" s="43"/>
      <c r="BM64" s="43"/>
    </row>
    <row r="65" spans="2:65" ht="15" customHeight="1" x14ac:dyDescent="0.15">
      <c r="B65" s="584"/>
      <c r="C65" s="633"/>
      <c r="D65" s="633"/>
      <c r="E65" s="633"/>
      <c r="F65" s="633"/>
      <c r="G65" s="633"/>
      <c r="H65" s="633"/>
      <c r="I65" s="634"/>
      <c r="J65" s="621"/>
      <c r="K65" s="622"/>
      <c r="L65" s="622"/>
      <c r="M65" s="622"/>
      <c r="N65" s="623"/>
      <c r="O65" s="267"/>
      <c r="P65" s="16" t="s">
        <v>45</v>
      </c>
      <c r="Q65" s="269"/>
      <c r="R65" s="16" t="s">
        <v>46</v>
      </c>
      <c r="S65" s="271"/>
      <c r="T65" s="480" t="s">
        <v>48</v>
      </c>
      <c r="U65" s="481"/>
      <c r="V65" s="624"/>
      <c r="W65" s="625"/>
      <c r="X65" s="625"/>
      <c r="Y65" s="626"/>
      <c r="Z65" s="627"/>
      <c r="AA65" s="628"/>
      <c r="AB65" s="628"/>
      <c r="AC65" s="628"/>
      <c r="AD65" s="627"/>
      <c r="AE65" s="628"/>
      <c r="AF65" s="628"/>
      <c r="AG65" s="629"/>
      <c r="AH65" s="435">
        <f>IF(V64="賃金で算定",0,V65+Z65-AD65)</f>
        <v>0</v>
      </c>
      <c r="AI65" s="435"/>
      <c r="AJ65" s="435"/>
      <c r="AK65" s="465"/>
      <c r="AL65" s="641">
        <f>IF(V64="賃金で算定","賃金で算定",IF(OR(V65=0,$F81="",AV64=""),0,IF(AW64="昔",VLOOKUP($F81,労務比率,AX64,FALSE),IF(AW64="上",VLOOKUP($F81,労務比率,AX64,FALSE),IF(AW64="中",VLOOKUP($F81,労務比率,AX64,FALSE),VLOOKUP($F81,労務比率,AX64,FALSE))))))</f>
        <v>0</v>
      </c>
      <c r="AM65" s="642"/>
      <c r="AN65" s="585">
        <f>IF(V64="賃金で算定",0,INT(AH65*AL65/100))</f>
        <v>0</v>
      </c>
      <c r="AO65" s="586"/>
      <c r="AP65" s="586"/>
      <c r="AQ65" s="586"/>
      <c r="AR65" s="586"/>
      <c r="AS65" s="31"/>
      <c r="AV65" s="46"/>
      <c r="AW65" s="47"/>
      <c r="AY65" s="203">
        <f t="shared" ref="AY65" si="11">AH65</f>
        <v>0</v>
      </c>
      <c r="AZ65" s="201">
        <f>IF(AV64&lt;=設定シート!C$85,AH65,IF(AND(AV64&gt;=設定シート!E$85,AV64&lt;=設定シート!G$85),AH65*105/108,AH65))</f>
        <v>0</v>
      </c>
      <c r="BA65" s="198"/>
      <c r="BB65" s="201">
        <f t="shared" ref="BB65" si="12">IF($AL65="賃金で算定",0,INT(AY65*$AL65/100))</f>
        <v>0</v>
      </c>
      <c r="BC65" s="201">
        <f>IF(AY65=AZ65,BB65,AZ65*$AL65/100)</f>
        <v>0</v>
      </c>
      <c r="BL65" s="43">
        <f>IF(AY65=AZ65,0,1)</f>
        <v>0</v>
      </c>
      <c r="BM65" s="43" t="str">
        <f>IF(BL65=1,AL65,"")</f>
        <v/>
      </c>
    </row>
    <row r="66" spans="2:65" ht="15" customHeight="1" x14ac:dyDescent="0.15">
      <c r="B66" s="583" t="s">
        <v>33</v>
      </c>
      <c r="C66" s="630"/>
      <c r="D66" s="631"/>
      <c r="E66" s="631"/>
      <c r="F66" s="631"/>
      <c r="G66" s="631"/>
      <c r="H66" s="631"/>
      <c r="I66" s="632"/>
      <c r="J66" s="618"/>
      <c r="K66" s="619"/>
      <c r="L66" s="619"/>
      <c r="M66" s="619"/>
      <c r="N66" s="620"/>
      <c r="O66" s="266"/>
      <c r="P66" s="15" t="s">
        <v>45</v>
      </c>
      <c r="Q66" s="268"/>
      <c r="R66" s="15" t="s">
        <v>46</v>
      </c>
      <c r="S66" s="270"/>
      <c r="T66" s="474" t="s">
        <v>47</v>
      </c>
      <c r="U66" s="475"/>
      <c r="V66" s="588"/>
      <c r="W66" s="589"/>
      <c r="X66" s="589"/>
      <c r="Y66" s="66"/>
      <c r="Z66" s="248"/>
      <c r="AA66" s="249"/>
      <c r="AB66" s="249"/>
      <c r="AC66" s="250"/>
      <c r="AD66" s="248"/>
      <c r="AE66" s="249"/>
      <c r="AF66" s="249"/>
      <c r="AG66" s="251"/>
      <c r="AH66" s="459">
        <f>IF(V66="賃金で算定",V67+Z67-AD67,0)</f>
        <v>0</v>
      </c>
      <c r="AI66" s="460"/>
      <c r="AJ66" s="460"/>
      <c r="AK66" s="461"/>
      <c r="AL66" s="63"/>
      <c r="AM66" s="64"/>
      <c r="AN66" s="590"/>
      <c r="AO66" s="591"/>
      <c r="AP66" s="591"/>
      <c r="AQ66" s="591"/>
      <c r="AR66" s="591"/>
      <c r="AS66" s="32"/>
      <c r="AV66" s="46" t="str">
        <f>IF(OR(O66="",Q66=""),"", IF(O66&lt;20,DATE(O66+118,Q66,IF(S66="",1,S66)),DATE(O66+88,Q66,IF(S66="",1,S66))))</f>
        <v/>
      </c>
      <c r="AW66" s="47" t="str">
        <f>IF(AV66&lt;=設定シート!C$15,"昔",IF(AV66&lt;=設定シート!E$15,"上",IF(AV66&lt;=設定シート!G$15,"中","下")))</f>
        <v>下</v>
      </c>
      <c r="AX66" s="4">
        <f>IF(AV66&lt;=設定シート!$E$36,5,IF(AV66&lt;=設定シート!$I$36,7,IF(AV66&lt;=設定シート!$M$36,9,11)))</f>
        <v>11</v>
      </c>
      <c r="AY66" s="202"/>
      <c r="AZ66" s="200"/>
      <c r="BA66" s="204">
        <f t="shared" ref="BA66" si="13">AN66</f>
        <v>0</v>
      </c>
      <c r="BB66" s="200"/>
      <c r="BC66" s="200"/>
    </row>
    <row r="67" spans="2:65" ht="15" customHeight="1" x14ac:dyDescent="0.15">
      <c r="B67" s="584"/>
      <c r="C67" s="633"/>
      <c r="D67" s="633"/>
      <c r="E67" s="633"/>
      <c r="F67" s="633"/>
      <c r="G67" s="633"/>
      <c r="H67" s="633"/>
      <c r="I67" s="634"/>
      <c r="J67" s="621"/>
      <c r="K67" s="622"/>
      <c r="L67" s="622"/>
      <c r="M67" s="622"/>
      <c r="N67" s="623"/>
      <c r="O67" s="267"/>
      <c r="P67" s="16" t="s">
        <v>45</v>
      </c>
      <c r="Q67" s="269"/>
      <c r="R67" s="16" t="s">
        <v>46</v>
      </c>
      <c r="S67" s="271"/>
      <c r="T67" s="480" t="s">
        <v>48</v>
      </c>
      <c r="U67" s="481"/>
      <c r="V67" s="624"/>
      <c r="W67" s="625"/>
      <c r="X67" s="625"/>
      <c r="Y67" s="626"/>
      <c r="Z67" s="624"/>
      <c r="AA67" s="625"/>
      <c r="AB67" s="625"/>
      <c r="AC67" s="625"/>
      <c r="AD67" s="624"/>
      <c r="AE67" s="625"/>
      <c r="AF67" s="625"/>
      <c r="AG67" s="626"/>
      <c r="AH67" s="435">
        <f>IF(V66="賃金で算定",0,V67+Z67-AD67)</f>
        <v>0</v>
      </c>
      <c r="AI67" s="435"/>
      <c r="AJ67" s="435"/>
      <c r="AK67" s="465"/>
      <c r="AL67" s="641">
        <f>IF(V66="賃金で算定","賃金で算定",IF(OR(V67=0,$F82="",AV66=""),0,IF(AW66="昔",VLOOKUP($F82,労務比率,AX66,FALSE),IF(AW66="上",VLOOKUP($F82,労務比率,AX66,FALSE),IF(AW66="中",VLOOKUP($F82,労務比率,AX66,FALSE),VLOOKUP($F82,労務比率,AX66,FALSE))))))</f>
        <v>0</v>
      </c>
      <c r="AM67" s="642"/>
      <c r="AN67" s="585">
        <f>IF(V66="賃金で算定",0,INT(AH67*AL67/100))</f>
        <v>0</v>
      </c>
      <c r="AO67" s="586"/>
      <c r="AP67" s="586"/>
      <c r="AQ67" s="586"/>
      <c r="AR67" s="586"/>
      <c r="AS67" s="31"/>
      <c r="AV67" s="46"/>
      <c r="AW67" s="47"/>
      <c r="AY67" s="203">
        <f t="shared" ref="AY67" si="14">AH67</f>
        <v>0</v>
      </c>
      <c r="AZ67" s="201">
        <f>IF(AV66&lt;=設定シート!C$85,AH67,IF(AND(AV66&gt;=設定シート!E$85,AV66&lt;=設定シート!G$85),AH67*105/108,AH67))</f>
        <v>0</v>
      </c>
      <c r="BA67" s="198"/>
      <c r="BB67" s="201">
        <f t="shared" ref="BB67" si="15">IF($AL67="賃金で算定",0,INT(AY67*$AL67/100))</f>
        <v>0</v>
      </c>
      <c r="BC67" s="201">
        <f>IF(AY67=AZ67,BB67,AZ67*$AL67/100)</f>
        <v>0</v>
      </c>
      <c r="BL67" s="43">
        <f>IF(AY67=AZ67,0,1)</f>
        <v>0</v>
      </c>
      <c r="BM67" s="43" t="str">
        <f>IF(BL67=1,AL67,"")</f>
        <v/>
      </c>
    </row>
    <row r="68" spans="2:65" ht="15" customHeight="1" x14ac:dyDescent="0.15">
      <c r="B68" s="583" t="s">
        <v>215</v>
      </c>
      <c r="C68" s="630"/>
      <c r="D68" s="631"/>
      <c r="E68" s="631"/>
      <c r="F68" s="631"/>
      <c r="G68" s="631"/>
      <c r="H68" s="631"/>
      <c r="I68" s="632"/>
      <c r="J68" s="618"/>
      <c r="K68" s="619"/>
      <c r="L68" s="619"/>
      <c r="M68" s="619"/>
      <c r="N68" s="620"/>
      <c r="O68" s="266"/>
      <c r="P68" s="15" t="s">
        <v>45</v>
      </c>
      <c r="Q68" s="268"/>
      <c r="R68" s="15" t="s">
        <v>46</v>
      </c>
      <c r="S68" s="270"/>
      <c r="T68" s="474" t="s">
        <v>47</v>
      </c>
      <c r="U68" s="475"/>
      <c r="V68" s="588"/>
      <c r="W68" s="589"/>
      <c r="X68" s="589"/>
      <c r="Y68" s="67"/>
      <c r="Z68" s="252"/>
      <c r="AA68" s="253"/>
      <c r="AB68" s="253"/>
      <c r="AC68" s="254"/>
      <c r="AD68" s="252"/>
      <c r="AE68" s="253"/>
      <c r="AF68" s="253"/>
      <c r="AG68" s="255"/>
      <c r="AH68" s="459">
        <f>IF(V68="賃金で算定",V69+Z69-AD69,0)</f>
        <v>0</v>
      </c>
      <c r="AI68" s="460"/>
      <c r="AJ68" s="460"/>
      <c r="AK68" s="461"/>
      <c r="AL68" s="63"/>
      <c r="AM68" s="64"/>
      <c r="AN68" s="590"/>
      <c r="AO68" s="591"/>
      <c r="AP68" s="591"/>
      <c r="AQ68" s="591"/>
      <c r="AR68" s="591"/>
      <c r="AS68" s="32"/>
      <c r="AV68" s="46" t="str">
        <f>IF(OR(O68="",Q68=""),"", IF(O68&lt;20,DATE(O68+118,Q68,IF(S68="",1,S68)),DATE(O68+88,Q68,IF(S68="",1,S68))))</f>
        <v/>
      </c>
      <c r="AW68" s="47" t="str">
        <f>IF(AV68&lt;=設定シート!C$15,"昔",IF(AV68&lt;=設定シート!E$15,"上",IF(AV68&lt;=設定シート!G$15,"中","下")))</f>
        <v>下</v>
      </c>
      <c r="AX68" s="4">
        <f>IF(AV68&lt;=設定シート!$E$36,5,IF(AV68&lt;=設定シート!$I$36,7,IF(AV68&lt;=設定シート!$M$36,9,11)))</f>
        <v>11</v>
      </c>
      <c r="AY68" s="202"/>
      <c r="AZ68" s="200"/>
      <c r="BA68" s="204">
        <f t="shared" ref="BA68" si="16">AN68</f>
        <v>0</v>
      </c>
      <c r="BB68" s="200"/>
      <c r="BC68" s="200"/>
    </row>
    <row r="69" spans="2:65" ht="15" customHeight="1" x14ac:dyDescent="0.15">
      <c r="B69" s="584"/>
      <c r="C69" s="633"/>
      <c r="D69" s="633"/>
      <c r="E69" s="633"/>
      <c r="F69" s="633"/>
      <c r="G69" s="633"/>
      <c r="H69" s="633"/>
      <c r="I69" s="634"/>
      <c r="J69" s="621"/>
      <c r="K69" s="622"/>
      <c r="L69" s="622"/>
      <c r="M69" s="622"/>
      <c r="N69" s="623"/>
      <c r="O69" s="267"/>
      <c r="P69" s="16" t="s">
        <v>45</v>
      </c>
      <c r="Q69" s="269"/>
      <c r="R69" s="16" t="s">
        <v>46</v>
      </c>
      <c r="S69" s="271"/>
      <c r="T69" s="480" t="s">
        <v>48</v>
      </c>
      <c r="U69" s="481"/>
      <c r="V69" s="624"/>
      <c r="W69" s="625"/>
      <c r="X69" s="625"/>
      <c r="Y69" s="626"/>
      <c r="Z69" s="627"/>
      <c r="AA69" s="628"/>
      <c r="AB69" s="628"/>
      <c r="AC69" s="628"/>
      <c r="AD69" s="627"/>
      <c r="AE69" s="628"/>
      <c r="AF69" s="628"/>
      <c r="AG69" s="629"/>
      <c r="AH69" s="435">
        <f>IF(V68="賃金で算定",0,V69+Z69-AD69)</f>
        <v>0</v>
      </c>
      <c r="AI69" s="435"/>
      <c r="AJ69" s="435"/>
      <c r="AK69" s="465"/>
      <c r="AL69" s="641">
        <f>IF(V68="賃金で算定","賃金で算定",IF(OR(V69=0,$F83="",AV68=""),0,IF(AW68="昔",VLOOKUP($F83,労務比率,AX68,FALSE),IF(AW68="上",VLOOKUP($F83,労務比率,AX68,FALSE),IF(AW68="中",VLOOKUP($F83,労務比率,AX68,FALSE),VLOOKUP($F83,労務比率,AX68,FALSE))))))</f>
        <v>0</v>
      </c>
      <c r="AM69" s="642"/>
      <c r="AN69" s="585">
        <f>IF(V68="賃金で算定",0,INT(AH69*AL69/100))</f>
        <v>0</v>
      </c>
      <c r="AO69" s="586"/>
      <c r="AP69" s="586"/>
      <c r="AQ69" s="586"/>
      <c r="AR69" s="586"/>
      <c r="AS69" s="31"/>
      <c r="AV69" s="46"/>
      <c r="AW69" s="47"/>
      <c r="AY69" s="203">
        <f t="shared" ref="AY69" si="17">AH69</f>
        <v>0</v>
      </c>
      <c r="AZ69" s="201">
        <f>IF(AV68&lt;=設定シート!C$85,AH69,IF(AND(AV68&gt;=設定シート!E$85,AV68&lt;=設定シート!G$85),AH69*105/108,AH69))</f>
        <v>0</v>
      </c>
      <c r="BA69" s="198"/>
      <c r="BB69" s="201">
        <f t="shared" ref="BB69" si="18">IF($AL69="賃金で算定",0,INT(AY69*$AL69/100))</f>
        <v>0</v>
      </c>
      <c r="BC69" s="201">
        <f>IF(AY69=AZ69,BB69,AZ69*$AL69/100)</f>
        <v>0</v>
      </c>
      <c r="BL69" s="43">
        <f>IF(AY69=AZ69,0,1)</f>
        <v>0</v>
      </c>
      <c r="BM69" s="43" t="str">
        <f>IF(BL69=1,AL69,"")</f>
        <v/>
      </c>
    </row>
    <row r="70" spans="2:65" ht="15" customHeight="1" x14ac:dyDescent="0.15">
      <c r="B70" s="583" t="s">
        <v>284</v>
      </c>
      <c r="C70" s="630"/>
      <c r="D70" s="631"/>
      <c r="E70" s="631"/>
      <c r="F70" s="631"/>
      <c r="G70" s="631"/>
      <c r="H70" s="631"/>
      <c r="I70" s="632"/>
      <c r="J70" s="618"/>
      <c r="K70" s="619"/>
      <c r="L70" s="619"/>
      <c r="M70" s="619"/>
      <c r="N70" s="620"/>
      <c r="O70" s="266"/>
      <c r="P70" s="15" t="s">
        <v>45</v>
      </c>
      <c r="Q70" s="268"/>
      <c r="R70" s="15" t="s">
        <v>46</v>
      </c>
      <c r="S70" s="270"/>
      <c r="T70" s="474" t="s">
        <v>47</v>
      </c>
      <c r="U70" s="475"/>
      <c r="V70" s="588"/>
      <c r="W70" s="589"/>
      <c r="X70" s="589"/>
      <c r="Y70" s="66"/>
      <c r="Z70" s="248"/>
      <c r="AA70" s="249"/>
      <c r="AB70" s="249"/>
      <c r="AC70" s="250"/>
      <c r="AD70" s="248"/>
      <c r="AE70" s="249"/>
      <c r="AF70" s="249"/>
      <c r="AG70" s="251"/>
      <c r="AH70" s="459">
        <f>IF(V70="賃金で算定",V71+Z71-AD71,0)</f>
        <v>0</v>
      </c>
      <c r="AI70" s="460"/>
      <c r="AJ70" s="460"/>
      <c r="AK70" s="461"/>
      <c r="AL70" s="63"/>
      <c r="AM70" s="64"/>
      <c r="AN70" s="590"/>
      <c r="AO70" s="591"/>
      <c r="AP70" s="591"/>
      <c r="AQ70" s="591"/>
      <c r="AR70" s="591"/>
      <c r="AS70" s="32"/>
      <c r="AV70" s="46" t="str">
        <f>IF(OR(O70="",Q70=""),"", IF(O70&lt;20,DATE(O70+118,Q70,IF(S70="",1,S70)),DATE(O70+88,Q70,IF(S70="",1,S70))))</f>
        <v/>
      </c>
      <c r="AW70" s="47" t="str">
        <f>IF(AV70&lt;=設定シート!C$15,"昔",IF(AV70&lt;=設定シート!E$15,"上",IF(AV70&lt;=設定シート!G$15,"中","下")))</f>
        <v>下</v>
      </c>
      <c r="AX70" s="4">
        <f>IF(AV70&lt;=設定シート!$E$36,5,IF(AV70&lt;=設定シート!$I$36,7,IF(AV70&lt;=設定シート!$M$36,9,11)))</f>
        <v>11</v>
      </c>
      <c r="AY70" s="202"/>
      <c r="AZ70" s="200"/>
      <c r="BA70" s="204">
        <f t="shared" ref="BA70" si="19">AN70</f>
        <v>0</v>
      </c>
      <c r="BB70" s="200"/>
      <c r="BC70" s="200"/>
    </row>
    <row r="71" spans="2:65" ht="15" customHeight="1" x14ac:dyDescent="0.15">
      <c r="B71" s="584"/>
      <c r="C71" s="633"/>
      <c r="D71" s="633"/>
      <c r="E71" s="633"/>
      <c r="F71" s="633"/>
      <c r="G71" s="633"/>
      <c r="H71" s="633"/>
      <c r="I71" s="634"/>
      <c r="J71" s="621"/>
      <c r="K71" s="622"/>
      <c r="L71" s="622"/>
      <c r="M71" s="622"/>
      <c r="N71" s="623"/>
      <c r="O71" s="267"/>
      <c r="P71" s="16" t="s">
        <v>45</v>
      </c>
      <c r="Q71" s="269"/>
      <c r="R71" s="16" t="s">
        <v>46</v>
      </c>
      <c r="S71" s="271"/>
      <c r="T71" s="480" t="s">
        <v>48</v>
      </c>
      <c r="U71" s="481"/>
      <c r="V71" s="624"/>
      <c r="W71" s="625"/>
      <c r="X71" s="625"/>
      <c r="Y71" s="626"/>
      <c r="Z71" s="624"/>
      <c r="AA71" s="625"/>
      <c r="AB71" s="625"/>
      <c r="AC71" s="625"/>
      <c r="AD71" s="627"/>
      <c r="AE71" s="628"/>
      <c r="AF71" s="628"/>
      <c r="AG71" s="629"/>
      <c r="AH71" s="435">
        <f>IF(V70="賃金で算定",0,V71+Z71-AD71)</f>
        <v>0</v>
      </c>
      <c r="AI71" s="435"/>
      <c r="AJ71" s="435"/>
      <c r="AK71" s="465"/>
      <c r="AL71" s="641">
        <f>IF(V70="賃金で算定","賃金で算定",IF(OR(V71=0,$F84="",AV70=""),0,IF(AW70="昔",VLOOKUP($F84,労務比率,AX70,FALSE),IF(AW70="上",VLOOKUP($F84,労務比率,AX70,FALSE),IF(AW70="中",VLOOKUP($F84,労務比率,AX70,FALSE),VLOOKUP($F84,労務比率,AX70,FALSE))))))</f>
        <v>0</v>
      </c>
      <c r="AM71" s="642"/>
      <c r="AN71" s="585">
        <f>IF(V70="賃金で算定",0,INT(AH71*AL71/100))</f>
        <v>0</v>
      </c>
      <c r="AO71" s="586"/>
      <c r="AP71" s="586"/>
      <c r="AQ71" s="586"/>
      <c r="AR71" s="586"/>
      <c r="AS71" s="31"/>
      <c r="AV71" s="46"/>
      <c r="AW71" s="47"/>
      <c r="AY71" s="203">
        <f t="shared" ref="AY71" si="20">AH71</f>
        <v>0</v>
      </c>
      <c r="AZ71" s="201">
        <f>IF(AV70&lt;=設定シート!C$85,AH71,IF(AND(AV70&gt;=設定シート!E$85,AV70&lt;=設定シート!G$85),AH71*105/108,AH71))</f>
        <v>0</v>
      </c>
      <c r="BA71" s="198"/>
      <c r="BB71" s="201">
        <f t="shared" ref="BB71" si="21">IF($AL71="賃金で算定",0,INT(AY71*$AL71/100))</f>
        <v>0</v>
      </c>
      <c r="BC71" s="201">
        <f>IF(AY71=AZ71,BB71,AZ71*$AL71/100)</f>
        <v>0</v>
      </c>
      <c r="BL71" s="43">
        <f>IF(AY71=AZ71,0,1)</f>
        <v>0</v>
      </c>
      <c r="BM71" s="43" t="str">
        <f>IF(BL71=1,AL71,"")</f>
        <v/>
      </c>
    </row>
    <row r="72" spans="2:65" ht="15" customHeight="1" x14ac:dyDescent="0.15">
      <c r="B72" s="583" t="s">
        <v>288</v>
      </c>
      <c r="C72" s="630"/>
      <c r="D72" s="631"/>
      <c r="E72" s="631"/>
      <c r="F72" s="631"/>
      <c r="G72" s="631"/>
      <c r="H72" s="631"/>
      <c r="I72" s="632"/>
      <c r="J72" s="618"/>
      <c r="K72" s="619"/>
      <c r="L72" s="619"/>
      <c r="M72" s="619"/>
      <c r="N72" s="620"/>
      <c r="O72" s="266"/>
      <c r="P72" s="15" t="s">
        <v>45</v>
      </c>
      <c r="Q72" s="268"/>
      <c r="R72" s="15" t="s">
        <v>46</v>
      </c>
      <c r="S72" s="270"/>
      <c r="T72" s="474" t="s">
        <v>47</v>
      </c>
      <c r="U72" s="475"/>
      <c r="V72" s="588"/>
      <c r="W72" s="589"/>
      <c r="X72" s="589"/>
      <c r="Y72" s="66"/>
      <c r="Z72" s="248"/>
      <c r="AA72" s="249"/>
      <c r="AB72" s="249"/>
      <c r="AC72" s="250"/>
      <c r="AD72" s="248"/>
      <c r="AE72" s="249"/>
      <c r="AF72" s="249"/>
      <c r="AG72" s="251"/>
      <c r="AH72" s="459">
        <f>IF(V72="賃金で算定",V73+Z73-AD73,0)</f>
        <v>0</v>
      </c>
      <c r="AI72" s="460"/>
      <c r="AJ72" s="460"/>
      <c r="AK72" s="461"/>
      <c r="AL72" s="63"/>
      <c r="AM72" s="64"/>
      <c r="AN72" s="590"/>
      <c r="AO72" s="591"/>
      <c r="AP72" s="591"/>
      <c r="AQ72" s="591"/>
      <c r="AR72" s="591"/>
      <c r="AS72" s="32"/>
      <c r="AV72" s="46" t="str">
        <f>IF(OR(O72="",Q72=""),"", IF(O72&lt;20,DATE(O72+118,Q72,IF(S72="",1,S72)),DATE(O72+88,Q72,IF(S72="",1,S72))))</f>
        <v/>
      </c>
      <c r="AW72" s="47" t="str">
        <f>IF(AV72&lt;=設定シート!C$15,"昔",IF(AV72&lt;=設定シート!E$15,"上",IF(AV72&lt;=設定シート!G$15,"中","下")))</f>
        <v>下</v>
      </c>
      <c r="AX72" s="4">
        <f>IF(AV72&lt;=設定シート!$E$36,5,IF(AV72&lt;=設定シート!$I$36,7,IF(AV72&lt;=設定シート!$M$36,9,11)))</f>
        <v>11</v>
      </c>
      <c r="AY72" s="202"/>
      <c r="AZ72" s="200"/>
      <c r="BA72" s="204">
        <f t="shared" ref="BA72" si="22">AN72</f>
        <v>0</v>
      </c>
      <c r="BB72" s="200"/>
      <c r="BC72" s="200"/>
    </row>
    <row r="73" spans="2:65" ht="15" customHeight="1" x14ac:dyDescent="0.15">
      <c r="B73" s="584"/>
      <c r="C73" s="633"/>
      <c r="D73" s="633"/>
      <c r="E73" s="633"/>
      <c r="F73" s="633"/>
      <c r="G73" s="633"/>
      <c r="H73" s="633"/>
      <c r="I73" s="634"/>
      <c r="J73" s="621"/>
      <c r="K73" s="622"/>
      <c r="L73" s="622"/>
      <c r="M73" s="622"/>
      <c r="N73" s="623"/>
      <c r="O73" s="267"/>
      <c r="P73" s="16" t="s">
        <v>45</v>
      </c>
      <c r="Q73" s="269"/>
      <c r="R73" s="16" t="s">
        <v>46</v>
      </c>
      <c r="S73" s="271"/>
      <c r="T73" s="480" t="s">
        <v>48</v>
      </c>
      <c r="U73" s="481"/>
      <c r="V73" s="624"/>
      <c r="W73" s="625"/>
      <c r="X73" s="625"/>
      <c r="Y73" s="626"/>
      <c r="Z73" s="624"/>
      <c r="AA73" s="625"/>
      <c r="AB73" s="625"/>
      <c r="AC73" s="625"/>
      <c r="AD73" s="627"/>
      <c r="AE73" s="628"/>
      <c r="AF73" s="628"/>
      <c r="AG73" s="629"/>
      <c r="AH73" s="435">
        <f>IF(V72="賃金で算定",0,V73+Z73-AD73)</f>
        <v>0</v>
      </c>
      <c r="AI73" s="435"/>
      <c r="AJ73" s="435"/>
      <c r="AK73" s="465"/>
      <c r="AL73" s="641">
        <f>IF(V72="賃金で算定","賃金で算定",IF(OR(V73=0,$F85="",AV72=""),0,IF(AW72="昔",VLOOKUP($F85,労務比率,AX72,FALSE),IF(AW72="上",VLOOKUP($F85,労務比率,AX72,FALSE),IF(AW72="中",VLOOKUP($F85,労務比率,AX72,FALSE),VLOOKUP($F85,労務比率,AX72,FALSE))))))</f>
        <v>0</v>
      </c>
      <c r="AM73" s="642"/>
      <c r="AN73" s="585">
        <f>IF(V72="賃金で算定",0,INT(AH73*AL73/100))</f>
        <v>0</v>
      </c>
      <c r="AO73" s="586"/>
      <c r="AP73" s="586"/>
      <c r="AQ73" s="586"/>
      <c r="AR73" s="586"/>
      <c r="AS73" s="31"/>
      <c r="AV73" s="46"/>
      <c r="AW73" s="47"/>
      <c r="AY73" s="203">
        <f t="shared" ref="AY73" si="23">AH73</f>
        <v>0</v>
      </c>
      <c r="AZ73" s="201">
        <f>IF(AV72&lt;=設定シート!C$85,AH73,IF(AND(AV72&gt;=設定シート!E$85,AV72&lt;=設定シート!G$85),AH73*105/108,AH73))</f>
        <v>0</v>
      </c>
      <c r="BA73" s="198"/>
      <c r="BB73" s="201">
        <f t="shared" ref="BB73" si="24">IF($AL73="賃金で算定",0,INT(AY73*$AL73/100))</f>
        <v>0</v>
      </c>
      <c r="BC73" s="201">
        <f>IF(AY73=AZ73,BB73,AZ73*$AL73/100)</f>
        <v>0</v>
      </c>
      <c r="BL73" s="43">
        <f>IF(AY73=AZ73,0,1)</f>
        <v>0</v>
      </c>
      <c r="BM73" s="43" t="str">
        <f>IF(BL73=1,AL73,"")</f>
        <v/>
      </c>
    </row>
    <row r="74" spans="2:65" ht="15" customHeight="1" x14ac:dyDescent="0.15">
      <c r="B74" s="583" t="s">
        <v>289</v>
      </c>
      <c r="C74" s="630"/>
      <c r="D74" s="631"/>
      <c r="E74" s="631"/>
      <c r="F74" s="631"/>
      <c r="G74" s="631"/>
      <c r="H74" s="631"/>
      <c r="I74" s="632"/>
      <c r="J74" s="618"/>
      <c r="K74" s="619"/>
      <c r="L74" s="619"/>
      <c r="M74" s="619"/>
      <c r="N74" s="620"/>
      <c r="O74" s="266"/>
      <c r="P74" s="15" t="s">
        <v>45</v>
      </c>
      <c r="Q74" s="268"/>
      <c r="R74" s="15" t="s">
        <v>46</v>
      </c>
      <c r="S74" s="270"/>
      <c r="T74" s="474" t="s">
        <v>47</v>
      </c>
      <c r="U74" s="475"/>
      <c r="V74" s="588"/>
      <c r="W74" s="589"/>
      <c r="X74" s="589"/>
      <c r="Y74" s="66"/>
      <c r="Z74" s="248"/>
      <c r="AA74" s="249"/>
      <c r="AB74" s="249"/>
      <c r="AC74" s="250"/>
      <c r="AD74" s="248"/>
      <c r="AE74" s="249"/>
      <c r="AF74" s="249"/>
      <c r="AG74" s="251"/>
      <c r="AH74" s="459">
        <f>IF(V74="賃金で算定",V75+Z75-AD75,0)</f>
        <v>0</v>
      </c>
      <c r="AI74" s="460"/>
      <c r="AJ74" s="460"/>
      <c r="AK74" s="461"/>
      <c r="AL74" s="63"/>
      <c r="AM74" s="64"/>
      <c r="AN74" s="590"/>
      <c r="AO74" s="591"/>
      <c r="AP74" s="591"/>
      <c r="AQ74" s="591"/>
      <c r="AR74" s="591"/>
      <c r="AS74" s="32"/>
      <c r="AV74" s="46" t="str">
        <f>IF(OR(O74="",Q74=""),"", IF(O74&lt;20,DATE(O74+118,Q74,IF(S74="",1,S74)),DATE(O74+88,Q74,IF(S74="",1,S74))))</f>
        <v/>
      </c>
      <c r="AW74" s="47" t="str">
        <f>IF(AV74&lt;=設定シート!C$15,"昔",IF(AV74&lt;=設定シート!E$15,"上",IF(AV74&lt;=設定シート!G$15,"中","下")))</f>
        <v>下</v>
      </c>
      <c r="AX74" s="4">
        <f>IF(AV74&lt;=設定シート!$E$36,5,IF(AV74&lt;=設定シート!$I$36,7,IF(AV74&lt;=設定シート!$M$36,9,11)))</f>
        <v>11</v>
      </c>
      <c r="AY74" s="202"/>
      <c r="AZ74" s="200"/>
      <c r="BA74" s="204">
        <f t="shared" ref="BA74" si="25">AN74</f>
        <v>0</v>
      </c>
      <c r="BB74" s="200"/>
      <c r="BC74" s="200"/>
    </row>
    <row r="75" spans="2:65" ht="15" customHeight="1" x14ac:dyDescent="0.15">
      <c r="B75" s="584"/>
      <c r="C75" s="633"/>
      <c r="D75" s="633"/>
      <c r="E75" s="633"/>
      <c r="F75" s="633"/>
      <c r="G75" s="633"/>
      <c r="H75" s="633"/>
      <c r="I75" s="634"/>
      <c r="J75" s="621"/>
      <c r="K75" s="622"/>
      <c r="L75" s="622"/>
      <c r="M75" s="622"/>
      <c r="N75" s="623"/>
      <c r="O75" s="267"/>
      <c r="P75" s="16" t="s">
        <v>45</v>
      </c>
      <c r="Q75" s="269"/>
      <c r="R75" s="16" t="s">
        <v>46</v>
      </c>
      <c r="S75" s="271"/>
      <c r="T75" s="480" t="s">
        <v>48</v>
      </c>
      <c r="U75" s="481"/>
      <c r="V75" s="624"/>
      <c r="W75" s="625"/>
      <c r="X75" s="625"/>
      <c r="Y75" s="626"/>
      <c r="Z75" s="624"/>
      <c r="AA75" s="625"/>
      <c r="AB75" s="625"/>
      <c r="AC75" s="625"/>
      <c r="AD75" s="627"/>
      <c r="AE75" s="628"/>
      <c r="AF75" s="628"/>
      <c r="AG75" s="629"/>
      <c r="AH75" s="435">
        <f>IF(V74="賃金で算定",0,V75+Z75-AD75)</f>
        <v>0</v>
      </c>
      <c r="AI75" s="435"/>
      <c r="AJ75" s="435"/>
      <c r="AK75" s="465"/>
      <c r="AL75" s="641">
        <f>IF(V74="賃金で算定","賃金で算定",IF(OR(V75=0,$F86="",AV74=""),0,IF(AW74="昔",VLOOKUP($F86,労務比率,AX74,FALSE),IF(AW74="上",VLOOKUP($F86,労務比率,AX74,FALSE),IF(AW74="中",VLOOKUP($F86,労務比率,AX74,FALSE),VLOOKUP($F86,労務比率,AX74,FALSE))))))</f>
        <v>0</v>
      </c>
      <c r="AM75" s="642"/>
      <c r="AN75" s="585">
        <f>IF(V74="賃金で算定",0,INT(AH75*AL75/100))</f>
        <v>0</v>
      </c>
      <c r="AO75" s="586"/>
      <c r="AP75" s="586"/>
      <c r="AQ75" s="586"/>
      <c r="AR75" s="586"/>
      <c r="AS75" s="31"/>
      <c r="AV75" s="46"/>
      <c r="AW75" s="47"/>
      <c r="AY75" s="203">
        <f t="shared" ref="AY75" si="26">AH75</f>
        <v>0</v>
      </c>
      <c r="AZ75" s="201">
        <f>IF(AV74&lt;=設定シート!C$85,AH75,IF(AND(AV74&gt;=設定シート!E$85,AV74&lt;=設定シート!G$85),AH75*105/108,AH75))</f>
        <v>0</v>
      </c>
      <c r="BA75" s="198"/>
      <c r="BB75" s="201">
        <f t="shared" ref="BB75" si="27">IF($AL75="賃金で算定",0,INT(AY75*$AL75/100))</f>
        <v>0</v>
      </c>
      <c r="BC75" s="201">
        <f>IF(AY75=AZ75,BB75,AZ75*$AL75/100)</f>
        <v>0</v>
      </c>
      <c r="BL75" s="43">
        <f>IF(AY75=AZ75,0,1)</f>
        <v>0</v>
      </c>
      <c r="BM75" s="43" t="str">
        <f>IF(BL75=1,AL75,"")</f>
        <v/>
      </c>
    </row>
    <row r="76" spans="2:65" ht="15" customHeight="1" x14ac:dyDescent="0.15">
      <c r="B76" s="583" t="s">
        <v>290</v>
      </c>
      <c r="C76" s="630"/>
      <c r="D76" s="631"/>
      <c r="E76" s="631"/>
      <c r="F76" s="631"/>
      <c r="G76" s="631"/>
      <c r="H76" s="631"/>
      <c r="I76" s="632"/>
      <c r="J76" s="618"/>
      <c r="K76" s="619"/>
      <c r="L76" s="619"/>
      <c r="M76" s="619"/>
      <c r="N76" s="620"/>
      <c r="O76" s="266"/>
      <c r="P76" s="15" t="s">
        <v>45</v>
      </c>
      <c r="Q76" s="268"/>
      <c r="R76" s="15" t="s">
        <v>46</v>
      </c>
      <c r="S76" s="270"/>
      <c r="T76" s="474" t="s">
        <v>47</v>
      </c>
      <c r="U76" s="475"/>
      <c r="V76" s="588"/>
      <c r="W76" s="589"/>
      <c r="X76" s="589"/>
      <c r="Y76" s="66"/>
      <c r="Z76" s="248"/>
      <c r="AA76" s="249"/>
      <c r="AB76" s="249"/>
      <c r="AC76" s="250"/>
      <c r="AD76" s="248"/>
      <c r="AE76" s="249"/>
      <c r="AF76" s="249"/>
      <c r="AG76" s="251"/>
      <c r="AH76" s="459">
        <f>IF(V76="賃金で算定",V77+Z77-AD77,0)</f>
        <v>0</v>
      </c>
      <c r="AI76" s="460"/>
      <c r="AJ76" s="460"/>
      <c r="AK76" s="461"/>
      <c r="AL76" s="63"/>
      <c r="AM76" s="64"/>
      <c r="AN76" s="590"/>
      <c r="AO76" s="591"/>
      <c r="AP76" s="591"/>
      <c r="AQ76" s="591"/>
      <c r="AR76" s="591"/>
      <c r="AS76" s="32"/>
      <c r="AV76" s="46" t="str">
        <f>IF(OR(O76="",Q76=""),"", IF(O76&lt;20,DATE(O76+118,Q76,IF(S76="",1,S76)),DATE(O76+88,Q76,IF(S76="",1,S76))))</f>
        <v/>
      </c>
      <c r="AW76" s="47" t="str">
        <f>IF(AV76&lt;=設定シート!C$15,"昔",IF(AV76&lt;=設定シート!E$15,"上",IF(AV76&lt;=設定シート!G$15,"中","下")))</f>
        <v>下</v>
      </c>
      <c r="AX76" s="4">
        <f>IF(AV76&lt;=設定シート!$E$36,5,IF(AV76&lt;=設定シート!$I$36,7,IF(AV76&lt;=設定シート!$M$36,9,11)))</f>
        <v>11</v>
      </c>
      <c r="AY76" s="202"/>
      <c r="AZ76" s="200"/>
      <c r="BA76" s="204">
        <f t="shared" ref="BA76" si="28">AN76</f>
        <v>0</v>
      </c>
      <c r="BB76" s="200"/>
      <c r="BC76" s="200"/>
    </row>
    <row r="77" spans="2:65" ht="15" customHeight="1" x14ac:dyDescent="0.15">
      <c r="B77" s="584"/>
      <c r="C77" s="633"/>
      <c r="D77" s="633"/>
      <c r="E77" s="633"/>
      <c r="F77" s="633"/>
      <c r="G77" s="633"/>
      <c r="H77" s="633"/>
      <c r="I77" s="634"/>
      <c r="J77" s="621"/>
      <c r="K77" s="622"/>
      <c r="L77" s="622"/>
      <c r="M77" s="622"/>
      <c r="N77" s="623"/>
      <c r="O77" s="267"/>
      <c r="P77" s="16" t="s">
        <v>45</v>
      </c>
      <c r="Q77" s="269"/>
      <c r="R77" s="16" t="s">
        <v>46</v>
      </c>
      <c r="S77" s="271"/>
      <c r="T77" s="480" t="s">
        <v>48</v>
      </c>
      <c r="U77" s="481"/>
      <c r="V77" s="624"/>
      <c r="W77" s="625"/>
      <c r="X77" s="625"/>
      <c r="Y77" s="626"/>
      <c r="Z77" s="624"/>
      <c r="AA77" s="625"/>
      <c r="AB77" s="625"/>
      <c r="AC77" s="625"/>
      <c r="AD77" s="627"/>
      <c r="AE77" s="628"/>
      <c r="AF77" s="628"/>
      <c r="AG77" s="629"/>
      <c r="AH77" s="435">
        <f>IF(V76="賃金で算定",0,V77+Z77-AD77)</f>
        <v>0</v>
      </c>
      <c r="AI77" s="435"/>
      <c r="AJ77" s="435"/>
      <c r="AK77" s="465"/>
      <c r="AL77" s="641">
        <f>IF(V76="賃金で算定","賃金で算定",IF(OR(V77=0,$F87="",AV76=""),0,IF(AW76="昔",VLOOKUP($F87,労務比率,AX76,FALSE),IF(AW76="上",VLOOKUP($F87,労務比率,AX76,FALSE),IF(AW76="中",VLOOKUP($F87,労務比率,AX76,FALSE),VLOOKUP($F87,労務比率,AX76,FALSE))))))</f>
        <v>0</v>
      </c>
      <c r="AM77" s="642"/>
      <c r="AN77" s="585">
        <f>IF(V76="賃金で算定",0,INT(AH77*AL77/100))</f>
        <v>0</v>
      </c>
      <c r="AO77" s="586"/>
      <c r="AP77" s="586"/>
      <c r="AQ77" s="586"/>
      <c r="AR77" s="586"/>
      <c r="AS77" s="31"/>
      <c r="AV77" s="46"/>
      <c r="AW77" s="47"/>
      <c r="AY77" s="203">
        <f t="shared" ref="AY77" si="29">AH77</f>
        <v>0</v>
      </c>
      <c r="AZ77" s="201">
        <f>IF(AV76&lt;=設定シート!C$85,AH77,IF(AND(AV76&gt;=設定シート!E$85,AV76&lt;=設定シート!G$85),AH77*105/108,AH77))</f>
        <v>0</v>
      </c>
      <c r="BA77" s="198"/>
      <c r="BB77" s="201">
        <f t="shared" ref="BB77" si="30">IF($AL77="賃金で算定",0,INT(AY77*$AL77/100))</f>
        <v>0</v>
      </c>
      <c r="BC77" s="201">
        <f>IF(AY77=AZ77,BB77,AZ77*$AL77/100)</f>
        <v>0</v>
      </c>
      <c r="BL77" s="43">
        <f>IF(AY77=AZ77,0,1)</f>
        <v>0</v>
      </c>
      <c r="BM77" s="43" t="str">
        <f>IF(BL77=1,AL77,"")</f>
        <v/>
      </c>
    </row>
    <row r="78" spans="2:65" ht="15" customHeight="1" x14ac:dyDescent="0.15">
      <c r="B78" s="583" t="s">
        <v>291</v>
      </c>
      <c r="C78" s="630"/>
      <c r="D78" s="631"/>
      <c r="E78" s="631"/>
      <c r="F78" s="631"/>
      <c r="G78" s="631"/>
      <c r="H78" s="631"/>
      <c r="I78" s="632"/>
      <c r="J78" s="618"/>
      <c r="K78" s="619"/>
      <c r="L78" s="619"/>
      <c r="M78" s="619"/>
      <c r="N78" s="620"/>
      <c r="O78" s="266"/>
      <c r="P78" s="15" t="s">
        <v>45</v>
      </c>
      <c r="Q78" s="268"/>
      <c r="R78" s="15" t="s">
        <v>46</v>
      </c>
      <c r="S78" s="270"/>
      <c r="T78" s="474" t="s">
        <v>47</v>
      </c>
      <c r="U78" s="475"/>
      <c r="V78" s="588"/>
      <c r="W78" s="589"/>
      <c r="X78" s="589"/>
      <c r="Y78" s="66"/>
      <c r="Z78" s="248"/>
      <c r="AA78" s="249"/>
      <c r="AB78" s="249"/>
      <c r="AC78" s="250"/>
      <c r="AD78" s="248"/>
      <c r="AE78" s="249"/>
      <c r="AF78" s="249"/>
      <c r="AG78" s="251"/>
      <c r="AH78" s="459">
        <f>IF(V78="賃金で算定",V79+Z79-AD79,0)</f>
        <v>0</v>
      </c>
      <c r="AI78" s="460"/>
      <c r="AJ78" s="460"/>
      <c r="AK78" s="461"/>
      <c r="AL78" s="63"/>
      <c r="AM78" s="64"/>
      <c r="AN78" s="590"/>
      <c r="AO78" s="591"/>
      <c r="AP78" s="591"/>
      <c r="AQ78" s="591"/>
      <c r="AR78" s="591"/>
      <c r="AS78" s="32"/>
      <c r="AV78" s="46" t="str">
        <f>IF(OR(O78="",Q78=""),"", IF(O78&lt;20,DATE(O78+118,Q78,IF(S78="",1,S78)),DATE(O78+88,Q78,IF(S78="",1,S78))))</f>
        <v/>
      </c>
      <c r="AW78" s="47" t="str">
        <f>IF(AV78&lt;=設定シート!C$15,"昔",IF(AV78&lt;=設定シート!E$15,"上",IF(AV78&lt;=設定シート!G$15,"中","下")))</f>
        <v>下</v>
      </c>
      <c r="AX78" s="4">
        <f>IF(AV78&lt;=設定シート!$E$36,5,IF(AV78&lt;=設定シート!$I$36,7,IF(AV78&lt;=設定シート!$M$36,9,11)))</f>
        <v>11</v>
      </c>
      <c r="AY78" s="202"/>
      <c r="AZ78" s="200"/>
      <c r="BA78" s="204">
        <f t="shared" ref="BA78" si="31">AN78</f>
        <v>0</v>
      </c>
      <c r="BB78" s="200"/>
      <c r="BC78" s="200"/>
    </row>
    <row r="79" spans="2:65" ht="15" customHeight="1" x14ac:dyDescent="0.15">
      <c r="B79" s="584"/>
      <c r="C79" s="633"/>
      <c r="D79" s="633"/>
      <c r="E79" s="633"/>
      <c r="F79" s="633"/>
      <c r="G79" s="633"/>
      <c r="H79" s="633"/>
      <c r="I79" s="634"/>
      <c r="J79" s="621"/>
      <c r="K79" s="622"/>
      <c r="L79" s="622"/>
      <c r="M79" s="622"/>
      <c r="N79" s="623"/>
      <c r="O79" s="267"/>
      <c r="P79" s="184" t="s">
        <v>45</v>
      </c>
      <c r="Q79" s="269"/>
      <c r="R79" s="16" t="s">
        <v>46</v>
      </c>
      <c r="S79" s="271"/>
      <c r="T79" s="480" t="s">
        <v>48</v>
      </c>
      <c r="U79" s="481"/>
      <c r="V79" s="624"/>
      <c r="W79" s="625"/>
      <c r="X79" s="625"/>
      <c r="Y79" s="626"/>
      <c r="Z79" s="624"/>
      <c r="AA79" s="625"/>
      <c r="AB79" s="625"/>
      <c r="AC79" s="625"/>
      <c r="AD79" s="627"/>
      <c r="AE79" s="628"/>
      <c r="AF79" s="628"/>
      <c r="AG79" s="629"/>
      <c r="AH79" s="436">
        <f>IF(V78="賃金で算定",0,V79+Z79-AD79)</f>
        <v>0</v>
      </c>
      <c r="AI79" s="437"/>
      <c r="AJ79" s="437"/>
      <c r="AK79" s="438"/>
      <c r="AL79" s="641">
        <f>IF(V78="賃金で算定","賃金で算定",IF(OR(V79=0,$F88="",AV78=""),0,IF(AW78="昔",VLOOKUP($F88,労務比率,AX78,FALSE),IF(AW78="上",VLOOKUP($F88,労務比率,AX78,FALSE),IF(AW78="中",VLOOKUP($F88,労務比率,AX78,FALSE),VLOOKUP($F88,労務比率,AX78,FALSE))))))</f>
        <v>0</v>
      </c>
      <c r="AM79" s="642"/>
      <c r="AN79" s="585">
        <f>IF(V78="賃金で算定",0,INT(AH79*AL79/100))</f>
        <v>0</v>
      </c>
      <c r="AO79" s="586"/>
      <c r="AP79" s="586"/>
      <c r="AQ79" s="586"/>
      <c r="AR79" s="586"/>
      <c r="AS79" s="31"/>
      <c r="AV79" s="46"/>
      <c r="AW79" s="47"/>
      <c r="AY79" s="203">
        <f t="shared" ref="AY79" si="32">AH79</f>
        <v>0</v>
      </c>
      <c r="AZ79" s="201">
        <f>IF(AV78&lt;=設定シート!C$85,AH79,IF(AND(AV78&gt;=設定シート!E$85,AV78&lt;=設定シート!G$85),AH79*105/108,AH79))</f>
        <v>0</v>
      </c>
      <c r="BA79" s="198"/>
      <c r="BB79" s="201">
        <f t="shared" ref="BB79" si="33">IF($AL79="賃金で算定",0,INT(AY79*$AL79/100))</f>
        <v>0</v>
      </c>
      <c r="BC79" s="201">
        <f>IF(AY79=AZ79,BB79,AZ79*$AL79/100)</f>
        <v>0</v>
      </c>
      <c r="BL79" s="43">
        <f>IF(AY79=AZ79,0,1)</f>
        <v>0</v>
      </c>
      <c r="BM79" s="43" t="str">
        <f>IF(BL79=1,AL79,"")</f>
        <v/>
      </c>
    </row>
    <row r="80" spans="2:65" ht="9.9499999999999993" customHeight="1" x14ac:dyDescent="0.15">
      <c r="B80" s="860" t="s">
        <v>85</v>
      </c>
      <c r="C80" s="861"/>
      <c r="D80" s="861"/>
      <c r="E80" s="272" t="s">
        <v>32</v>
      </c>
      <c r="F80" s="851"/>
      <c r="G80" s="852"/>
      <c r="H80" s="852"/>
      <c r="I80" s="852"/>
      <c r="J80" s="852"/>
      <c r="K80" s="852"/>
      <c r="L80" s="852"/>
      <c r="M80" s="852"/>
      <c r="N80" s="853"/>
      <c r="O80" s="441" t="s">
        <v>49</v>
      </c>
      <c r="P80" s="442"/>
      <c r="Q80" s="442"/>
      <c r="R80" s="442"/>
      <c r="S80" s="442"/>
      <c r="T80" s="442"/>
      <c r="U80" s="443"/>
      <c r="V80" s="459">
        <f>AH80</f>
        <v>0</v>
      </c>
      <c r="W80" s="460"/>
      <c r="X80" s="460"/>
      <c r="Y80" s="461"/>
      <c r="Z80" s="33"/>
      <c r="AA80" s="34"/>
      <c r="AB80" s="34"/>
      <c r="AC80" s="35"/>
      <c r="AD80" s="33"/>
      <c r="AE80" s="34"/>
      <c r="AF80" s="34"/>
      <c r="AG80" s="35"/>
      <c r="AH80" s="462">
        <f>AH62+AH64+AH66+AH68+AH70+AH72+AH74+AH76+AH78</f>
        <v>0</v>
      </c>
      <c r="AI80" s="463"/>
      <c r="AJ80" s="463"/>
      <c r="AK80" s="464"/>
      <c r="AL80" s="53"/>
      <c r="AM80" s="54"/>
      <c r="AN80" s="462">
        <f>AN62+AN64+AN66+AN68+AN70+AN72+AN74+AN76+AN78</f>
        <v>0</v>
      </c>
      <c r="AO80" s="463"/>
      <c r="AP80" s="463"/>
      <c r="AQ80" s="463"/>
      <c r="AR80" s="463"/>
      <c r="AS80" s="32"/>
      <c r="AW80" s="47"/>
      <c r="AY80" s="202"/>
      <c r="AZ80" s="205"/>
      <c r="BA80" s="212">
        <f>BA62+BA64+BA66+BA68+BA70+BA72+BA74+BA76+BA78</f>
        <v>0</v>
      </c>
      <c r="BB80" s="204">
        <f>BB63+BB65+BB67+BB69+BB71+BB73+BB75+BB77+BB79</f>
        <v>0</v>
      </c>
      <c r="BC80" s="204">
        <f>SUMIF(BL63:BL79,0,BC63:BC79)+ROUNDDOWN(ROUNDDOWN(BL80*105/108,0)*BM80/100,0)</f>
        <v>0</v>
      </c>
      <c r="BL80" s="43">
        <f>SUMIF(BL63:BL79,1,AH63:AK79)</f>
        <v>0</v>
      </c>
      <c r="BM80" s="43">
        <f>IF(COUNT(BM63:BM79)=0,0,SUM(BM63:BM79)/COUNT(BM63:BM79))</f>
        <v>0</v>
      </c>
    </row>
    <row r="81" spans="2:65" ht="9.9499999999999993" customHeight="1" x14ac:dyDescent="0.15">
      <c r="B81" s="862"/>
      <c r="C81" s="863"/>
      <c r="D81" s="863"/>
      <c r="E81" s="273" t="s">
        <v>55</v>
      </c>
      <c r="F81" s="854"/>
      <c r="G81" s="855"/>
      <c r="H81" s="855"/>
      <c r="I81" s="855"/>
      <c r="J81" s="855"/>
      <c r="K81" s="855"/>
      <c r="L81" s="855"/>
      <c r="M81" s="855"/>
      <c r="N81" s="856"/>
      <c r="O81" s="444"/>
      <c r="P81" s="587"/>
      <c r="Q81" s="587"/>
      <c r="R81" s="587"/>
      <c r="S81" s="587"/>
      <c r="T81" s="587"/>
      <c r="U81" s="446"/>
      <c r="V81" s="236"/>
      <c r="W81" s="237"/>
      <c r="X81" s="237"/>
      <c r="Y81" s="238"/>
      <c r="Z81" s="224"/>
      <c r="AA81" s="223"/>
      <c r="AB81" s="223"/>
      <c r="AC81" s="41"/>
      <c r="AD81" s="224"/>
      <c r="AE81" s="223"/>
      <c r="AF81" s="223"/>
      <c r="AG81" s="41"/>
      <c r="AH81" s="228"/>
      <c r="AI81" s="229"/>
      <c r="AJ81" s="229"/>
      <c r="AK81" s="229"/>
      <c r="AL81" s="226"/>
      <c r="AM81" s="227"/>
      <c r="AN81" s="228"/>
      <c r="AO81" s="229"/>
      <c r="AP81" s="229"/>
      <c r="AQ81" s="229"/>
      <c r="AR81" s="229"/>
      <c r="AS81" s="182"/>
      <c r="AW81" s="47"/>
      <c r="AX81" s="225"/>
      <c r="AY81" s="230"/>
      <c r="AZ81" s="213"/>
      <c r="BA81" s="206"/>
      <c r="BB81" s="231"/>
      <c r="BC81" s="231"/>
      <c r="BL81" s="43"/>
      <c r="BM81" s="43"/>
    </row>
    <row r="82" spans="2:65" ht="9.9499999999999993" customHeight="1" x14ac:dyDescent="0.15">
      <c r="B82" s="862"/>
      <c r="C82" s="863"/>
      <c r="D82" s="863"/>
      <c r="E82" s="273" t="s">
        <v>33</v>
      </c>
      <c r="F82" s="854"/>
      <c r="G82" s="855"/>
      <c r="H82" s="855"/>
      <c r="I82" s="855"/>
      <c r="J82" s="855"/>
      <c r="K82" s="855"/>
      <c r="L82" s="855"/>
      <c r="M82" s="855"/>
      <c r="N82" s="856"/>
      <c r="O82" s="444"/>
      <c r="P82" s="587"/>
      <c r="Q82" s="587"/>
      <c r="R82" s="587"/>
      <c r="S82" s="587"/>
      <c r="T82" s="587"/>
      <c r="U82" s="446"/>
      <c r="V82" s="236"/>
      <c r="W82" s="237"/>
      <c r="X82" s="237"/>
      <c r="Y82" s="238"/>
      <c r="Z82" s="224"/>
      <c r="AA82" s="223"/>
      <c r="AB82" s="223"/>
      <c r="AC82" s="41"/>
      <c r="AD82" s="224"/>
      <c r="AE82" s="223"/>
      <c r="AF82" s="223"/>
      <c r="AG82" s="41"/>
      <c r="AH82" s="228"/>
      <c r="AI82" s="229"/>
      <c r="AJ82" s="229"/>
      <c r="AK82" s="229"/>
      <c r="AL82" s="226"/>
      <c r="AM82" s="227"/>
      <c r="AN82" s="228"/>
      <c r="AO82" s="229"/>
      <c r="AP82" s="229"/>
      <c r="AQ82" s="229"/>
      <c r="AR82" s="229"/>
      <c r="AS82" s="182"/>
      <c r="AW82" s="47"/>
      <c r="AX82" s="225"/>
      <c r="AY82" s="230"/>
      <c r="AZ82" s="213"/>
      <c r="BA82" s="206"/>
      <c r="BB82" s="231"/>
      <c r="BC82" s="231"/>
      <c r="BL82" s="43"/>
      <c r="BM82" s="43"/>
    </row>
    <row r="83" spans="2:65" ht="9.9499999999999993" customHeight="1" x14ac:dyDescent="0.15">
      <c r="B83" s="862"/>
      <c r="C83" s="863"/>
      <c r="D83" s="863"/>
      <c r="E83" s="273" t="s">
        <v>215</v>
      </c>
      <c r="F83" s="854"/>
      <c r="G83" s="855"/>
      <c r="H83" s="855"/>
      <c r="I83" s="855"/>
      <c r="J83" s="855"/>
      <c r="K83" s="855"/>
      <c r="L83" s="855"/>
      <c r="M83" s="855"/>
      <c r="N83" s="856"/>
      <c r="O83" s="444"/>
      <c r="P83" s="587"/>
      <c r="Q83" s="587"/>
      <c r="R83" s="587"/>
      <c r="S83" s="587"/>
      <c r="T83" s="587"/>
      <c r="U83" s="446"/>
      <c r="V83" s="236"/>
      <c r="W83" s="237"/>
      <c r="X83" s="237"/>
      <c r="Y83" s="238"/>
      <c r="Z83" s="224"/>
      <c r="AA83" s="223"/>
      <c r="AB83" s="223"/>
      <c r="AC83" s="41"/>
      <c r="AD83" s="224"/>
      <c r="AE83" s="223"/>
      <c r="AF83" s="223"/>
      <c r="AG83" s="41"/>
      <c r="AH83" s="228"/>
      <c r="AI83" s="229"/>
      <c r="AJ83" s="229"/>
      <c r="AK83" s="229"/>
      <c r="AL83" s="226"/>
      <c r="AM83" s="227"/>
      <c r="AN83" s="228"/>
      <c r="AO83" s="229"/>
      <c r="AP83" s="229"/>
      <c r="AQ83" s="229"/>
      <c r="AR83" s="229"/>
      <c r="AS83" s="182"/>
      <c r="AW83" s="47"/>
      <c r="AX83" s="225"/>
      <c r="AY83" s="230"/>
      <c r="AZ83" s="213"/>
      <c r="BA83" s="206"/>
      <c r="BB83" s="231"/>
      <c r="BC83" s="231"/>
      <c r="BL83" s="43"/>
      <c r="BM83" s="43"/>
    </row>
    <row r="84" spans="2:65" ht="9.9499999999999993" customHeight="1" x14ac:dyDescent="0.15">
      <c r="B84" s="862"/>
      <c r="C84" s="863"/>
      <c r="D84" s="863"/>
      <c r="E84" s="273" t="s">
        <v>284</v>
      </c>
      <c r="F84" s="854"/>
      <c r="G84" s="855"/>
      <c r="H84" s="855"/>
      <c r="I84" s="855"/>
      <c r="J84" s="855"/>
      <c r="K84" s="855"/>
      <c r="L84" s="855"/>
      <c r="M84" s="855"/>
      <c r="N84" s="856"/>
      <c r="O84" s="444"/>
      <c r="P84" s="587"/>
      <c r="Q84" s="587"/>
      <c r="R84" s="587"/>
      <c r="S84" s="587"/>
      <c r="T84" s="587"/>
      <c r="U84" s="446"/>
      <c r="V84" s="236"/>
      <c r="W84" s="237"/>
      <c r="X84" s="237"/>
      <c r="Y84" s="238"/>
      <c r="Z84" s="224"/>
      <c r="AA84" s="223"/>
      <c r="AB84" s="223"/>
      <c r="AC84" s="41"/>
      <c r="AD84" s="224"/>
      <c r="AE84" s="223"/>
      <c r="AF84" s="223"/>
      <c r="AG84" s="41"/>
      <c r="AH84" s="228"/>
      <c r="AI84" s="229"/>
      <c r="AJ84" s="229"/>
      <c r="AK84" s="229"/>
      <c r="AL84" s="226"/>
      <c r="AM84" s="227"/>
      <c r="AN84" s="228"/>
      <c r="AO84" s="229"/>
      <c r="AP84" s="229"/>
      <c r="AQ84" s="229"/>
      <c r="AR84" s="229"/>
      <c r="AS84" s="182"/>
      <c r="AW84" s="47"/>
      <c r="AX84" s="225"/>
      <c r="AY84" s="230"/>
      <c r="AZ84" s="213"/>
      <c r="BA84" s="206"/>
      <c r="BB84" s="231"/>
      <c r="BC84" s="231"/>
      <c r="BL84" s="43"/>
      <c r="BM84" s="43"/>
    </row>
    <row r="85" spans="2:65" ht="9.9499999999999993" customHeight="1" x14ac:dyDescent="0.15">
      <c r="B85" s="862"/>
      <c r="C85" s="863"/>
      <c r="D85" s="863"/>
      <c r="E85" s="273" t="s">
        <v>288</v>
      </c>
      <c r="F85" s="854"/>
      <c r="G85" s="855"/>
      <c r="H85" s="855"/>
      <c r="I85" s="855"/>
      <c r="J85" s="855"/>
      <c r="K85" s="855"/>
      <c r="L85" s="855"/>
      <c r="M85" s="855"/>
      <c r="N85" s="856"/>
      <c r="O85" s="444"/>
      <c r="P85" s="587"/>
      <c r="Q85" s="587"/>
      <c r="R85" s="587"/>
      <c r="S85" s="587"/>
      <c r="T85" s="587"/>
      <c r="U85" s="446"/>
      <c r="V85" s="236"/>
      <c r="W85" s="237"/>
      <c r="X85" s="237"/>
      <c r="Y85" s="238"/>
      <c r="Z85" s="224"/>
      <c r="AA85" s="223"/>
      <c r="AB85" s="223"/>
      <c r="AC85" s="41"/>
      <c r="AD85" s="224"/>
      <c r="AE85" s="223"/>
      <c r="AF85" s="223"/>
      <c r="AG85" s="41"/>
      <c r="AH85" s="228"/>
      <c r="AI85" s="229"/>
      <c r="AJ85" s="229"/>
      <c r="AK85" s="229"/>
      <c r="AL85" s="226"/>
      <c r="AM85" s="227"/>
      <c r="AN85" s="228"/>
      <c r="AO85" s="229"/>
      <c r="AP85" s="229"/>
      <c r="AQ85" s="229"/>
      <c r="AR85" s="229"/>
      <c r="AS85" s="182"/>
      <c r="AW85" s="47"/>
      <c r="AX85" s="225"/>
      <c r="AY85" s="230"/>
      <c r="AZ85" s="213"/>
      <c r="BA85" s="206"/>
      <c r="BB85" s="231"/>
      <c r="BC85" s="231"/>
      <c r="BL85" s="43"/>
      <c r="BM85" s="43"/>
    </row>
    <row r="86" spans="2:65" ht="9.9499999999999993" customHeight="1" x14ac:dyDescent="0.15">
      <c r="B86" s="862"/>
      <c r="C86" s="863"/>
      <c r="D86" s="863"/>
      <c r="E86" s="273" t="s">
        <v>289</v>
      </c>
      <c r="F86" s="854"/>
      <c r="G86" s="855"/>
      <c r="H86" s="855"/>
      <c r="I86" s="855"/>
      <c r="J86" s="855"/>
      <c r="K86" s="855"/>
      <c r="L86" s="855"/>
      <c r="M86" s="855"/>
      <c r="N86" s="856"/>
      <c r="O86" s="444"/>
      <c r="P86" s="587"/>
      <c r="Q86" s="587"/>
      <c r="R86" s="587"/>
      <c r="S86" s="587"/>
      <c r="T86" s="587"/>
      <c r="U86" s="446"/>
      <c r="V86" s="236"/>
      <c r="W86" s="237"/>
      <c r="X86" s="237"/>
      <c r="Y86" s="238"/>
      <c r="Z86" s="224"/>
      <c r="AA86" s="223"/>
      <c r="AB86" s="223"/>
      <c r="AC86" s="41"/>
      <c r="AD86" s="224"/>
      <c r="AE86" s="223"/>
      <c r="AF86" s="223"/>
      <c r="AG86" s="41"/>
      <c r="AH86" s="228"/>
      <c r="AI86" s="229"/>
      <c r="AJ86" s="229"/>
      <c r="AK86" s="229"/>
      <c r="AL86" s="226"/>
      <c r="AM86" s="227"/>
      <c r="AN86" s="228"/>
      <c r="AO86" s="229"/>
      <c r="AP86" s="229"/>
      <c r="AQ86" s="229"/>
      <c r="AR86" s="229"/>
      <c r="AS86" s="182"/>
      <c r="AW86" s="47"/>
      <c r="AX86" s="225"/>
      <c r="AY86" s="230"/>
      <c r="AZ86" s="213"/>
      <c r="BA86" s="206"/>
      <c r="BB86" s="231"/>
      <c r="BC86" s="231"/>
      <c r="BL86" s="43"/>
      <c r="BM86" s="43"/>
    </row>
    <row r="87" spans="2:65" ht="9.9499999999999993" customHeight="1" x14ac:dyDescent="0.15">
      <c r="B87" s="862"/>
      <c r="C87" s="863"/>
      <c r="D87" s="863"/>
      <c r="E87" s="273" t="s">
        <v>290</v>
      </c>
      <c r="F87" s="854"/>
      <c r="G87" s="855"/>
      <c r="H87" s="855"/>
      <c r="I87" s="855"/>
      <c r="J87" s="855"/>
      <c r="K87" s="855"/>
      <c r="L87" s="855"/>
      <c r="M87" s="855"/>
      <c r="N87" s="856"/>
      <c r="O87" s="444"/>
      <c r="P87" s="445"/>
      <c r="Q87" s="445"/>
      <c r="R87" s="445"/>
      <c r="S87" s="445"/>
      <c r="T87" s="445"/>
      <c r="U87" s="446"/>
      <c r="V87" s="434">
        <f>V63+V65+V67+V69+V71+V73+V75+V77+V79-V80</f>
        <v>0</v>
      </c>
      <c r="W87" s="435"/>
      <c r="X87" s="435"/>
      <c r="Y87" s="465"/>
      <c r="Z87" s="434">
        <f>Z63+Z65+Z67+Z69+Z71+Z73+Z75+Z77+Z79</f>
        <v>0</v>
      </c>
      <c r="AA87" s="435"/>
      <c r="AB87" s="435"/>
      <c r="AC87" s="435"/>
      <c r="AD87" s="434">
        <f>AD63+AD65+AD67+AD69+AD71+AD73+AD75+AD77+AD79</f>
        <v>0</v>
      </c>
      <c r="AE87" s="435"/>
      <c r="AF87" s="435"/>
      <c r="AG87" s="435"/>
      <c r="AH87" s="434">
        <f>AY87</f>
        <v>0</v>
      </c>
      <c r="AI87" s="435"/>
      <c r="AJ87" s="435"/>
      <c r="AK87" s="435"/>
      <c r="AL87" s="55"/>
      <c r="AM87" s="56"/>
      <c r="AN87" s="434">
        <f>BB87</f>
        <v>0</v>
      </c>
      <c r="AO87" s="435"/>
      <c r="AP87" s="435"/>
      <c r="AQ87" s="435"/>
      <c r="AR87" s="435"/>
      <c r="AS87" s="181"/>
      <c r="AW87" s="47"/>
      <c r="AY87" s="208">
        <f>AY63+AY65+AY67+AY69+AY71+AY73+AY75+AY77+AY79</f>
        <v>0</v>
      </c>
      <c r="AZ87" s="210"/>
      <c r="BA87" s="210"/>
      <c r="BB87" s="206">
        <f>BB80</f>
        <v>0</v>
      </c>
      <c r="BC87" s="213"/>
    </row>
    <row r="88" spans="2:65" ht="9.9499999999999993" customHeight="1" x14ac:dyDescent="0.15">
      <c r="B88" s="864"/>
      <c r="C88" s="865"/>
      <c r="D88" s="865"/>
      <c r="E88" s="274" t="s">
        <v>291</v>
      </c>
      <c r="F88" s="857"/>
      <c r="G88" s="858"/>
      <c r="H88" s="858"/>
      <c r="I88" s="858"/>
      <c r="J88" s="858"/>
      <c r="K88" s="858"/>
      <c r="L88" s="858"/>
      <c r="M88" s="858"/>
      <c r="N88" s="859"/>
      <c r="O88" s="447"/>
      <c r="P88" s="448"/>
      <c r="Q88" s="448"/>
      <c r="R88" s="448"/>
      <c r="S88" s="448"/>
      <c r="T88" s="448"/>
      <c r="U88" s="449"/>
      <c r="V88" s="436"/>
      <c r="W88" s="437"/>
      <c r="X88" s="437"/>
      <c r="Y88" s="438"/>
      <c r="Z88" s="436"/>
      <c r="AA88" s="437"/>
      <c r="AB88" s="437"/>
      <c r="AC88" s="437"/>
      <c r="AD88" s="436"/>
      <c r="AE88" s="437"/>
      <c r="AF88" s="437"/>
      <c r="AG88" s="437"/>
      <c r="AH88" s="436">
        <f>AZ88</f>
        <v>0</v>
      </c>
      <c r="AI88" s="437"/>
      <c r="AJ88" s="437"/>
      <c r="AK88" s="438"/>
      <c r="AL88" s="57"/>
      <c r="AM88" s="58"/>
      <c r="AN88" s="436">
        <f>BC88</f>
        <v>0</v>
      </c>
      <c r="AO88" s="437"/>
      <c r="AP88" s="437"/>
      <c r="AQ88" s="437"/>
      <c r="AR88" s="437"/>
      <c r="AS88" s="31"/>
      <c r="AU88" s="90"/>
      <c r="AW88" s="47"/>
      <c r="AY88" s="209"/>
      <c r="AZ88" s="211">
        <f>IF(AZ63+AZ65+AZ67+AZ69+AZ71+AZ73+AZ75+AZ77+AZ79=AY87,0,ROUNDDOWN(AZ63+AZ65+AZ67+AZ69+AZ71+AZ73+AZ75+AZ77+AZ79,0))</f>
        <v>0</v>
      </c>
      <c r="BA88" s="207"/>
      <c r="BB88" s="207"/>
      <c r="BC88" s="211">
        <f>IF(BC80=BB87,0,BC80)</f>
        <v>0</v>
      </c>
    </row>
    <row r="89" spans="2:65" ht="18" customHeight="1" x14ac:dyDescent="0.15">
      <c r="AD89" s="1" t="str">
        <f>IF(AND($F80="",$V80+$V87&gt;0),"事業の種類を選択してください。","")</f>
        <v/>
      </c>
      <c r="AN89" s="433">
        <f>IF(AN80=0,0,AN80+IF(AN88=0,AN87,AN88))</f>
        <v>0</v>
      </c>
      <c r="AO89" s="433"/>
      <c r="AP89" s="433"/>
      <c r="AQ89" s="433"/>
      <c r="AR89" s="433"/>
      <c r="AW89" s="47"/>
    </row>
    <row r="90" spans="2:65" ht="31.5" customHeight="1" x14ac:dyDescent="0.15">
      <c r="AN90" s="62"/>
      <c r="AO90" s="62"/>
      <c r="AP90" s="62"/>
      <c r="AQ90" s="62"/>
      <c r="AR90" s="62"/>
      <c r="AW90" s="47"/>
    </row>
    <row r="91" spans="2:65" ht="7.5" customHeight="1" x14ac:dyDescent="0.15">
      <c r="X91" s="6"/>
      <c r="Y91" s="6"/>
      <c r="AW91" s="47"/>
    </row>
    <row r="92" spans="2:65" ht="10.5" customHeight="1" x14ac:dyDescent="0.15">
      <c r="X92" s="6"/>
      <c r="Y92" s="6"/>
      <c r="AW92" s="47"/>
    </row>
    <row r="93" spans="2:65" ht="5.25" customHeight="1" x14ac:dyDescent="0.15">
      <c r="X93" s="6"/>
      <c r="Y93" s="6"/>
      <c r="AW93" s="47"/>
    </row>
    <row r="94" spans="2:65" ht="5.25" customHeight="1" x14ac:dyDescent="0.15">
      <c r="X94" s="6"/>
      <c r="Y94" s="6"/>
      <c r="AW94" s="47"/>
    </row>
    <row r="95" spans="2:65" ht="5.25" customHeight="1" x14ac:dyDescent="0.15">
      <c r="X95" s="6"/>
      <c r="Y95" s="6"/>
      <c r="AW95" s="47"/>
    </row>
    <row r="96" spans="2:65" ht="5.25" customHeight="1" x14ac:dyDescent="0.15">
      <c r="X96" s="6"/>
      <c r="Y96" s="6"/>
      <c r="AW96" s="47"/>
    </row>
    <row r="97" spans="2:65" ht="17.25" customHeight="1" x14ac:dyDescent="0.15">
      <c r="B97" s="2" t="s">
        <v>50</v>
      </c>
      <c r="S97" s="4"/>
      <c r="T97" s="4"/>
      <c r="U97" s="4"/>
      <c r="V97" s="4"/>
      <c r="W97" s="4"/>
      <c r="AL97" s="48"/>
      <c r="AW97" s="47"/>
    </row>
    <row r="98" spans="2:65" ht="12.75" customHeight="1" x14ac:dyDescent="0.15">
      <c r="M98" s="49"/>
      <c r="N98" s="49"/>
      <c r="O98" s="49"/>
      <c r="P98" s="49"/>
      <c r="Q98" s="49"/>
      <c r="R98" s="49"/>
      <c r="S98" s="49"/>
      <c r="T98" s="50"/>
      <c r="U98" s="50"/>
      <c r="V98" s="50"/>
      <c r="W98" s="50"/>
      <c r="X98" s="50"/>
      <c r="Y98" s="50"/>
      <c r="Z98" s="50"/>
      <c r="AA98" s="49"/>
      <c r="AB98" s="49"/>
      <c r="AC98" s="49"/>
      <c r="AL98" s="48"/>
      <c r="AM98" s="560" t="s">
        <v>266</v>
      </c>
      <c r="AN98" s="561"/>
      <c r="AO98" s="561"/>
      <c r="AP98" s="562"/>
      <c r="AW98" s="47"/>
    </row>
    <row r="99" spans="2:65" ht="12.75" customHeight="1" x14ac:dyDescent="0.15">
      <c r="M99" s="49"/>
      <c r="N99" s="49"/>
      <c r="O99" s="49"/>
      <c r="P99" s="49"/>
      <c r="Q99" s="49"/>
      <c r="R99" s="49"/>
      <c r="S99" s="49"/>
      <c r="T99" s="50"/>
      <c r="U99" s="50"/>
      <c r="V99" s="50"/>
      <c r="W99" s="50"/>
      <c r="X99" s="50"/>
      <c r="Y99" s="50"/>
      <c r="Z99" s="50"/>
      <c r="AA99" s="49"/>
      <c r="AB99" s="49"/>
      <c r="AC99" s="49"/>
      <c r="AL99" s="48"/>
      <c r="AM99" s="563"/>
      <c r="AN99" s="564"/>
      <c r="AO99" s="564"/>
      <c r="AP99" s="565"/>
      <c r="AW99" s="47"/>
    </row>
    <row r="100" spans="2:65" ht="12.75" customHeight="1" x14ac:dyDescent="0.15">
      <c r="M100" s="49"/>
      <c r="N100" s="49"/>
      <c r="O100" s="49"/>
      <c r="P100" s="49"/>
      <c r="Q100" s="49"/>
      <c r="R100" s="49"/>
      <c r="S100" s="49"/>
      <c r="T100" s="49"/>
      <c r="U100" s="49"/>
      <c r="V100" s="49"/>
      <c r="W100" s="49"/>
      <c r="X100" s="49"/>
      <c r="Y100" s="49"/>
      <c r="Z100" s="49"/>
      <c r="AA100" s="49"/>
      <c r="AB100" s="49"/>
      <c r="AC100" s="49"/>
      <c r="AL100" s="48"/>
      <c r="AM100" s="220"/>
      <c r="AN100" s="220"/>
      <c r="AW100" s="47"/>
    </row>
    <row r="101" spans="2:65" ht="6" customHeight="1" x14ac:dyDescent="0.15">
      <c r="M101" s="49"/>
      <c r="N101" s="49"/>
      <c r="O101" s="49"/>
      <c r="P101" s="49"/>
      <c r="Q101" s="49"/>
      <c r="R101" s="49"/>
      <c r="S101" s="49"/>
      <c r="T101" s="49"/>
      <c r="U101" s="49"/>
      <c r="V101" s="49"/>
      <c r="W101" s="49"/>
      <c r="X101" s="49"/>
      <c r="Y101" s="49"/>
      <c r="Z101" s="49"/>
      <c r="AA101" s="49"/>
      <c r="AB101" s="49"/>
      <c r="AC101" s="49"/>
      <c r="AL101" s="48"/>
      <c r="AM101" s="48"/>
      <c r="AW101" s="47"/>
    </row>
    <row r="102" spans="2:65" ht="12.75" customHeight="1" x14ac:dyDescent="0.15">
      <c r="B102" s="566" t="s">
        <v>2</v>
      </c>
      <c r="C102" s="567"/>
      <c r="D102" s="567"/>
      <c r="E102" s="567"/>
      <c r="F102" s="567"/>
      <c r="G102" s="567"/>
      <c r="H102" s="567"/>
      <c r="I102" s="567"/>
      <c r="J102" s="569" t="s">
        <v>10</v>
      </c>
      <c r="K102" s="569"/>
      <c r="L102" s="3" t="s">
        <v>3</v>
      </c>
      <c r="M102" s="569" t="s">
        <v>11</v>
      </c>
      <c r="N102" s="569"/>
      <c r="O102" s="570" t="s">
        <v>12</v>
      </c>
      <c r="P102" s="569"/>
      <c r="Q102" s="569"/>
      <c r="R102" s="569"/>
      <c r="S102" s="569"/>
      <c r="T102" s="569"/>
      <c r="U102" s="569" t="s">
        <v>13</v>
      </c>
      <c r="V102" s="569"/>
      <c r="W102" s="569"/>
      <c r="AD102" s="5"/>
      <c r="AE102" s="5"/>
      <c r="AF102" s="5"/>
      <c r="AG102" s="5"/>
      <c r="AH102" s="5"/>
      <c r="AI102" s="5"/>
      <c r="AJ102" s="5"/>
      <c r="AL102" s="571">
        <f ca="1">$AL$9</f>
        <v>30</v>
      </c>
      <c r="AM102" s="572"/>
      <c r="AN102" s="502" t="s">
        <v>4</v>
      </c>
      <c r="AO102" s="502"/>
      <c r="AP102" s="572">
        <v>3</v>
      </c>
      <c r="AQ102" s="572"/>
      <c r="AR102" s="502" t="s">
        <v>5</v>
      </c>
      <c r="AS102" s="503"/>
      <c r="AW102" s="47"/>
    </row>
    <row r="103" spans="2:65" ht="13.5" customHeight="1" x14ac:dyDescent="0.15">
      <c r="B103" s="567"/>
      <c r="C103" s="567"/>
      <c r="D103" s="567"/>
      <c r="E103" s="567"/>
      <c r="F103" s="567"/>
      <c r="G103" s="567"/>
      <c r="H103" s="567"/>
      <c r="I103" s="567"/>
      <c r="J103" s="508" t="str">
        <f>$J$10</f>
        <v>1</v>
      </c>
      <c r="K103" s="510" t="str">
        <f>$K$10</f>
        <v>2</v>
      </c>
      <c r="L103" s="513" t="str">
        <f>$L$10</f>
        <v>1</v>
      </c>
      <c r="M103" s="516" t="str">
        <f>$M$10</f>
        <v>0</v>
      </c>
      <c r="N103" s="510" t="str">
        <f>$N$10</f>
        <v>3</v>
      </c>
      <c r="O103" s="516" t="str">
        <f>$O$10</f>
        <v>9</v>
      </c>
      <c r="P103" s="519" t="str">
        <f>$P$10</f>
        <v>3</v>
      </c>
      <c r="Q103" s="519" t="str">
        <f>$Q$10</f>
        <v>9</v>
      </c>
      <c r="R103" s="519" t="str">
        <f>$R$10</f>
        <v>0</v>
      </c>
      <c r="S103" s="519" t="str">
        <f>$S$10</f>
        <v>2</v>
      </c>
      <c r="T103" s="510" t="str">
        <f>$T$10</f>
        <v>5</v>
      </c>
      <c r="U103" s="516" t="str">
        <f>$U$10</f>
        <v>0</v>
      </c>
      <c r="V103" s="519" t="str">
        <f>$V$10</f>
        <v>0</v>
      </c>
      <c r="W103" s="510" t="str">
        <f>$W$10</f>
        <v>１</v>
      </c>
      <c r="AD103" s="5"/>
      <c r="AE103" s="5"/>
      <c r="AF103" s="5"/>
      <c r="AG103" s="5"/>
      <c r="AH103" s="5"/>
      <c r="AI103" s="5"/>
      <c r="AJ103" s="5"/>
      <c r="AL103" s="573"/>
      <c r="AM103" s="574"/>
      <c r="AN103" s="504"/>
      <c r="AO103" s="504"/>
      <c r="AP103" s="574"/>
      <c r="AQ103" s="574"/>
      <c r="AR103" s="504"/>
      <c r="AS103" s="505"/>
      <c r="AW103" s="47"/>
    </row>
    <row r="104" spans="2:65" ht="9" customHeight="1" x14ac:dyDescent="0.15">
      <c r="B104" s="567"/>
      <c r="C104" s="567"/>
      <c r="D104" s="567"/>
      <c r="E104" s="567"/>
      <c r="F104" s="567"/>
      <c r="G104" s="567"/>
      <c r="H104" s="567"/>
      <c r="I104" s="567"/>
      <c r="J104" s="509"/>
      <c r="K104" s="511"/>
      <c r="L104" s="514"/>
      <c r="M104" s="517"/>
      <c r="N104" s="511"/>
      <c r="O104" s="517"/>
      <c r="P104" s="520"/>
      <c r="Q104" s="520"/>
      <c r="R104" s="520"/>
      <c r="S104" s="520"/>
      <c r="T104" s="511"/>
      <c r="U104" s="517"/>
      <c r="V104" s="520"/>
      <c r="W104" s="511"/>
      <c r="AD104" s="5"/>
      <c r="AE104" s="5"/>
      <c r="AF104" s="5"/>
      <c r="AG104" s="5"/>
      <c r="AH104" s="5"/>
      <c r="AI104" s="5"/>
      <c r="AJ104" s="5"/>
      <c r="AL104" s="575"/>
      <c r="AM104" s="576"/>
      <c r="AN104" s="506"/>
      <c r="AO104" s="506"/>
      <c r="AP104" s="576"/>
      <c r="AQ104" s="576"/>
      <c r="AR104" s="506"/>
      <c r="AS104" s="507"/>
      <c r="AW104" s="47"/>
    </row>
    <row r="105" spans="2:65" ht="6" customHeight="1" x14ac:dyDescent="0.15">
      <c r="B105" s="568"/>
      <c r="C105" s="568"/>
      <c r="D105" s="568"/>
      <c r="E105" s="568"/>
      <c r="F105" s="568"/>
      <c r="G105" s="568"/>
      <c r="H105" s="568"/>
      <c r="I105" s="568"/>
      <c r="J105" s="509"/>
      <c r="K105" s="512"/>
      <c r="L105" s="515"/>
      <c r="M105" s="518"/>
      <c r="N105" s="512"/>
      <c r="O105" s="518"/>
      <c r="P105" s="521"/>
      <c r="Q105" s="521"/>
      <c r="R105" s="521"/>
      <c r="S105" s="521"/>
      <c r="T105" s="512"/>
      <c r="U105" s="518"/>
      <c r="V105" s="521"/>
      <c r="W105" s="512"/>
      <c r="AW105" s="47"/>
    </row>
    <row r="106" spans="2:65" ht="15" customHeight="1" x14ac:dyDescent="0.15">
      <c r="B106" s="487" t="s">
        <v>51</v>
      </c>
      <c r="C106" s="488"/>
      <c r="D106" s="488"/>
      <c r="E106" s="488"/>
      <c r="F106" s="488"/>
      <c r="G106" s="488"/>
      <c r="H106" s="488"/>
      <c r="I106" s="489"/>
      <c r="J106" s="487" t="s">
        <v>6</v>
      </c>
      <c r="K106" s="488"/>
      <c r="L106" s="488"/>
      <c r="M106" s="488"/>
      <c r="N106" s="496"/>
      <c r="O106" s="499" t="s">
        <v>52</v>
      </c>
      <c r="P106" s="488"/>
      <c r="Q106" s="488"/>
      <c r="R106" s="488"/>
      <c r="S106" s="488"/>
      <c r="T106" s="488"/>
      <c r="U106" s="489"/>
      <c r="V106" s="12" t="s">
        <v>32</v>
      </c>
      <c r="W106" s="27"/>
      <c r="X106" s="27"/>
      <c r="Y106" s="526" t="s">
        <v>44</v>
      </c>
      <c r="Z106" s="526"/>
      <c r="AA106" s="526"/>
      <c r="AB106" s="526"/>
      <c r="AC106" s="526"/>
      <c r="AD106" s="526"/>
      <c r="AE106" s="526"/>
      <c r="AF106" s="526"/>
      <c r="AG106" s="526"/>
      <c r="AH106" s="526"/>
      <c r="AI106" s="27"/>
      <c r="AJ106" s="27"/>
      <c r="AK106" s="28"/>
      <c r="AL106" s="527" t="s">
        <v>216</v>
      </c>
      <c r="AM106" s="527"/>
      <c r="AN106" s="528" t="s">
        <v>33</v>
      </c>
      <c r="AO106" s="528"/>
      <c r="AP106" s="528"/>
      <c r="AQ106" s="528"/>
      <c r="AR106" s="528"/>
      <c r="AS106" s="529"/>
      <c r="AW106" s="47"/>
    </row>
    <row r="107" spans="2:65" ht="13.5" customHeight="1" x14ac:dyDescent="0.15">
      <c r="B107" s="490"/>
      <c r="C107" s="491"/>
      <c r="D107" s="491"/>
      <c r="E107" s="491"/>
      <c r="F107" s="491"/>
      <c r="G107" s="491"/>
      <c r="H107" s="491"/>
      <c r="I107" s="492"/>
      <c r="J107" s="490"/>
      <c r="K107" s="491"/>
      <c r="L107" s="491"/>
      <c r="M107" s="491"/>
      <c r="N107" s="497"/>
      <c r="O107" s="500"/>
      <c r="P107" s="491"/>
      <c r="Q107" s="491"/>
      <c r="R107" s="491"/>
      <c r="S107" s="491"/>
      <c r="T107" s="491"/>
      <c r="U107" s="492"/>
      <c r="V107" s="530" t="s">
        <v>7</v>
      </c>
      <c r="W107" s="531"/>
      <c r="X107" s="531"/>
      <c r="Y107" s="532"/>
      <c r="Z107" s="536" t="s">
        <v>16</v>
      </c>
      <c r="AA107" s="537"/>
      <c r="AB107" s="537"/>
      <c r="AC107" s="538"/>
      <c r="AD107" s="542" t="s">
        <v>17</v>
      </c>
      <c r="AE107" s="543"/>
      <c r="AF107" s="543"/>
      <c r="AG107" s="544"/>
      <c r="AH107" s="548" t="s">
        <v>86</v>
      </c>
      <c r="AI107" s="549"/>
      <c r="AJ107" s="549"/>
      <c r="AK107" s="550"/>
      <c r="AL107" s="554" t="s">
        <v>217</v>
      </c>
      <c r="AM107" s="554"/>
      <c r="AN107" s="556" t="s">
        <v>19</v>
      </c>
      <c r="AO107" s="557"/>
      <c r="AP107" s="557"/>
      <c r="AQ107" s="557"/>
      <c r="AR107" s="558"/>
      <c r="AS107" s="559"/>
      <c r="AW107" s="47"/>
      <c r="AY107" s="196" t="s">
        <v>243</v>
      </c>
      <c r="AZ107" s="196" t="s">
        <v>243</v>
      </c>
      <c r="BA107" s="196" t="s">
        <v>241</v>
      </c>
      <c r="BB107" s="522" t="s">
        <v>242</v>
      </c>
      <c r="BC107" s="523"/>
    </row>
    <row r="108" spans="2:65" ht="13.5" customHeight="1" x14ac:dyDescent="0.15">
      <c r="B108" s="493"/>
      <c r="C108" s="494"/>
      <c r="D108" s="494"/>
      <c r="E108" s="494"/>
      <c r="F108" s="494"/>
      <c r="G108" s="494"/>
      <c r="H108" s="494"/>
      <c r="I108" s="495"/>
      <c r="J108" s="493"/>
      <c r="K108" s="494"/>
      <c r="L108" s="494"/>
      <c r="M108" s="494"/>
      <c r="N108" s="498"/>
      <c r="O108" s="501"/>
      <c r="P108" s="494"/>
      <c r="Q108" s="494"/>
      <c r="R108" s="494"/>
      <c r="S108" s="494"/>
      <c r="T108" s="494"/>
      <c r="U108" s="495"/>
      <c r="V108" s="533"/>
      <c r="W108" s="534"/>
      <c r="X108" s="534"/>
      <c r="Y108" s="535"/>
      <c r="Z108" s="539"/>
      <c r="AA108" s="540"/>
      <c r="AB108" s="540"/>
      <c r="AC108" s="541"/>
      <c r="AD108" s="545"/>
      <c r="AE108" s="546"/>
      <c r="AF108" s="546"/>
      <c r="AG108" s="547"/>
      <c r="AH108" s="551"/>
      <c r="AI108" s="552"/>
      <c r="AJ108" s="552"/>
      <c r="AK108" s="553"/>
      <c r="AL108" s="555"/>
      <c r="AM108" s="555"/>
      <c r="AN108" s="524"/>
      <c r="AO108" s="524"/>
      <c r="AP108" s="524"/>
      <c r="AQ108" s="524"/>
      <c r="AR108" s="524"/>
      <c r="AS108" s="525"/>
      <c r="AW108" s="47"/>
      <c r="AY108" s="197"/>
      <c r="AZ108" s="198" t="s">
        <v>237</v>
      </c>
      <c r="BA108" s="198" t="s">
        <v>240</v>
      </c>
      <c r="BB108" s="199" t="s">
        <v>238</v>
      </c>
      <c r="BC108" s="198" t="s">
        <v>237</v>
      </c>
      <c r="BL108" s="43" t="s">
        <v>251</v>
      </c>
      <c r="BM108" s="43" t="s">
        <v>151</v>
      </c>
    </row>
    <row r="109" spans="2:65" ht="15.6" customHeight="1" x14ac:dyDescent="0.15">
      <c r="B109" s="583" t="s">
        <v>32</v>
      </c>
      <c r="C109" s="630"/>
      <c r="D109" s="631"/>
      <c r="E109" s="631"/>
      <c r="F109" s="631"/>
      <c r="G109" s="631"/>
      <c r="H109" s="631"/>
      <c r="I109" s="632"/>
      <c r="J109" s="618"/>
      <c r="K109" s="619"/>
      <c r="L109" s="619"/>
      <c r="M109" s="619"/>
      <c r="N109" s="620"/>
      <c r="O109" s="266"/>
      <c r="P109" s="15" t="s">
        <v>0</v>
      </c>
      <c r="Q109" s="268"/>
      <c r="R109" s="15" t="s">
        <v>1</v>
      </c>
      <c r="S109" s="270"/>
      <c r="T109" s="474" t="s">
        <v>57</v>
      </c>
      <c r="U109" s="475"/>
      <c r="V109" s="588"/>
      <c r="W109" s="589"/>
      <c r="X109" s="589"/>
      <c r="Y109" s="65" t="s">
        <v>8</v>
      </c>
      <c r="Z109" s="262"/>
      <c r="AA109" s="263"/>
      <c r="AB109" s="263"/>
      <c r="AC109" s="264" t="s">
        <v>8</v>
      </c>
      <c r="AD109" s="262"/>
      <c r="AE109" s="263"/>
      <c r="AF109" s="263"/>
      <c r="AG109" s="265" t="s">
        <v>8</v>
      </c>
      <c r="AH109" s="459">
        <f>IF(V109="賃金で算定",V110+Z110-AD110,0)</f>
        <v>0</v>
      </c>
      <c r="AI109" s="460"/>
      <c r="AJ109" s="460"/>
      <c r="AK109" s="461"/>
      <c r="AL109" s="63"/>
      <c r="AM109" s="64"/>
      <c r="AN109" s="590"/>
      <c r="AO109" s="591"/>
      <c r="AP109" s="591"/>
      <c r="AQ109" s="591"/>
      <c r="AR109" s="591"/>
      <c r="AS109" s="39" t="s">
        <v>8</v>
      </c>
      <c r="AV109" s="46" t="str">
        <f>IF(OR(O109="",Q109=""),"", IF(O109&lt;20,DATE(O109+118,Q109,IF(S109="",1,S109)),DATE(O109+88,Q109,IF(S109="",1,S109))))</f>
        <v/>
      </c>
      <c r="AW109" s="47" t="str">
        <f>IF(AV109&lt;=設定シート!C$15,"昔",IF(AV109&lt;=設定シート!E$15,"上",IF(AV109&lt;=設定シート!G$15,"中","下")))</f>
        <v>下</v>
      </c>
      <c r="AX109" s="4">
        <f>IF(AV109&lt;=設定シート!$E$36,5,IF(AV109&lt;=設定シート!$I$36,7,IF(AV109&lt;=設定シート!$M$36,9,11)))</f>
        <v>11</v>
      </c>
      <c r="AY109" s="202"/>
      <c r="AZ109" s="200"/>
      <c r="BA109" s="204">
        <f>AN109</f>
        <v>0</v>
      </c>
      <c r="BB109" s="200"/>
      <c r="BC109" s="200"/>
    </row>
    <row r="110" spans="2:65" ht="15.6" customHeight="1" x14ac:dyDescent="0.15">
      <c r="B110" s="584"/>
      <c r="C110" s="633"/>
      <c r="D110" s="633"/>
      <c r="E110" s="633"/>
      <c r="F110" s="633"/>
      <c r="G110" s="633"/>
      <c r="H110" s="633"/>
      <c r="I110" s="634"/>
      <c r="J110" s="621"/>
      <c r="K110" s="622"/>
      <c r="L110" s="622"/>
      <c r="M110" s="622"/>
      <c r="N110" s="623"/>
      <c r="O110" s="267"/>
      <c r="P110" s="5" t="s">
        <v>0</v>
      </c>
      <c r="Q110" s="269"/>
      <c r="R110" s="5" t="s">
        <v>1</v>
      </c>
      <c r="S110" s="271"/>
      <c r="T110" s="480" t="s">
        <v>58</v>
      </c>
      <c r="U110" s="481"/>
      <c r="V110" s="624"/>
      <c r="W110" s="625"/>
      <c r="X110" s="625"/>
      <c r="Y110" s="626"/>
      <c r="Z110" s="627"/>
      <c r="AA110" s="628"/>
      <c r="AB110" s="628"/>
      <c r="AC110" s="628"/>
      <c r="AD110" s="627"/>
      <c r="AE110" s="628"/>
      <c r="AF110" s="628"/>
      <c r="AG110" s="629"/>
      <c r="AH110" s="435">
        <f>IF(V109="賃金で算定",0,V110+Z110-AD110)</f>
        <v>0</v>
      </c>
      <c r="AI110" s="435"/>
      <c r="AJ110" s="435"/>
      <c r="AK110" s="465"/>
      <c r="AL110" s="439">
        <f>IF(V109="賃金で算定","賃金で算定",IF(OR(V110=0,$F127="",AV109=""),0,IF(AW109="昔",VLOOKUP($F127,労務比率,AX109,FALSE),IF(AW109="上",VLOOKUP($F127,労務比率,AX109,FALSE),IF(AW109="中",VLOOKUP($F127,労務比率,AX109,FALSE),VLOOKUP($F127,労務比率,AX109,FALSE))))))</f>
        <v>0</v>
      </c>
      <c r="AM110" s="440"/>
      <c r="AN110" s="585">
        <f>IF(V109="賃金で算定",0,INT(AH110*AL110/100))</f>
        <v>0</v>
      </c>
      <c r="AO110" s="586"/>
      <c r="AP110" s="586"/>
      <c r="AQ110" s="586"/>
      <c r="AR110" s="586"/>
      <c r="AS110" s="31"/>
      <c r="AV110" s="46"/>
      <c r="AW110" s="47"/>
      <c r="AY110" s="203">
        <f>AH110</f>
        <v>0</v>
      </c>
      <c r="AZ110" s="201">
        <f>IF(AV109&lt;=設定シート!C$85,AH110,IF(AND(AV109&gt;=設定シート!E$85,AV109&lt;=設定シート!G$85),AH110*105/108,AH110))</f>
        <v>0</v>
      </c>
      <c r="BA110" s="198"/>
      <c r="BB110" s="201">
        <f>IF($AL110="賃金で算定",0,INT(AY110*$AL110/100))</f>
        <v>0</v>
      </c>
      <c r="BC110" s="201">
        <f>IF(AY110=AZ110,BB110,AZ110*$AL110/100)</f>
        <v>0</v>
      </c>
      <c r="BL110" s="43">
        <f>IF(AY110=AZ110,0,1)</f>
        <v>0</v>
      </c>
      <c r="BM110" s="43" t="str">
        <f>IF(BL110=1,AL110,"")</f>
        <v/>
      </c>
    </row>
    <row r="111" spans="2:65" ht="15.6" customHeight="1" x14ac:dyDescent="0.15">
      <c r="B111" s="583" t="s">
        <v>55</v>
      </c>
      <c r="C111" s="630"/>
      <c r="D111" s="631"/>
      <c r="E111" s="631"/>
      <c r="F111" s="631"/>
      <c r="G111" s="631"/>
      <c r="H111" s="631"/>
      <c r="I111" s="632"/>
      <c r="J111" s="618"/>
      <c r="K111" s="619"/>
      <c r="L111" s="619"/>
      <c r="M111" s="619"/>
      <c r="N111" s="620"/>
      <c r="O111" s="266"/>
      <c r="P111" s="15" t="s">
        <v>45</v>
      </c>
      <c r="Q111" s="268"/>
      <c r="R111" s="15" t="s">
        <v>46</v>
      </c>
      <c r="S111" s="270"/>
      <c r="T111" s="474" t="s">
        <v>47</v>
      </c>
      <c r="U111" s="475"/>
      <c r="V111" s="588"/>
      <c r="W111" s="589"/>
      <c r="X111" s="589"/>
      <c r="Y111" s="66"/>
      <c r="Z111" s="248"/>
      <c r="AA111" s="249"/>
      <c r="AB111" s="249"/>
      <c r="AC111" s="250"/>
      <c r="AD111" s="248"/>
      <c r="AE111" s="249"/>
      <c r="AF111" s="249"/>
      <c r="AG111" s="251"/>
      <c r="AH111" s="459">
        <f>IF(V111="賃金で算定",V112+Z112-AD112,0)</f>
        <v>0</v>
      </c>
      <c r="AI111" s="460"/>
      <c r="AJ111" s="460"/>
      <c r="AK111" s="461"/>
      <c r="AL111" s="63"/>
      <c r="AM111" s="64"/>
      <c r="AN111" s="590"/>
      <c r="AO111" s="591"/>
      <c r="AP111" s="591"/>
      <c r="AQ111" s="591"/>
      <c r="AR111" s="591"/>
      <c r="AS111" s="32"/>
      <c r="AV111" s="46" t="str">
        <f>IF(OR(O111="",Q111=""),"", IF(O111&lt;20,DATE(O111+118,Q111,IF(S111="",1,S111)),DATE(O111+88,Q111,IF(S111="",1,S111))))</f>
        <v/>
      </c>
      <c r="AW111" s="47" t="str">
        <f>IF(AV111&lt;=設定シート!C$15,"昔",IF(AV111&lt;=設定シート!E$15,"上",IF(AV111&lt;=設定シート!G$15,"中","下")))</f>
        <v>下</v>
      </c>
      <c r="AX111" s="4">
        <f>IF(AV111&lt;=設定シート!$E$36,5,IF(AV111&lt;=設定シート!$I$36,7,IF(AV111&lt;=設定シート!$M$36,9,11)))</f>
        <v>11</v>
      </c>
      <c r="AY111" s="202"/>
      <c r="AZ111" s="200"/>
      <c r="BA111" s="204">
        <f t="shared" ref="BA111" si="34">AN111</f>
        <v>0</v>
      </c>
      <c r="BB111" s="200"/>
      <c r="BC111" s="200"/>
      <c r="BL111" s="43"/>
      <c r="BM111" s="43"/>
    </row>
    <row r="112" spans="2:65" ht="15.6" customHeight="1" x14ac:dyDescent="0.15">
      <c r="B112" s="584"/>
      <c r="C112" s="633"/>
      <c r="D112" s="633"/>
      <c r="E112" s="633"/>
      <c r="F112" s="633"/>
      <c r="G112" s="633"/>
      <c r="H112" s="633"/>
      <c r="I112" s="634"/>
      <c r="J112" s="621"/>
      <c r="K112" s="622"/>
      <c r="L112" s="622"/>
      <c r="M112" s="622"/>
      <c r="N112" s="623"/>
      <c r="O112" s="267"/>
      <c r="P112" s="16" t="s">
        <v>45</v>
      </c>
      <c r="Q112" s="269"/>
      <c r="R112" s="16" t="s">
        <v>46</v>
      </c>
      <c r="S112" s="271"/>
      <c r="T112" s="480" t="s">
        <v>48</v>
      </c>
      <c r="U112" s="481"/>
      <c r="V112" s="624"/>
      <c r="W112" s="625"/>
      <c r="X112" s="625"/>
      <c r="Y112" s="626"/>
      <c r="Z112" s="627"/>
      <c r="AA112" s="628"/>
      <c r="AB112" s="628"/>
      <c r="AC112" s="628"/>
      <c r="AD112" s="627"/>
      <c r="AE112" s="628"/>
      <c r="AF112" s="628"/>
      <c r="AG112" s="629"/>
      <c r="AH112" s="435">
        <f>IF(V111="賃金で算定",0,V112+Z112-AD112)</f>
        <v>0</v>
      </c>
      <c r="AI112" s="435"/>
      <c r="AJ112" s="435"/>
      <c r="AK112" s="465"/>
      <c r="AL112" s="439">
        <f>IF(V111="賃金で算定","賃金で算定",IF(OR(V112=0,$F128="",AV111=""),0,IF(AW111="昔",VLOOKUP($F128,労務比率,AX111,FALSE),IF(AW111="上",VLOOKUP($F128,労務比率,AX111,FALSE),IF(AW111="中",VLOOKUP($F128,労務比率,AX111,FALSE),VLOOKUP($F128,労務比率,AX111,FALSE))))))</f>
        <v>0</v>
      </c>
      <c r="AM112" s="440"/>
      <c r="AN112" s="585">
        <f>IF(V111="賃金で算定",0,INT(AH112*AL112/100))</f>
        <v>0</v>
      </c>
      <c r="AO112" s="586"/>
      <c r="AP112" s="586"/>
      <c r="AQ112" s="586"/>
      <c r="AR112" s="586"/>
      <c r="AS112" s="31"/>
      <c r="AV112" s="46"/>
      <c r="AW112" s="47"/>
      <c r="AY112" s="203">
        <f t="shared" ref="AY112" si="35">AH112</f>
        <v>0</v>
      </c>
      <c r="AZ112" s="201">
        <f>IF(AV111&lt;=設定シート!C$85,AH112,IF(AND(AV111&gt;=設定シート!E$85,AV111&lt;=設定シート!G$85),AH112*105/108,AH112))</f>
        <v>0</v>
      </c>
      <c r="BA112" s="198"/>
      <c r="BB112" s="201">
        <f t="shared" ref="BB112" si="36">IF($AL112="賃金で算定",0,INT(AY112*$AL112/100))</f>
        <v>0</v>
      </c>
      <c r="BC112" s="201">
        <f>IF(AY112=AZ112,BB112,AZ112*$AL112/100)</f>
        <v>0</v>
      </c>
      <c r="BL112" s="43">
        <f>IF(AY112=AZ112,0,1)</f>
        <v>0</v>
      </c>
      <c r="BM112" s="43" t="str">
        <f>IF(BL112=1,AL112,"")</f>
        <v/>
      </c>
    </row>
    <row r="113" spans="2:65" ht="15.6" customHeight="1" x14ac:dyDescent="0.15">
      <c r="B113" s="583" t="s">
        <v>33</v>
      </c>
      <c r="C113" s="630"/>
      <c r="D113" s="631"/>
      <c r="E113" s="631"/>
      <c r="F113" s="631"/>
      <c r="G113" s="631"/>
      <c r="H113" s="631"/>
      <c r="I113" s="632"/>
      <c r="J113" s="618"/>
      <c r="K113" s="619"/>
      <c r="L113" s="619"/>
      <c r="M113" s="619"/>
      <c r="N113" s="620"/>
      <c r="O113" s="266"/>
      <c r="P113" s="15" t="s">
        <v>45</v>
      </c>
      <c r="Q113" s="268"/>
      <c r="R113" s="15" t="s">
        <v>46</v>
      </c>
      <c r="S113" s="270"/>
      <c r="T113" s="474" t="s">
        <v>47</v>
      </c>
      <c r="U113" s="475"/>
      <c r="V113" s="588"/>
      <c r="W113" s="589"/>
      <c r="X113" s="589"/>
      <c r="Y113" s="66"/>
      <c r="Z113" s="248"/>
      <c r="AA113" s="249"/>
      <c r="AB113" s="249"/>
      <c r="AC113" s="250"/>
      <c r="AD113" s="248"/>
      <c r="AE113" s="249"/>
      <c r="AF113" s="249"/>
      <c r="AG113" s="251"/>
      <c r="AH113" s="459">
        <f>IF(V113="賃金で算定",V114+Z114-AD114,0)</f>
        <v>0</v>
      </c>
      <c r="AI113" s="460"/>
      <c r="AJ113" s="460"/>
      <c r="AK113" s="461"/>
      <c r="AL113" s="63"/>
      <c r="AM113" s="64"/>
      <c r="AN113" s="590"/>
      <c r="AO113" s="591"/>
      <c r="AP113" s="591"/>
      <c r="AQ113" s="591"/>
      <c r="AR113" s="591"/>
      <c r="AS113" s="32"/>
      <c r="AV113" s="46" t="str">
        <f>IF(OR(O113="",Q113=""),"", IF(O113&lt;20,DATE(O113+118,Q113,IF(S113="",1,S113)),DATE(O113+88,Q113,IF(S113="",1,S113))))</f>
        <v/>
      </c>
      <c r="AW113" s="47" t="str">
        <f>IF(AV113&lt;=設定シート!C$15,"昔",IF(AV113&lt;=設定シート!E$15,"上",IF(AV113&lt;=設定シート!G$15,"中","下")))</f>
        <v>下</v>
      </c>
      <c r="AX113" s="4">
        <f>IF(AV113&lt;=設定シート!$E$36,5,IF(AV113&lt;=設定シート!$I$36,7,IF(AV113&lt;=設定シート!$M$36,9,11)))</f>
        <v>11</v>
      </c>
      <c r="AY113" s="202"/>
      <c r="AZ113" s="200"/>
      <c r="BA113" s="204">
        <f t="shared" ref="BA113" si="37">AN113</f>
        <v>0</v>
      </c>
      <c r="BB113" s="200"/>
      <c r="BC113" s="200"/>
    </row>
    <row r="114" spans="2:65" ht="15.6" customHeight="1" x14ac:dyDescent="0.15">
      <c r="B114" s="584"/>
      <c r="C114" s="633"/>
      <c r="D114" s="633"/>
      <c r="E114" s="633"/>
      <c r="F114" s="633"/>
      <c r="G114" s="633"/>
      <c r="H114" s="633"/>
      <c r="I114" s="634"/>
      <c r="J114" s="621"/>
      <c r="K114" s="622"/>
      <c r="L114" s="622"/>
      <c r="M114" s="622"/>
      <c r="N114" s="623"/>
      <c r="O114" s="267"/>
      <c r="P114" s="16" t="s">
        <v>45</v>
      </c>
      <c r="Q114" s="269"/>
      <c r="R114" s="16" t="s">
        <v>46</v>
      </c>
      <c r="S114" s="271"/>
      <c r="T114" s="480" t="s">
        <v>48</v>
      </c>
      <c r="U114" s="481"/>
      <c r="V114" s="624"/>
      <c r="W114" s="625"/>
      <c r="X114" s="625"/>
      <c r="Y114" s="626"/>
      <c r="Z114" s="624"/>
      <c r="AA114" s="625"/>
      <c r="AB114" s="625"/>
      <c r="AC114" s="625"/>
      <c r="AD114" s="624"/>
      <c r="AE114" s="625"/>
      <c r="AF114" s="625"/>
      <c r="AG114" s="626"/>
      <c r="AH114" s="435">
        <f>IF(V113="賃金で算定",0,V114+Z114-AD114)</f>
        <v>0</v>
      </c>
      <c r="AI114" s="435"/>
      <c r="AJ114" s="435"/>
      <c r="AK114" s="465"/>
      <c r="AL114" s="439">
        <f>IF(V113="賃金で算定","賃金で算定",IF(OR(V114=0,$F129="",AV113=""),0,IF(AW113="昔",VLOOKUP($F129,労務比率,AX113,FALSE),IF(AW113="上",VLOOKUP($F129,労務比率,AX113,FALSE),IF(AW113="中",VLOOKUP($F129,労務比率,AX113,FALSE),VLOOKUP($F129,労務比率,AX113,FALSE))))))</f>
        <v>0</v>
      </c>
      <c r="AM114" s="440"/>
      <c r="AN114" s="585">
        <f>IF(V113="賃金で算定",0,INT(AH114*AL114/100))</f>
        <v>0</v>
      </c>
      <c r="AO114" s="586"/>
      <c r="AP114" s="586"/>
      <c r="AQ114" s="586"/>
      <c r="AR114" s="586"/>
      <c r="AS114" s="31"/>
      <c r="AV114" s="46"/>
      <c r="AW114" s="47"/>
      <c r="AY114" s="203">
        <f t="shared" ref="AY114" si="38">AH114</f>
        <v>0</v>
      </c>
      <c r="AZ114" s="201">
        <f>IF(AV113&lt;=設定シート!C$85,AH114,IF(AND(AV113&gt;=設定シート!E$85,AV113&lt;=設定シート!G$85),AH114*105/108,AH114))</f>
        <v>0</v>
      </c>
      <c r="BA114" s="198"/>
      <c r="BB114" s="201">
        <f t="shared" ref="BB114" si="39">IF($AL114="賃金で算定",0,INT(AY114*$AL114/100))</f>
        <v>0</v>
      </c>
      <c r="BC114" s="201">
        <f>IF(AY114=AZ114,BB114,AZ114*$AL114/100)</f>
        <v>0</v>
      </c>
      <c r="BL114" s="43">
        <f>IF(AY114=AZ114,0,1)</f>
        <v>0</v>
      </c>
      <c r="BM114" s="43" t="str">
        <f>IF(BL114=1,AL114,"")</f>
        <v/>
      </c>
    </row>
    <row r="115" spans="2:65" ht="15.6" customHeight="1" x14ac:dyDescent="0.15">
      <c r="B115" s="583" t="s">
        <v>215</v>
      </c>
      <c r="C115" s="630"/>
      <c r="D115" s="631"/>
      <c r="E115" s="631"/>
      <c r="F115" s="631"/>
      <c r="G115" s="631"/>
      <c r="H115" s="631"/>
      <c r="I115" s="632"/>
      <c r="J115" s="618"/>
      <c r="K115" s="619"/>
      <c r="L115" s="619"/>
      <c r="M115" s="619"/>
      <c r="N115" s="620"/>
      <c r="O115" s="266"/>
      <c r="P115" s="15" t="s">
        <v>45</v>
      </c>
      <c r="Q115" s="268"/>
      <c r="R115" s="15" t="s">
        <v>46</v>
      </c>
      <c r="S115" s="270"/>
      <c r="T115" s="474" t="s">
        <v>47</v>
      </c>
      <c r="U115" s="475"/>
      <c r="V115" s="588"/>
      <c r="W115" s="589"/>
      <c r="X115" s="589"/>
      <c r="Y115" s="67"/>
      <c r="Z115" s="252"/>
      <c r="AA115" s="253"/>
      <c r="AB115" s="253"/>
      <c r="AC115" s="254"/>
      <c r="AD115" s="252"/>
      <c r="AE115" s="253"/>
      <c r="AF115" s="253"/>
      <c r="AG115" s="255"/>
      <c r="AH115" s="459">
        <f>IF(V115="賃金で算定",V116+Z116-AD116,0)</f>
        <v>0</v>
      </c>
      <c r="AI115" s="460"/>
      <c r="AJ115" s="460"/>
      <c r="AK115" s="461"/>
      <c r="AL115" s="63"/>
      <c r="AM115" s="64"/>
      <c r="AN115" s="590"/>
      <c r="AO115" s="591"/>
      <c r="AP115" s="591"/>
      <c r="AQ115" s="591"/>
      <c r="AR115" s="591"/>
      <c r="AS115" s="32"/>
      <c r="AV115" s="46" t="str">
        <f>IF(OR(O115="",Q115=""),"", IF(O115&lt;20,DATE(O115+118,Q115,IF(S115="",1,S115)),DATE(O115+88,Q115,IF(S115="",1,S115))))</f>
        <v/>
      </c>
      <c r="AW115" s="47" t="str">
        <f>IF(AV115&lt;=設定シート!C$15,"昔",IF(AV115&lt;=設定シート!E$15,"上",IF(AV115&lt;=設定シート!G$15,"中","下")))</f>
        <v>下</v>
      </c>
      <c r="AX115" s="4">
        <f>IF(AV115&lt;=設定シート!$E$36,5,IF(AV115&lt;=設定シート!$I$36,7,IF(AV115&lt;=設定シート!$M$36,9,11)))</f>
        <v>11</v>
      </c>
      <c r="AY115" s="202"/>
      <c r="AZ115" s="200"/>
      <c r="BA115" s="204">
        <f t="shared" ref="BA115" si="40">AN115</f>
        <v>0</v>
      </c>
      <c r="BB115" s="200"/>
      <c r="BC115" s="200"/>
    </row>
    <row r="116" spans="2:65" ht="15.6" customHeight="1" x14ac:dyDescent="0.15">
      <c r="B116" s="584"/>
      <c r="C116" s="633"/>
      <c r="D116" s="633"/>
      <c r="E116" s="633"/>
      <c r="F116" s="633"/>
      <c r="G116" s="633"/>
      <c r="H116" s="633"/>
      <c r="I116" s="634"/>
      <c r="J116" s="621"/>
      <c r="K116" s="622"/>
      <c r="L116" s="622"/>
      <c r="M116" s="622"/>
      <c r="N116" s="623"/>
      <c r="O116" s="267"/>
      <c r="P116" s="16" t="s">
        <v>45</v>
      </c>
      <c r="Q116" s="269"/>
      <c r="R116" s="16" t="s">
        <v>46</v>
      </c>
      <c r="S116" s="271"/>
      <c r="T116" s="480" t="s">
        <v>48</v>
      </c>
      <c r="U116" s="481"/>
      <c r="V116" s="624"/>
      <c r="W116" s="625"/>
      <c r="X116" s="625"/>
      <c r="Y116" s="626"/>
      <c r="Z116" s="627"/>
      <c r="AA116" s="628"/>
      <c r="AB116" s="628"/>
      <c r="AC116" s="628"/>
      <c r="AD116" s="624"/>
      <c r="AE116" s="625"/>
      <c r="AF116" s="625"/>
      <c r="AG116" s="626"/>
      <c r="AH116" s="435">
        <f>IF(V115="賃金で算定",0,V116+Z116-AD116)</f>
        <v>0</v>
      </c>
      <c r="AI116" s="435"/>
      <c r="AJ116" s="435"/>
      <c r="AK116" s="465"/>
      <c r="AL116" s="439">
        <f>IF(V115="賃金で算定","賃金で算定",IF(OR(V116=0,$F130="",AV115=""),0,IF(AW115="昔",VLOOKUP($F130,労務比率,AX115,FALSE),IF(AW115="上",VLOOKUP($F130,労務比率,AX115,FALSE),IF(AW115="中",VLOOKUP($F130,労務比率,AX115,FALSE),VLOOKUP($F130,労務比率,AX115,FALSE))))))</f>
        <v>0</v>
      </c>
      <c r="AM116" s="440"/>
      <c r="AN116" s="585">
        <f>IF(V115="賃金で算定",0,INT(AH116*AL116/100))</f>
        <v>0</v>
      </c>
      <c r="AO116" s="586"/>
      <c r="AP116" s="586"/>
      <c r="AQ116" s="586"/>
      <c r="AR116" s="586"/>
      <c r="AS116" s="31"/>
      <c r="AV116" s="46"/>
      <c r="AW116" s="47"/>
      <c r="AY116" s="203">
        <f t="shared" ref="AY116" si="41">AH116</f>
        <v>0</v>
      </c>
      <c r="AZ116" s="201">
        <f>IF(AV115&lt;=設定シート!C$85,AH116,IF(AND(AV115&gt;=設定シート!E$85,AV115&lt;=設定シート!G$85),AH116*105/108,AH116))</f>
        <v>0</v>
      </c>
      <c r="BA116" s="198"/>
      <c r="BB116" s="201">
        <f t="shared" ref="BB116" si="42">IF($AL116="賃金で算定",0,INT(AY116*$AL116/100))</f>
        <v>0</v>
      </c>
      <c r="BC116" s="201">
        <f>IF(AY116=AZ116,BB116,AZ116*$AL116/100)</f>
        <v>0</v>
      </c>
      <c r="BL116" s="43">
        <f>IF(AY116=AZ116,0,1)</f>
        <v>0</v>
      </c>
      <c r="BM116" s="43" t="str">
        <f>IF(BL116=1,AL116,"")</f>
        <v/>
      </c>
    </row>
    <row r="117" spans="2:65" ht="15.6" customHeight="1" x14ac:dyDescent="0.15">
      <c r="B117" s="583" t="s">
        <v>284</v>
      </c>
      <c r="C117" s="630"/>
      <c r="D117" s="631"/>
      <c r="E117" s="631"/>
      <c r="F117" s="631"/>
      <c r="G117" s="631"/>
      <c r="H117" s="631"/>
      <c r="I117" s="632"/>
      <c r="J117" s="618"/>
      <c r="K117" s="619"/>
      <c r="L117" s="619"/>
      <c r="M117" s="619"/>
      <c r="N117" s="620"/>
      <c r="O117" s="266"/>
      <c r="P117" s="15" t="s">
        <v>45</v>
      </c>
      <c r="Q117" s="268"/>
      <c r="R117" s="15" t="s">
        <v>46</v>
      </c>
      <c r="S117" s="270"/>
      <c r="T117" s="474" t="s">
        <v>47</v>
      </c>
      <c r="U117" s="475"/>
      <c r="V117" s="588"/>
      <c r="W117" s="589"/>
      <c r="X117" s="589"/>
      <c r="Y117" s="66"/>
      <c r="Z117" s="248"/>
      <c r="AA117" s="249"/>
      <c r="AB117" s="249"/>
      <c r="AC117" s="250"/>
      <c r="AD117" s="248"/>
      <c r="AE117" s="249"/>
      <c r="AF117" s="249"/>
      <c r="AG117" s="251"/>
      <c r="AH117" s="459">
        <f>IF(V117="賃金で算定",V118+Z118-AD118,0)</f>
        <v>0</v>
      </c>
      <c r="AI117" s="460"/>
      <c r="AJ117" s="460"/>
      <c r="AK117" s="461"/>
      <c r="AL117" s="63"/>
      <c r="AM117" s="64"/>
      <c r="AN117" s="590"/>
      <c r="AO117" s="591"/>
      <c r="AP117" s="591"/>
      <c r="AQ117" s="591"/>
      <c r="AR117" s="591"/>
      <c r="AS117" s="32"/>
      <c r="AV117" s="46" t="str">
        <f>IF(OR(O117="",Q117=""),"", IF(O117&lt;20,DATE(O117+118,Q117,IF(S117="",1,S117)),DATE(O117+88,Q117,IF(S117="",1,S117))))</f>
        <v/>
      </c>
      <c r="AW117" s="47" t="str">
        <f>IF(AV117&lt;=設定シート!C$15,"昔",IF(AV117&lt;=設定シート!E$15,"上",IF(AV117&lt;=設定シート!G$15,"中","下")))</f>
        <v>下</v>
      </c>
      <c r="AX117" s="4">
        <f>IF(AV117&lt;=設定シート!$E$36,5,IF(AV117&lt;=設定シート!$I$36,7,IF(AV117&lt;=設定シート!$M$36,9,11)))</f>
        <v>11</v>
      </c>
      <c r="AY117" s="202"/>
      <c r="AZ117" s="200"/>
      <c r="BA117" s="204">
        <f t="shared" ref="BA117" si="43">AN117</f>
        <v>0</v>
      </c>
      <c r="BB117" s="200"/>
      <c r="BC117" s="200"/>
    </row>
    <row r="118" spans="2:65" ht="15.6" customHeight="1" x14ac:dyDescent="0.15">
      <c r="B118" s="584"/>
      <c r="C118" s="633"/>
      <c r="D118" s="633"/>
      <c r="E118" s="633"/>
      <c r="F118" s="633"/>
      <c r="G118" s="633"/>
      <c r="H118" s="633"/>
      <c r="I118" s="634"/>
      <c r="J118" s="621"/>
      <c r="K118" s="622"/>
      <c r="L118" s="622"/>
      <c r="M118" s="622"/>
      <c r="N118" s="623"/>
      <c r="O118" s="267"/>
      <c r="P118" s="16" t="s">
        <v>45</v>
      </c>
      <c r="Q118" s="269"/>
      <c r="R118" s="16" t="s">
        <v>46</v>
      </c>
      <c r="S118" s="271"/>
      <c r="T118" s="480" t="s">
        <v>48</v>
      </c>
      <c r="U118" s="481"/>
      <c r="V118" s="624"/>
      <c r="W118" s="625"/>
      <c r="X118" s="625"/>
      <c r="Y118" s="626"/>
      <c r="Z118" s="624"/>
      <c r="AA118" s="625"/>
      <c r="AB118" s="625"/>
      <c r="AC118" s="625"/>
      <c r="AD118" s="627"/>
      <c r="AE118" s="628"/>
      <c r="AF118" s="628"/>
      <c r="AG118" s="629"/>
      <c r="AH118" s="435">
        <f>IF(V117="賃金で算定",0,V118+Z118-AD118)</f>
        <v>0</v>
      </c>
      <c r="AI118" s="435"/>
      <c r="AJ118" s="435"/>
      <c r="AK118" s="465"/>
      <c r="AL118" s="439">
        <f>IF(V117="賃金で算定","賃金で算定",IF(OR(V118=0,$F131="",AV117=""),0,IF(AW117="昔",VLOOKUP($F131,労務比率,AX117,FALSE),IF(AW117="上",VLOOKUP($F131,労務比率,AX117,FALSE),IF(AW117="中",VLOOKUP($F131,労務比率,AX117,FALSE),VLOOKUP($F131,労務比率,AX117,FALSE))))))</f>
        <v>0</v>
      </c>
      <c r="AM118" s="440"/>
      <c r="AN118" s="585">
        <f>IF(V117="賃金で算定",0,INT(AH118*AL118/100))</f>
        <v>0</v>
      </c>
      <c r="AO118" s="586"/>
      <c r="AP118" s="586"/>
      <c r="AQ118" s="586"/>
      <c r="AR118" s="586"/>
      <c r="AS118" s="31"/>
      <c r="AV118" s="46"/>
      <c r="AW118" s="47"/>
      <c r="AY118" s="203">
        <f t="shared" ref="AY118" si="44">AH118</f>
        <v>0</v>
      </c>
      <c r="AZ118" s="201">
        <f>IF(AV117&lt;=設定シート!C$85,AH118,IF(AND(AV117&gt;=設定シート!E$85,AV117&lt;=設定シート!G$85),AH118*105/108,AH118))</f>
        <v>0</v>
      </c>
      <c r="BA118" s="198"/>
      <c r="BB118" s="201">
        <f t="shared" ref="BB118" si="45">IF($AL118="賃金で算定",0,INT(AY118*$AL118/100))</f>
        <v>0</v>
      </c>
      <c r="BC118" s="201">
        <f>IF(AY118=AZ118,BB118,AZ118*$AL118/100)</f>
        <v>0</v>
      </c>
      <c r="BL118" s="43">
        <f>IF(AY118=AZ118,0,1)</f>
        <v>0</v>
      </c>
      <c r="BM118" s="43" t="str">
        <f>IF(BL118=1,AL118,"")</f>
        <v/>
      </c>
    </row>
    <row r="119" spans="2:65" ht="15.6" customHeight="1" x14ac:dyDescent="0.15">
      <c r="B119" s="583" t="s">
        <v>288</v>
      </c>
      <c r="C119" s="630"/>
      <c r="D119" s="631"/>
      <c r="E119" s="631"/>
      <c r="F119" s="631"/>
      <c r="G119" s="631"/>
      <c r="H119" s="631"/>
      <c r="I119" s="632"/>
      <c r="J119" s="618"/>
      <c r="K119" s="619"/>
      <c r="L119" s="619"/>
      <c r="M119" s="619"/>
      <c r="N119" s="620"/>
      <c r="O119" s="266"/>
      <c r="P119" s="15" t="s">
        <v>45</v>
      </c>
      <c r="Q119" s="268"/>
      <c r="R119" s="15" t="s">
        <v>46</v>
      </c>
      <c r="S119" s="270"/>
      <c r="T119" s="474" t="s">
        <v>47</v>
      </c>
      <c r="U119" s="475"/>
      <c r="V119" s="588"/>
      <c r="W119" s="589"/>
      <c r="X119" s="589"/>
      <c r="Y119" s="66"/>
      <c r="Z119" s="248"/>
      <c r="AA119" s="249"/>
      <c r="AB119" s="249"/>
      <c r="AC119" s="250"/>
      <c r="AD119" s="248"/>
      <c r="AE119" s="249"/>
      <c r="AF119" s="249"/>
      <c r="AG119" s="251"/>
      <c r="AH119" s="459">
        <f>IF(V119="賃金で算定",V120+Z120-AD120,0)</f>
        <v>0</v>
      </c>
      <c r="AI119" s="460"/>
      <c r="AJ119" s="460"/>
      <c r="AK119" s="461"/>
      <c r="AL119" s="63"/>
      <c r="AM119" s="64"/>
      <c r="AN119" s="590"/>
      <c r="AO119" s="591"/>
      <c r="AP119" s="591"/>
      <c r="AQ119" s="591"/>
      <c r="AR119" s="591"/>
      <c r="AS119" s="32"/>
      <c r="AV119" s="46" t="str">
        <f>IF(OR(O119="",Q119=""),"", IF(O119&lt;20,DATE(O119+118,Q119,IF(S119="",1,S119)),DATE(O119+88,Q119,IF(S119="",1,S119))))</f>
        <v/>
      </c>
      <c r="AW119" s="47" t="str">
        <f>IF(AV119&lt;=設定シート!C$15,"昔",IF(AV119&lt;=設定シート!E$15,"上",IF(AV119&lt;=設定シート!G$15,"中","下")))</f>
        <v>下</v>
      </c>
      <c r="AX119" s="4">
        <f>IF(AV119&lt;=設定シート!$E$36,5,IF(AV119&lt;=設定シート!$I$36,7,IF(AV119&lt;=設定シート!$M$36,9,11)))</f>
        <v>11</v>
      </c>
      <c r="AY119" s="202"/>
      <c r="AZ119" s="200"/>
      <c r="BA119" s="204">
        <f t="shared" ref="BA119" si="46">AN119</f>
        <v>0</v>
      </c>
      <c r="BB119" s="200"/>
      <c r="BC119" s="200"/>
    </row>
    <row r="120" spans="2:65" ht="15.6" customHeight="1" x14ac:dyDescent="0.15">
      <c r="B120" s="584"/>
      <c r="C120" s="633"/>
      <c r="D120" s="633"/>
      <c r="E120" s="633"/>
      <c r="F120" s="633"/>
      <c r="G120" s="633"/>
      <c r="H120" s="633"/>
      <c r="I120" s="634"/>
      <c r="J120" s="621"/>
      <c r="K120" s="622"/>
      <c r="L120" s="622"/>
      <c r="M120" s="622"/>
      <c r="N120" s="623"/>
      <c r="O120" s="267"/>
      <c r="P120" s="16" t="s">
        <v>45</v>
      </c>
      <c r="Q120" s="269"/>
      <c r="R120" s="16" t="s">
        <v>46</v>
      </c>
      <c r="S120" s="271"/>
      <c r="T120" s="480" t="s">
        <v>48</v>
      </c>
      <c r="U120" s="481"/>
      <c r="V120" s="624"/>
      <c r="W120" s="625"/>
      <c r="X120" s="625"/>
      <c r="Y120" s="626"/>
      <c r="Z120" s="624"/>
      <c r="AA120" s="625"/>
      <c r="AB120" s="625"/>
      <c r="AC120" s="625"/>
      <c r="AD120" s="627"/>
      <c r="AE120" s="628"/>
      <c r="AF120" s="628"/>
      <c r="AG120" s="629"/>
      <c r="AH120" s="435">
        <f>IF(V119="賃金で算定",0,V120+Z120-AD120)</f>
        <v>0</v>
      </c>
      <c r="AI120" s="435"/>
      <c r="AJ120" s="435"/>
      <c r="AK120" s="465"/>
      <c r="AL120" s="439">
        <f>IF(V119="賃金で算定","賃金で算定",IF(OR(V120=0,$F132="",AV119=""),0,IF(AW119="昔",VLOOKUP($F132,労務比率,AX119,FALSE),IF(AW119="上",VLOOKUP($F132,労務比率,AX119,FALSE),IF(AW119="中",VLOOKUP($F132,労務比率,AX119,FALSE),VLOOKUP($F132,労務比率,AX119,FALSE))))))</f>
        <v>0</v>
      </c>
      <c r="AM120" s="440"/>
      <c r="AN120" s="585">
        <f>IF(V119="賃金で算定",0,INT(AH120*AL120/100))</f>
        <v>0</v>
      </c>
      <c r="AO120" s="586"/>
      <c r="AP120" s="586"/>
      <c r="AQ120" s="586"/>
      <c r="AR120" s="586"/>
      <c r="AS120" s="31"/>
      <c r="AV120" s="46"/>
      <c r="AW120" s="47"/>
      <c r="AY120" s="203">
        <f t="shared" ref="AY120" si="47">AH120</f>
        <v>0</v>
      </c>
      <c r="AZ120" s="201">
        <f>IF(AV119&lt;=設定シート!C$85,AH120,IF(AND(AV119&gt;=設定シート!E$85,AV119&lt;=設定シート!G$85),AH120*105/108,AH120))</f>
        <v>0</v>
      </c>
      <c r="BA120" s="198"/>
      <c r="BB120" s="201">
        <f t="shared" ref="BB120" si="48">IF($AL120="賃金で算定",0,INT(AY120*$AL120/100))</f>
        <v>0</v>
      </c>
      <c r="BC120" s="201">
        <f>IF(AY120=AZ120,BB120,AZ120*$AL120/100)</f>
        <v>0</v>
      </c>
      <c r="BL120" s="43">
        <f>IF(AY120=AZ120,0,1)</f>
        <v>0</v>
      </c>
      <c r="BM120" s="43" t="str">
        <f>IF(BL120=1,AL120,"")</f>
        <v/>
      </c>
    </row>
    <row r="121" spans="2:65" ht="15.6" customHeight="1" x14ac:dyDescent="0.15">
      <c r="B121" s="583" t="s">
        <v>289</v>
      </c>
      <c r="C121" s="630"/>
      <c r="D121" s="631"/>
      <c r="E121" s="631"/>
      <c r="F121" s="631"/>
      <c r="G121" s="631"/>
      <c r="H121" s="631"/>
      <c r="I121" s="632"/>
      <c r="J121" s="618"/>
      <c r="K121" s="619"/>
      <c r="L121" s="619"/>
      <c r="M121" s="619"/>
      <c r="N121" s="620"/>
      <c r="O121" s="266"/>
      <c r="P121" s="15" t="s">
        <v>45</v>
      </c>
      <c r="Q121" s="268"/>
      <c r="R121" s="15" t="s">
        <v>46</v>
      </c>
      <c r="S121" s="270"/>
      <c r="T121" s="474" t="s">
        <v>47</v>
      </c>
      <c r="U121" s="475"/>
      <c r="V121" s="588"/>
      <c r="W121" s="589"/>
      <c r="X121" s="589"/>
      <c r="Y121" s="66"/>
      <c r="Z121" s="248"/>
      <c r="AA121" s="249"/>
      <c r="AB121" s="249"/>
      <c r="AC121" s="250"/>
      <c r="AD121" s="248"/>
      <c r="AE121" s="249"/>
      <c r="AF121" s="249"/>
      <c r="AG121" s="251"/>
      <c r="AH121" s="459">
        <f>IF(V121="賃金で算定",V122+Z122-AD122,0)</f>
        <v>0</v>
      </c>
      <c r="AI121" s="460"/>
      <c r="AJ121" s="460"/>
      <c r="AK121" s="461"/>
      <c r="AL121" s="63"/>
      <c r="AM121" s="64"/>
      <c r="AN121" s="590"/>
      <c r="AO121" s="591"/>
      <c r="AP121" s="591"/>
      <c r="AQ121" s="591"/>
      <c r="AR121" s="591"/>
      <c r="AS121" s="32"/>
      <c r="AV121" s="46" t="str">
        <f>IF(OR(O121="",Q121=""),"", IF(O121&lt;20,DATE(O121+118,Q121,IF(S121="",1,S121)),DATE(O121+88,Q121,IF(S121="",1,S121))))</f>
        <v/>
      </c>
      <c r="AW121" s="47" t="str">
        <f>IF(AV121&lt;=設定シート!C$15,"昔",IF(AV121&lt;=設定シート!E$15,"上",IF(AV121&lt;=設定シート!G$15,"中","下")))</f>
        <v>下</v>
      </c>
      <c r="AX121" s="4">
        <f>IF(AV121&lt;=設定シート!$E$36,5,IF(AV121&lt;=設定シート!$I$36,7,IF(AV121&lt;=設定シート!$M$36,9,11)))</f>
        <v>11</v>
      </c>
      <c r="AY121" s="202"/>
      <c r="AZ121" s="200"/>
      <c r="BA121" s="204">
        <f t="shared" ref="BA121" si="49">AN121</f>
        <v>0</v>
      </c>
      <c r="BB121" s="200"/>
      <c r="BC121" s="200"/>
    </row>
    <row r="122" spans="2:65" ht="15.6" customHeight="1" x14ac:dyDescent="0.15">
      <c r="B122" s="584"/>
      <c r="C122" s="633"/>
      <c r="D122" s="633"/>
      <c r="E122" s="633"/>
      <c r="F122" s="633"/>
      <c r="G122" s="633"/>
      <c r="H122" s="633"/>
      <c r="I122" s="634"/>
      <c r="J122" s="621"/>
      <c r="K122" s="622"/>
      <c r="L122" s="622"/>
      <c r="M122" s="622"/>
      <c r="N122" s="623"/>
      <c r="O122" s="267"/>
      <c r="P122" s="16" t="s">
        <v>45</v>
      </c>
      <c r="Q122" s="269"/>
      <c r="R122" s="16" t="s">
        <v>46</v>
      </c>
      <c r="S122" s="271"/>
      <c r="T122" s="480" t="s">
        <v>48</v>
      </c>
      <c r="U122" s="481"/>
      <c r="V122" s="624"/>
      <c r="W122" s="625"/>
      <c r="X122" s="625"/>
      <c r="Y122" s="626"/>
      <c r="Z122" s="624"/>
      <c r="AA122" s="625"/>
      <c r="AB122" s="625"/>
      <c r="AC122" s="625"/>
      <c r="AD122" s="627"/>
      <c r="AE122" s="628"/>
      <c r="AF122" s="628"/>
      <c r="AG122" s="629"/>
      <c r="AH122" s="435">
        <f>IF(V121="賃金で算定",0,V122+Z122-AD122)</f>
        <v>0</v>
      </c>
      <c r="AI122" s="435"/>
      <c r="AJ122" s="435"/>
      <c r="AK122" s="465"/>
      <c r="AL122" s="439">
        <f>IF(V121="賃金で算定","賃金で算定",IF(OR(V122=0,$F133="",AV121=""),0,IF(AW121="昔",VLOOKUP($F133,労務比率,AX121,FALSE),IF(AW121="上",VLOOKUP($F133,労務比率,AX121,FALSE),IF(AW121="中",VLOOKUP($F133,労務比率,AX121,FALSE),VLOOKUP($F133,労務比率,AX121,FALSE))))))</f>
        <v>0</v>
      </c>
      <c r="AM122" s="440"/>
      <c r="AN122" s="585">
        <f>IF(V121="賃金で算定",0,INT(AH122*AL122/100))</f>
        <v>0</v>
      </c>
      <c r="AO122" s="586"/>
      <c r="AP122" s="586"/>
      <c r="AQ122" s="586"/>
      <c r="AR122" s="586"/>
      <c r="AS122" s="31"/>
      <c r="AV122" s="46"/>
      <c r="AW122" s="47"/>
      <c r="AY122" s="203">
        <f t="shared" ref="AY122" si="50">AH122</f>
        <v>0</v>
      </c>
      <c r="AZ122" s="201">
        <f>IF(AV121&lt;=設定シート!C$85,AH122,IF(AND(AV121&gt;=設定シート!E$85,AV121&lt;=設定シート!G$85),AH122*105/108,AH122))</f>
        <v>0</v>
      </c>
      <c r="BA122" s="198"/>
      <c r="BB122" s="201">
        <f t="shared" ref="BB122" si="51">IF($AL122="賃金で算定",0,INT(AY122*$AL122/100))</f>
        <v>0</v>
      </c>
      <c r="BC122" s="201">
        <f>IF(AY122=AZ122,BB122,AZ122*$AL122/100)</f>
        <v>0</v>
      </c>
      <c r="BL122" s="43">
        <f>IF(AY122=AZ122,0,1)</f>
        <v>0</v>
      </c>
      <c r="BM122" s="43" t="str">
        <f>IF(BL122=1,AL122,"")</f>
        <v/>
      </c>
    </row>
    <row r="123" spans="2:65" ht="15.6" customHeight="1" x14ac:dyDescent="0.15">
      <c r="B123" s="583" t="s">
        <v>290</v>
      </c>
      <c r="C123" s="630"/>
      <c r="D123" s="631"/>
      <c r="E123" s="631"/>
      <c r="F123" s="631"/>
      <c r="G123" s="631"/>
      <c r="H123" s="631"/>
      <c r="I123" s="632"/>
      <c r="J123" s="618"/>
      <c r="K123" s="619"/>
      <c r="L123" s="619"/>
      <c r="M123" s="619"/>
      <c r="N123" s="620"/>
      <c r="O123" s="266"/>
      <c r="P123" s="15" t="s">
        <v>45</v>
      </c>
      <c r="Q123" s="268"/>
      <c r="R123" s="15" t="s">
        <v>46</v>
      </c>
      <c r="S123" s="270"/>
      <c r="T123" s="474" t="s">
        <v>47</v>
      </c>
      <c r="U123" s="475"/>
      <c r="V123" s="588"/>
      <c r="W123" s="589"/>
      <c r="X123" s="589"/>
      <c r="Y123" s="66"/>
      <c r="Z123" s="248"/>
      <c r="AA123" s="249"/>
      <c r="AB123" s="249"/>
      <c r="AC123" s="250"/>
      <c r="AD123" s="248"/>
      <c r="AE123" s="249"/>
      <c r="AF123" s="249"/>
      <c r="AG123" s="251"/>
      <c r="AH123" s="459">
        <f>IF(V123="賃金で算定",V124+Z124-AD124,0)</f>
        <v>0</v>
      </c>
      <c r="AI123" s="460"/>
      <c r="AJ123" s="460"/>
      <c r="AK123" s="461"/>
      <c r="AL123" s="63"/>
      <c r="AM123" s="64"/>
      <c r="AN123" s="590"/>
      <c r="AO123" s="591"/>
      <c r="AP123" s="591"/>
      <c r="AQ123" s="591"/>
      <c r="AR123" s="591"/>
      <c r="AS123" s="32"/>
      <c r="AV123" s="46" t="str">
        <f>IF(OR(O123="",Q123=""),"", IF(O123&lt;20,DATE(O123+118,Q123,IF(S123="",1,S123)),DATE(O123+88,Q123,IF(S123="",1,S123))))</f>
        <v/>
      </c>
      <c r="AW123" s="47" t="str">
        <f>IF(AV123&lt;=設定シート!C$15,"昔",IF(AV123&lt;=設定シート!E$15,"上",IF(AV123&lt;=設定シート!G$15,"中","下")))</f>
        <v>下</v>
      </c>
      <c r="AX123" s="4">
        <f>IF(AV123&lt;=設定シート!$E$36,5,IF(AV123&lt;=設定シート!$I$36,7,IF(AV123&lt;=設定シート!$M$36,9,11)))</f>
        <v>11</v>
      </c>
      <c r="AY123" s="202"/>
      <c r="AZ123" s="200"/>
      <c r="BA123" s="204">
        <f t="shared" ref="BA123" si="52">AN123</f>
        <v>0</v>
      </c>
      <c r="BB123" s="200"/>
      <c r="BC123" s="200"/>
    </row>
    <row r="124" spans="2:65" ht="15.6" customHeight="1" x14ac:dyDescent="0.15">
      <c r="B124" s="584"/>
      <c r="C124" s="633"/>
      <c r="D124" s="633"/>
      <c r="E124" s="633"/>
      <c r="F124" s="633"/>
      <c r="G124" s="633"/>
      <c r="H124" s="633"/>
      <c r="I124" s="634"/>
      <c r="J124" s="621"/>
      <c r="K124" s="622"/>
      <c r="L124" s="622"/>
      <c r="M124" s="622"/>
      <c r="N124" s="623"/>
      <c r="O124" s="267"/>
      <c r="P124" s="16" t="s">
        <v>45</v>
      </c>
      <c r="Q124" s="269"/>
      <c r="R124" s="16" t="s">
        <v>46</v>
      </c>
      <c r="S124" s="271"/>
      <c r="T124" s="480" t="s">
        <v>48</v>
      </c>
      <c r="U124" s="481"/>
      <c r="V124" s="624"/>
      <c r="W124" s="625"/>
      <c r="X124" s="625"/>
      <c r="Y124" s="626"/>
      <c r="Z124" s="624"/>
      <c r="AA124" s="625"/>
      <c r="AB124" s="625"/>
      <c r="AC124" s="625"/>
      <c r="AD124" s="627"/>
      <c r="AE124" s="628"/>
      <c r="AF124" s="628"/>
      <c r="AG124" s="629"/>
      <c r="AH124" s="435">
        <f>IF(V123="賃金で算定",0,V124+Z124-AD124)</f>
        <v>0</v>
      </c>
      <c r="AI124" s="435"/>
      <c r="AJ124" s="435"/>
      <c r="AK124" s="465"/>
      <c r="AL124" s="439">
        <f>IF(V123="賃金で算定","賃金で算定",IF(OR(V124=0,$F134="",AV123=""),0,IF(AW123="昔",VLOOKUP($F134,労務比率,AX123,FALSE),IF(AW123="上",VLOOKUP($F134,労務比率,AX123,FALSE),IF(AW123="中",VLOOKUP($F134,労務比率,AX123,FALSE),VLOOKUP($F134,労務比率,AX123,FALSE))))))</f>
        <v>0</v>
      </c>
      <c r="AM124" s="440"/>
      <c r="AN124" s="585">
        <f>IF(V123="賃金で算定",0,INT(AH124*AL124/100))</f>
        <v>0</v>
      </c>
      <c r="AO124" s="586"/>
      <c r="AP124" s="586"/>
      <c r="AQ124" s="586"/>
      <c r="AR124" s="586"/>
      <c r="AS124" s="31"/>
      <c r="AV124" s="46"/>
      <c r="AW124" s="47"/>
      <c r="AY124" s="203">
        <f t="shared" ref="AY124" si="53">AH124</f>
        <v>0</v>
      </c>
      <c r="AZ124" s="201">
        <f>IF(AV123&lt;=設定シート!C$85,AH124,IF(AND(AV123&gt;=設定シート!E$85,AV123&lt;=設定シート!G$85),AH124*105/108,AH124))</f>
        <v>0</v>
      </c>
      <c r="BA124" s="198"/>
      <c r="BB124" s="201">
        <f t="shared" ref="BB124" si="54">IF($AL124="賃金で算定",0,INT(AY124*$AL124/100))</f>
        <v>0</v>
      </c>
      <c r="BC124" s="201">
        <f>IF(AY124=AZ124,BB124,AZ124*$AL124/100)</f>
        <v>0</v>
      </c>
      <c r="BL124" s="43">
        <f>IF(AY124=AZ124,0,1)</f>
        <v>0</v>
      </c>
      <c r="BM124" s="43" t="str">
        <f>IF(BL124=1,AL124,"")</f>
        <v/>
      </c>
    </row>
    <row r="125" spans="2:65" ht="15.6" customHeight="1" x14ac:dyDescent="0.15">
      <c r="B125" s="583" t="s">
        <v>291</v>
      </c>
      <c r="C125" s="630"/>
      <c r="D125" s="631"/>
      <c r="E125" s="631"/>
      <c r="F125" s="631"/>
      <c r="G125" s="631"/>
      <c r="H125" s="631"/>
      <c r="I125" s="632"/>
      <c r="J125" s="618"/>
      <c r="K125" s="619"/>
      <c r="L125" s="619"/>
      <c r="M125" s="619"/>
      <c r="N125" s="620"/>
      <c r="O125" s="266"/>
      <c r="P125" s="15" t="s">
        <v>45</v>
      </c>
      <c r="Q125" s="268"/>
      <c r="R125" s="15" t="s">
        <v>46</v>
      </c>
      <c r="S125" s="270"/>
      <c r="T125" s="474" t="s">
        <v>47</v>
      </c>
      <c r="U125" s="475"/>
      <c r="V125" s="588"/>
      <c r="W125" s="589"/>
      <c r="X125" s="589"/>
      <c r="Y125" s="66"/>
      <c r="Z125" s="248"/>
      <c r="AA125" s="249"/>
      <c r="AB125" s="249"/>
      <c r="AC125" s="250"/>
      <c r="AD125" s="248"/>
      <c r="AE125" s="249"/>
      <c r="AF125" s="249"/>
      <c r="AG125" s="251"/>
      <c r="AH125" s="459">
        <f>IF(V125="賃金で算定",V126+Z126-AD126,0)</f>
        <v>0</v>
      </c>
      <c r="AI125" s="460"/>
      <c r="AJ125" s="460"/>
      <c r="AK125" s="461"/>
      <c r="AL125" s="63"/>
      <c r="AM125" s="64"/>
      <c r="AN125" s="590"/>
      <c r="AO125" s="591"/>
      <c r="AP125" s="591"/>
      <c r="AQ125" s="591"/>
      <c r="AR125" s="591"/>
      <c r="AS125" s="32"/>
      <c r="AV125" s="46" t="str">
        <f>IF(OR(O125="",Q125=""),"", IF(O125&lt;20,DATE(O125+118,Q125,IF(S125="",1,S125)),DATE(O125+88,Q125,IF(S125="",1,S125))))</f>
        <v/>
      </c>
      <c r="AW125" s="47" t="str">
        <f>IF(AV125&lt;=設定シート!C$15,"昔",IF(AV125&lt;=設定シート!E$15,"上",IF(AV125&lt;=設定シート!G$15,"中","下")))</f>
        <v>下</v>
      </c>
      <c r="AX125" s="4">
        <f>IF(AV125&lt;=設定シート!$E$36,5,IF(AV125&lt;=設定シート!$I$36,7,IF(AV125&lt;=設定シート!$M$36,9,11)))</f>
        <v>11</v>
      </c>
      <c r="AY125" s="202"/>
      <c r="AZ125" s="200"/>
      <c r="BA125" s="204">
        <f t="shared" ref="BA125" si="55">AN125</f>
        <v>0</v>
      </c>
      <c r="BB125" s="200"/>
      <c r="BC125" s="200"/>
    </row>
    <row r="126" spans="2:65" ht="15.6" customHeight="1" x14ac:dyDescent="0.15">
      <c r="B126" s="584"/>
      <c r="C126" s="633"/>
      <c r="D126" s="633"/>
      <c r="E126" s="633"/>
      <c r="F126" s="633"/>
      <c r="G126" s="633"/>
      <c r="H126" s="633"/>
      <c r="I126" s="634"/>
      <c r="J126" s="621"/>
      <c r="K126" s="622"/>
      <c r="L126" s="622"/>
      <c r="M126" s="622"/>
      <c r="N126" s="623"/>
      <c r="O126" s="267"/>
      <c r="P126" s="184" t="s">
        <v>45</v>
      </c>
      <c r="Q126" s="269"/>
      <c r="R126" s="16" t="s">
        <v>46</v>
      </c>
      <c r="S126" s="271"/>
      <c r="T126" s="480" t="s">
        <v>48</v>
      </c>
      <c r="U126" s="481"/>
      <c r="V126" s="624"/>
      <c r="W126" s="625"/>
      <c r="X126" s="625"/>
      <c r="Y126" s="626"/>
      <c r="Z126" s="624"/>
      <c r="AA126" s="625"/>
      <c r="AB126" s="625"/>
      <c r="AC126" s="625"/>
      <c r="AD126" s="627"/>
      <c r="AE126" s="628"/>
      <c r="AF126" s="628"/>
      <c r="AG126" s="629"/>
      <c r="AH126" s="436">
        <f>IF(V125="賃金で算定",0,V126+Z126-AD126)</f>
        <v>0</v>
      </c>
      <c r="AI126" s="437"/>
      <c r="AJ126" s="437"/>
      <c r="AK126" s="438"/>
      <c r="AL126" s="439">
        <f>IF(V125="賃金で算定","賃金で算定",IF(OR(V126=0,$F135="",AV125=""),0,IF(AW125="昔",VLOOKUP($F135,労務比率,AX125,FALSE),IF(AW125="上",VLOOKUP($F135,労務比率,AX125,FALSE),IF(AW125="中",VLOOKUP($F135,労務比率,AX125,FALSE),VLOOKUP($F135,労務比率,AX125,FALSE))))))</f>
        <v>0</v>
      </c>
      <c r="AM126" s="440"/>
      <c r="AN126" s="585">
        <f>IF(V125="賃金で算定",0,INT(AH126*AL126/100))</f>
        <v>0</v>
      </c>
      <c r="AO126" s="586"/>
      <c r="AP126" s="586"/>
      <c r="AQ126" s="586"/>
      <c r="AR126" s="586"/>
      <c r="AS126" s="31"/>
      <c r="AV126" s="46"/>
      <c r="AW126" s="47"/>
      <c r="AY126" s="203">
        <f t="shared" ref="AY126" si="56">AH126</f>
        <v>0</v>
      </c>
      <c r="AZ126" s="201">
        <f>IF(AV125&lt;=設定シート!C$85,AH126,IF(AND(AV125&gt;=設定シート!E$85,AV125&lt;=設定シート!G$85),AH126*105/108,AH126))</f>
        <v>0</v>
      </c>
      <c r="BA126" s="198"/>
      <c r="BB126" s="201">
        <f t="shared" ref="BB126" si="57">IF($AL126="賃金で算定",0,INT(AY126*$AL126/100))</f>
        <v>0</v>
      </c>
      <c r="BC126" s="201">
        <f>IF(AY126=AZ126,BB126,AZ126*$AL126/100)</f>
        <v>0</v>
      </c>
      <c r="BL126" s="43">
        <f>IF(AY126=AZ126,0,1)</f>
        <v>0</v>
      </c>
      <c r="BM126" s="43" t="str">
        <f>IF(BL126=1,AL126,"")</f>
        <v/>
      </c>
    </row>
    <row r="127" spans="2:65" ht="9.75" customHeight="1" x14ac:dyDescent="0.15">
      <c r="B127" s="441" t="s">
        <v>85</v>
      </c>
      <c r="C127" s="592"/>
      <c r="D127" s="592"/>
      <c r="E127" s="272" t="s">
        <v>293</v>
      </c>
      <c r="F127" s="609"/>
      <c r="G127" s="610"/>
      <c r="H127" s="610"/>
      <c r="I127" s="610"/>
      <c r="J127" s="610"/>
      <c r="K127" s="610"/>
      <c r="L127" s="610"/>
      <c r="M127" s="610"/>
      <c r="N127" s="611"/>
      <c r="O127" s="441" t="s">
        <v>49</v>
      </c>
      <c r="P127" s="442"/>
      <c r="Q127" s="442"/>
      <c r="R127" s="442"/>
      <c r="S127" s="442"/>
      <c r="T127" s="442"/>
      <c r="U127" s="443"/>
      <c r="V127" s="459">
        <f>AH127</f>
        <v>0</v>
      </c>
      <c r="W127" s="460"/>
      <c r="X127" s="460"/>
      <c r="Y127" s="461"/>
      <c r="Z127" s="33"/>
      <c r="AA127" s="34"/>
      <c r="AB127" s="34"/>
      <c r="AC127" s="35"/>
      <c r="AD127" s="33"/>
      <c r="AE127" s="34"/>
      <c r="AF127" s="34"/>
      <c r="AG127" s="35"/>
      <c r="AH127" s="462">
        <f>AH109+AH111+AH113+AH115+AH117+AH119+AH121+AH123+AH125</f>
        <v>0</v>
      </c>
      <c r="AI127" s="463"/>
      <c r="AJ127" s="463"/>
      <c r="AK127" s="464"/>
      <c r="AL127" s="53"/>
      <c r="AM127" s="54"/>
      <c r="AN127" s="462">
        <f>AN109+AN111+AN113+AN115+AN117+AN119+AN121+AN123+AN125</f>
        <v>0</v>
      </c>
      <c r="AO127" s="463"/>
      <c r="AP127" s="463"/>
      <c r="AQ127" s="463"/>
      <c r="AR127" s="463"/>
      <c r="AS127" s="32"/>
      <c r="AW127" s="47"/>
      <c r="AY127" s="202"/>
      <c r="AZ127" s="205"/>
      <c r="BA127" s="212">
        <f>BA109+BA111+BA113+BA115+BA117+BA119+BA121+BA123+BA125</f>
        <v>0</v>
      </c>
      <c r="BB127" s="204">
        <f>BB110+BB112+BB114+BB116+BB118+BB120+BB122+BB124+BB126</f>
        <v>0</v>
      </c>
      <c r="BC127" s="204">
        <f>SUMIF(BL110:BL126,0,BC110:BC126)+ROUNDDOWN(ROUNDDOWN(BL127*105/108,0)*BM127/100,0)</f>
        <v>0</v>
      </c>
      <c r="BL127" s="43">
        <f>SUMIF(BL110:BL126,1,AH110:AK126)</f>
        <v>0</v>
      </c>
      <c r="BM127" s="43">
        <f>IF(COUNT(BM110:BM126)=0,0,SUM(BM110:BM126)/COUNT(BM110:BM126))</f>
        <v>0</v>
      </c>
    </row>
    <row r="128" spans="2:65" ht="9.75" customHeight="1" x14ac:dyDescent="0.15">
      <c r="B128" s="594"/>
      <c r="C128" s="640"/>
      <c r="D128" s="640"/>
      <c r="E128" s="273" t="s">
        <v>216</v>
      </c>
      <c r="F128" s="612"/>
      <c r="G128" s="613"/>
      <c r="H128" s="613"/>
      <c r="I128" s="613"/>
      <c r="J128" s="613"/>
      <c r="K128" s="613"/>
      <c r="L128" s="613"/>
      <c r="M128" s="613"/>
      <c r="N128" s="614"/>
      <c r="O128" s="444"/>
      <c r="P128" s="587"/>
      <c r="Q128" s="587"/>
      <c r="R128" s="587"/>
      <c r="S128" s="587"/>
      <c r="T128" s="587"/>
      <c r="U128" s="446"/>
      <c r="V128" s="236"/>
      <c r="W128" s="237"/>
      <c r="X128" s="237"/>
      <c r="Y128" s="238"/>
      <c r="Z128" s="239"/>
      <c r="AA128" s="240"/>
      <c r="AB128" s="240"/>
      <c r="AC128" s="41"/>
      <c r="AD128" s="239"/>
      <c r="AE128" s="240"/>
      <c r="AF128" s="240"/>
      <c r="AG128" s="41"/>
      <c r="AH128" s="228"/>
      <c r="AI128" s="229"/>
      <c r="AJ128" s="229"/>
      <c r="AK128" s="229"/>
      <c r="AL128" s="242"/>
      <c r="AM128" s="243"/>
      <c r="AN128" s="228"/>
      <c r="AO128" s="229"/>
      <c r="AP128" s="229"/>
      <c r="AQ128" s="229"/>
      <c r="AR128" s="229"/>
      <c r="AS128" s="182"/>
      <c r="AW128" s="47"/>
      <c r="AX128" s="241"/>
      <c r="AY128" s="230"/>
      <c r="AZ128" s="213"/>
      <c r="BA128" s="206"/>
      <c r="BB128" s="231"/>
      <c r="BC128" s="231"/>
      <c r="BL128" s="43"/>
      <c r="BM128" s="43"/>
    </row>
    <row r="129" spans="2:65" ht="9.75" customHeight="1" x14ac:dyDescent="0.15">
      <c r="B129" s="594"/>
      <c r="C129" s="640"/>
      <c r="D129" s="640"/>
      <c r="E129" s="273" t="s">
        <v>294</v>
      </c>
      <c r="F129" s="612"/>
      <c r="G129" s="613"/>
      <c r="H129" s="613"/>
      <c r="I129" s="613"/>
      <c r="J129" s="613"/>
      <c r="K129" s="613"/>
      <c r="L129" s="613"/>
      <c r="M129" s="613"/>
      <c r="N129" s="614"/>
      <c r="O129" s="444"/>
      <c r="P129" s="587"/>
      <c r="Q129" s="587"/>
      <c r="R129" s="587"/>
      <c r="S129" s="587"/>
      <c r="T129" s="587"/>
      <c r="U129" s="446"/>
      <c r="V129" s="236"/>
      <c r="W129" s="237"/>
      <c r="X129" s="237"/>
      <c r="Y129" s="238"/>
      <c r="Z129" s="239"/>
      <c r="AA129" s="240"/>
      <c r="AB129" s="240"/>
      <c r="AC129" s="41"/>
      <c r="AD129" s="239"/>
      <c r="AE129" s="240"/>
      <c r="AF129" s="240"/>
      <c r="AG129" s="41"/>
      <c r="AH129" s="228"/>
      <c r="AI129" s="229"/>
      <c r="AJ129" s="229"/>
      <c r="AK129" s="229"/>
      <c r="AL129" s="242"/>
      <c r="AM129" s="243"/>
      <c r="AN129" s="228"/>
      <c r="AO129" s="229"/>
      <c r="AP129" s="229"/>
      <c r="AQ129" s="229"/>
      <c r="AR129" s="229"/>
      <c r="AS129" s="182"/>
      <c r="AW129" s="47"/>
      <c r="AX129" s="241"/>
      <c r="AY129" s="230"/>
      <c r="AZ129" s="213"/>
      <c r="BA129" s="206"/>
      <c r="BB129" s="231"/>
      <c r="BC129" s="231"/>
      <c r="BL129" s="43"/>
      <c r="BM129" s="43"/>
    </row>
    <row r="130" spans="2:65" ht="9.75" customHeight="1" x14ac:dyDescent="0.15">
      <c r="B130" s="594"/>
      <c r="C130" s="640"/>
      <c r="D130" s="640"/>
      <c r="E130" s="273" t="s">
        <v>295</v>
      </c>
      <c r="F130" s="612"/>
      <c r="G130" s="613"/>
      <c r="H130" s="613"/>
      <c r="I130" s="613"/>
      <c r="J130" s="613"/>
      <c r="K130" s="613"/>
      <c r="L130" s="613"/>
      <c r="M130" s="613"/>
      <c r="N130" s="614"/>
      <c r="O130" s="444"/>
      <c r="P130" s="587"/>
      <c r="Q130" s="587"/>
      <c r="R130" s="587"/>
      <c r="S130" s="587"/>
      <c r="T130" s="587"/>
      <c r="U130" s="446"/>
      <c r="V130" s="236"/>
      <c r="W130" s="237"/>
      <c r="X130" s="237"/>
      <c r="Y130" s="238"/>
      <c r="Z130" s="239"/>
      <c r="AA130" s="240"/>
      <c r="AB130" s="240"/>
      <c r="AC130" s="41"/>
      <c r="AD130" s="239"/>
      <c r="AE130" s="240"/>
      <c r="AF130" s="240"/>
      <c r="AG130" s="41"/>
      <c r="AH130" s="228"/>
      <c r="AI130" s="229"/>
      <c r="AJ130" s="229"/>
      <c r="AK130" s="229"/>
      <c r="AL130" s="242"/>
      <c r="AM130" s="243"/>
      <c r="AN130" s="228"/>
      <c r="AO130" s="229"/>
      <c r="AP130" s="229"/>
      <c r="AQ130" s="229"/>
      <c r="AR130" s="229"/>
      <c r="AS130" s="182"/>
      <c r="AW130" s="47"/>
      <c r="AX130" s="241"/>
      <c r="AY130" s="230"/>
      <c r="AZ130" s="213"/>
      <c r="BA130" s="206"/>
      <c r="BB130" s="231"/>
      <c r="BC130" s="231"/>
      <c r="BL130" s="43"/>
      <c r="BM130" s="43"/>
    </row>
    <row r="131" spans="2:65" ht="9.75" customHeight="1" x14ac:dyDescent="0.15">
      <c r="B131" s="594"/>
      <c r="C131" s="640"/>
      <c r="D131" s="640"/>
      <c r="E131" s="273" t="s">
        <v>296</v>
      </c>
      <c r="F131" s="612"/>
      <c r="G131" s="613"/>
      <c r="H131" s="613"/>
      <c r="I131" s="613"/>
      <c r="J131" s="613"/>
      <c r="K131" s="613"/>
      <c r="L131" s="613"/>
      <c r="M131" s="613"/>
      <c r="N131" s="614"/>
      <c r="O131" s="444"/>
      <c r="P131" s="587"/>
      <c r="Q131" s="587"/>
      <c r="R131" s="587"/>
      <c r="S131" s="587"/>
      <c r="T131" s="587"/>
      <c r="U131" s="446"/>
      <c r="V131" s="236"/>
      <c r="W131" s="237"/>
      <c r="X131" s="237"/>
      <c r="Y131" s="238"/>
      <c r="Z131" s="239"/>
      <c r="AA131" s="240"/>
      <c r="AB131" s="240"/>
      <c r="AC131" s="41"/>
      <c r="AD131" s="239"/>
      <c r="AE131" s="240"/>
      <c r="AF131" s="240"/>
      <c r="AG131" s="41"/>
      <c r="AH131" s="228"/>
      <c r="AI131" s="229"/>
      <c r="AJ131" s="229"/>
      <c r="AK131" s="229"/>
      <c r="AL131" s="242"/>
      <c r="AM131" s="243"/>
      <c r="AN131" s="228"/>
      <c r="AO131" s="229"/>
      <c r="AP131" s="229"/>
      <c r="AQ131" s="229"/>
      <c r="AR131" s="229"/>
      <c r="AS131" s="182"/>
      <c r="AW131" s="47"/>
      <c r="AX131" s="241"/>
      <c r="AY131" s="230"/>
      <c r="AZ131" s="213"/>
      <c r="BA131" s="206"/>
      <c r="BB131" s="231"/>
      <c r="BC131" s="231"/>
      <c r="BL131" s="43"/>
      <c r="BM131" s="43"/>
    </row>
    <row r="132" spans="2:65" ht="9.75" customHeight="1" x14ac:dyDescent="0.15">
      <c r="B132" s="594"/>
      <c r="C132" s="640"/>
      <c r="D132" s="640"/>
      <c r="E132" s="273" t="s">
        <v>297</v>
      </c>
      <c r="F132" s="612"/>
      <c r="G132" s="613"/>
      <c r="H132" s="613"/>
      <c r="I132" s="613"/>
      <c r="J132" s="613"/>
      <c r="K132" s="613"/>
      <c r="L132" s="613"/>
      <c r="M132" s="613"/>
      <c r="N132" s="614"/>
      <c r="O132" s="444"/>
      <c r="P132" s="587"/>
      <c r="Q132" s="587"/>
      <c r="R132" s="587"/>
      <c r="S132" s="587"/>
      <c r="T132" s="587"/>
      <c r="U132" s="446"/>
      <c r="V132" s="236"/>
      <c r="W132" s="237"/>
      <c r="X132" s="237"/>
      <c r="Y132" s="238"/>
      <c r="Z132" s="239"/>
      <c r="AA132" s="240"/>
      <c r="AB132" s="240"/>
      <c r="AC132" s="41"/>
      <c r="AD132" s="239"/>
      <c r="AE132" s="240"/>
      <c r="AF132" s="240"/>
      <c r="AG132" s="41"/>
      <c r="AH132" s="228"/>
      <c r="AI132" s="229"/>
      <c r="AJ132" s="229"/>
      <c r="AK132" s="229"/>
      <c r="AL132" s="242"/>
      <c r="AM132" s="243"/>
      <c r="AN132" s="228"/>
      <c r="AO132" s="229"/>
      <c r="AP132" s="229"/>
      <c r="AQ132" s="229"/>
      <c r="AR132" s="229"/>
      <c r="AS132" s="182"/>
      <c r="AW132" s="47"/>
      <c r="AX132" s="241"/>
      <c r="AY132" s="230"/>
      <c r="AZ132" s="213"/>
      <c r="BA132" s="206"/>
      <c r="BB132" s="231"/>
      <c r="BC132" s="231"/>
      <c r="BL132" s="43"/>
      <c r="BM132" s="43"/>
    </row>
    <row r="133" spans="2:65" ht="9.75" customHeight="1" x14ac:dyDescent="0.15">
      <c r="B133" s="594"/>
      <c r="C133" s="640"/>
      <c r="D133" s="640"/>
      <c r="E133" s="273" t="s">
        <v>298</v>
      </c>
      <c r="F133" s="612"/>
      <c r="G133" s="613"/>
      <c r="H133" s="613"/>
      <c r="I133" s="613"/>
      <c r="J133" s="613"/>
      <c r="K133" s="613"/>
      <c r="L133" s="613"/>
      <c r="M133" s="613"/>
      <c r="N133" s="614"/>
      <c r="O133" s="444"/>
      <c r="P133" s="587"/>
      <c r="Q133" s="587"/>
      <c r="R133" s="587"/>
      <c r="S133" s="587"/>
      <c r="T133" s="587"/>
      <c r="U133" s="446"/>
      <c r="V133" s="236"/>
      <c r="W133" s="237"/>
      <c r="X133" s="237"/>
      <c r="Y133" s="238"/>
      <c r="Z133" s="239"/>
      <c r="AA133" s="240"/>
      <c r="AB133" s="240"/>
      <c r="AC133" s="41"/>
      <c r="AD133" s="239"/>
      <c r="AE133" s="240"/>
      <c r="AF133" s="240"/>
      <c r="AG133" s="41"/>
      <c r="AH133" s="228"/>
      <c r="AI133" s="229"/>
      <c r="AJ133" s="229"/>
      <c r="AK133" s="229"/>
      <c r="AL133" s="242"/>
      <c r="AM133" s="243"/>
      <c r="AN133" s="228"/>
      <c r="AO133" s="229"/>
      <c r="AP133" s="229"/>
      <c r="AQ133" s="229"/>
      <c r="AR133" s="229"/>
      <c r="AS133" s="182"/>
      <c r="AW133" s="47"/>
      <c r="AX133" s="241"/>
      <c r="AY133" s="230"/>
      <c r="AZ133" s="213"/>
      <c r="BA133" s="206"/>
      <c r="BB133" s="231"/>
      <c r="BC133" s="231"/>
      <c r="BL133" s="43"/>
      <c r="BM133" s="43"/>
    </row>
    <row r="134" spans="2:65" ht="9.75" customHeight="1" x14ac:dyDescent="0.15">
      <c r="B134" s="594"/>
      <c r="C134" s="640"/>
      <c r="D134" s="640"/>
      <c r="E134" s="273" t="s">
        <v>299</v>
      </c>
      <c r="F134" s="612"/>
      <c r="G134" s="613"/>
      <c r="H134" s="613"/>
      <c r="I134" s="613"/>
      <c r="J134" s="613"/>
      <c r="K134" s="613"/>
      <c r="L134" s="613"/>
      <c r="M134" s="613"/>
      <c r="N134" s="614"/>
      <c r="O134" s="444"/>
      <c r="P134" s="445"/>
      <c r="Q134" s="445"/>
      <c r="R134" s="445"/>
      <c r="S134" s="445"/>
      <c r="T134" s="445"/>
      <c r="U134" s="446"/>
      <c r="V134" s="434">
        <f>V110+V112+V114+V116+V118+V120+V122+V124+V126-V127</f>
        <v>0</v>
      </c>
      <c r="W134" s="435"/>
      <c r="X134" s="435"/>
      <c r="Y134" s="465"/>
      <c r="Z134" s="434">
        <f>Z110+Z112+Z114+Z116+Z118+Z120+Z122+Z124+Z126</f>
        <v>0</v>
      </c>
      <c r="AA134" s="435"/>
      <c r="AB134" s="435"/>
      <c r="AC134" s="435"/>
      <c r="AD134" s="434">
        <f>AD110+AD112+AD114+AD116+AD118+AD120+AD122+AD124+AD126</f>
        <v>0</v>
      </c>
      <c r="AE134" s="435"/>
      <c r="AF134" s="435"/>
      <c r="AG134" s="435"/>
      <c r="AH134" s="434">
        <f>AY134</f>
        <v>0</v>
      </c>
      <c r="AI134" s="435"/>
      <c r="AJ134" s="435"/>
      <c r="AK134" s="435"/>
      <c r="AL134" s="55"/>
      <c r="AM134" s="56"/>
      <c r="AN134" s="434">
        <f>BB134</f>
        <v>0</v>
      </c>
      <c r="AO134" s="435"/>
      <c r="AP134" s="435"/>
      <c r="AQ134" s="435"/>
      <c r="AR134" s="435"/>
      <c r="AS134" s="181"/>
      <c r="AW134" s="47"/>
      <c r="AY134" s="208">
        <f>AY110+AY112+AY114+AY116+AY118+AY120+AY122+AY124+AY126</f>
        <v>0</v>
      </c>
      <c r="AZ134" s="210"/>
      <c r="BA134" s="210"/>
      <c r="BB134" s="206">
        <f>BB127</f>
        <v>0</v>
      </c>
      <c r="BC134" s="213"/>
    </row>
    <row r="135" spans="2:65" ht="9.75" customHeight="1" x14ac:dyDescent="0.15">
      <c r="B135" s="597"/>
      <c r="C135" s="598"/>
      <c r="D135" s="598"/>
      <c r="E135" s="274" t="s">
        <v>300</v>
      </c>
      <c r="F135" s="635"/>
      <c r="G135" s="636"/>
      <c r="H135" s="636"/>
      <c r="I135" s="636"/>
      <c r="J135" s="636"/>
      <c r="K135" s="636"/>
      <c r="L135" s="636"/>
      <c r="M135" s="636"/>
      <c r="N135" s="637"/>
      <c r="O135" s="447"/>
      <c r="P135" s="448"/>
      <c r="Q135" s="448"/>
      <c r="R135" s="448"/>
      <c r="S135" s="448"/>
      <c r="T135" s="448"/>
      <c r="U135" s="449"/>
      <c r="V135" s="436"/>
      <c r="W135" s="437"/>
      <c r="X135" s="437"/>
      <c r="Y135" s="438"/>
      <c r="Z135" s="436"/>
      <c r="AA135" s="437"/>
      <c r="AB135" s="437"/>
      <c r="AC135" s="437"/>
      <c r="AD135" s="436"/>
      <c r="AE135" s="437"/>
      <c r="AF135" s="437"/>
      <c r="AG135" s="437"/>
      <c r="AH135" s="436">
        <f>AZ135</f>
        <v>0</v>
      </c>
      <c r="AI135" s="437"/>
      <c r="AJ135" s="437"/>
      <c r="AK135" s="438"/>
      <c r="AL135" s="57"/>
      <c r="AM135" s="58"/>
      <c r="AN135" s="436">
        <f>BC135</f>
        <v>0</v>
      </c>
      <c r="AO135" s="437"/>
      <c r="AP135" s="437"/>
      <c r="AQ135" s="437"/>
      <c r="AR135" s="437"/>
      <c r="AS135" s="31"/>
      <c r="AU135" s="90"/>
      <c r="AW135" s="47"/>
      <c r="AY135" s="209"/>
      <c r="AZ135" s="211">
        <f>IF(AZ110+AZ112+AZ114+AZ116+AZ118+AZ120+AZ122+AZ124+AZ126=AY134,0,ROUNDDOWN(AZ110+AZ112+AZ114+AZ116+AZ118+AZ120+AZ122+AZ124+AZ126,0))</f>
        <v>0</v>
      </c>
      <c r="BA135" s="207"/>
      <c r="BB135" s="207"/>
      <c r="BC135" s="211">
        <f>IF(BC127=BB134,0,BC127)</f>
        <v>0</v>
      </c>
    </row>
    <row r="136" spans="2:65" ht="18" customHeight="1" x14ac:dyDescent="0.15">
      <c r="AD136" s="1" t="str">
        <f>IF(AND($F127="",$V127+$V134&gt;0),"事業の種類を選択してください。","")</f>
        <v/>
      </c>
      <c r="AN136" s="433">
        <f>IF(AN127=0,0,AN127+IF(AN135=0,AN134,AN135))</f>
        <v>0</v>
      </c>
      <c r="AO136" s="433"/>
      <c r="AP136" s="433"/>
      <c r="AQ136" s="433"/>
      <c r="AR136" s="433"/>
      <c r="AW136" s="47"/>
    </row>
    <row r="137" spans="2:65" ht="31.5" customHeight="1" x14ac:dyDescent="0.15">
      <c r="AN137" s="62"/>
      <c r="AO137" s="62"/>
      <c r="AP137" s="62"/>
      <c r="AQ137" s="62"/>
      <c r="AR137" s="62"/>
      <c r="AW137" s="47"/>
    </row>
    <row r="138" spans="2:65" ht="7.5" customHeight="1" x14ac:dyDescent="0.15">
      <c r="X138" s="6"/>
      <c r="Y138" s="6"/>
      <c r="AW138" s="47"/>
    </row>
    <row r="139" spans="2:65" ht="10.5" customHeight="1" x14ac:dyDescent="0.15">
      <c r="X139" s="6"/>
      <c r="Y139" s="6"/>
      <c r="AW139" s="47"/>
    </row>
    <row r="140" spans="2:65" ht="5.25" customHeight="1" x14ac:dyDescent="0.15">
      <c r="X140" s="6"/>
      <c r="Y140" s="6"/>
      <c r="AW140" s="47"/>
    </row>
    <row r="141" spans="2:65" ht="5.25" customHeight="1" x14ac:dyDescent="0.15">
      <c r="X141" s="6"/>
      <c r="Y141" s="6"/>
      <c r="AW141" s="47"/>
    </row>
    <row r="142" spans="2:65" ht="5.25" customHeight="1" x14ac:dyDescent="0.15">
      <c r="X142" s="6"/>
      <c r="Y142" s="6"/>
      <c r="AW142" s="47"/>
    </row>
    <row r="143" spans="2:65" ht="5.25" customHeight="1" x14ac:dyDescent="0.15">
      <c r="X143" s="6"/>
      <c r="Y143" s="6"/>
      <c r="AW143" s="47"/>
    </row>
    <row r="144" spans="2:65" ht="17.25" customHeight="1" x14ac:dyDescent="0.15">
      <c r="B144" s="2" t="s">
        <v>50</v>
      </c>
      <c r="S144" s="4"/>
      <c r="T144" s="4"/>
      <c r="U144" s="4"/>
      <c r="V144" s="4"/>
      <c r="W144" s="4"/>
      <c r="AL144" s="48"/>
      <c r="AW144" s="47"/>
    </row>
    <row r="145" spans="2:65" ht="12.75" customHeight="1" x14ac:dyDescent="0.15">
      <c r="M145" s="49"/>
      <c r="N145" s="49"/>
      <c r="O145" s="49"/>
      <c r="P145" s="49"/>
      <c r="Q145" s="49"/>
      <c r="R145" s="49"/>
      <c r="S145" s="49"/>
      <c r="T145" s="50"/>
      <c r="U145" s="50"/>
      <c r="V145" s="50"/>
      <c r="W145" s="50"/>
      <c r="X145" s="50"/>
      <c r="Y145" s="50"/>
      <c r="Z145" s="50"/>
      <c r="AA145" s="49"/>
      <c r="AB145" s="49"/>
      <c r="AC145" s="49"/>
      <c r="AL145" s="48"/>
      <c r="AM145" s="560" t="s">
        <v>266</v>
      </c>
      <c r="AN145" s="561"/>
      <c r="AO145" s="561"/>
      <c r="AP145" s="562"/>
      <c r="AW145" s="47"/>
    </row>
    <row r="146" spans="2:65" ht="12.75" customHeight="1" x14ac:dyDescent="0.15">
      <c r="M146" s="49"/>
      <c r="N146" s="49"/>
      <c r="O146" s="49"/>
      <c r="P146" s="49"/>
      <c r="Q146" s="49"/>
      <c r="R146" s="49"/>
      <c r="S146" s="49"/>
      <c r="T146" s="50"/>
      <c r="U146" s="50"/>
      <c r="V146" s="50"/>
      <c r="W146" s="50"/>
      <c r="X146" s="50"/>
      <c r="Y146" s="50"/>
      <c r="Z146" s="50"/>
      <c r="AA146" s="49"/>
      <c r="AB146" s="49"/>
      <c r="AC146" s="49"/>
      <c r="AL146" s="48"/>
      <c r="AM146" s="563"/>
      <c r="AN146" s="564"/>
      <c r="AO146" s="564"/>
      <c r="AP146" s="565"/>
      <c r="AW146" s="47"/>
    </row>
    <row r="147" spans="2:65" ht="12.75" customHeight="1" x14ac:dyDescent="0.15">
      <c r="M147" s="49"/>
      <c r="N147" s="49"/>
      <c r="O147" s="49"/>
      <c r="P147" s="49"/>
      <c r="Q147" s="49"/>
      <c r="R147" s="49"/>
      <c r="S147" s="49"/>
      <c r="T147" s="49"/>
      <c r="U147" s="49"/>
      <c r="V147" s="49"/>
      <c r="W147" s="49"/>
      <c r="X147" s="49"/>
      <c r="Y147" s="49"/>
      <c r="Z147" s="49"/>
      <c r="AA147" s="49"/>
      <c r="AB147" s="49"/>
      <c r="AC147" s="49"/>
      <c r="AL147" s="48"/>
      <c r="AM147" s="220"/>
      <c r="AN147" s="220"/>
      <c r="AW147" s="47"/>
    </row>
    <row r="148" spans="2:65" ht="6" customHeight="1" x14ac:dyDescent="0.15">
      <c r="M148" s="49"/>
      <c r="N148" s="49"/>
      <c r="O148" s="49"/>
      <c r="P148" s="49"/>
      <c r="Q148" s="49"/>
      <c r="R148" s="49"/>
      <c r="S148" s="49"/>
      <c r="T148" s="49"/>
      <c r="U148" s="49"/>
      <c r="V148" s="49"/>
      <c r="W148" s="49"/>
      <c r="X148" s="49"/>
      <c r="Y148" s="49"/>
      <c r="Z148" s="49"/>
      <c r="AA148" s="49"/>
      <c r="AB148" s="49"/>
      <c r="AC148" s="49"/>
      <c r="AL148" s="48"/>
      <c r="AM148" s="48"/>
      <c r="AW148" s="47"/>
    </row>
    <row r="149" spans="2:65" ht="12.75" customHeight="1" x14ac:dyDescent="0.15">
      <c r="B149" s="566" t="s">
        <v>2</v>
      </c>
      <c r="C149" s="567"/>
      <c r="D149" s="567"/>
      <c r="E149" s="567"/>
      <c r="F149" s="567"/>
      <c r="G149" s="567"/>
      <c r="H149" s="567"/>
      <c r="I149" s="567"/>
      <c r="J149" s="569" t="s">
        <v>10</v>
      </c>
      <c r="K149" s="569"/>
      <c r="L149" s="3" t="s">
        <v>3</v>
      </c>
      <c r="M149" s="569" t="s">
        <v>11</v>
      </c>
      <c r="N149" s="569"/>
      <c r="O149" s="570" t="s">
        <v>12</v>
      </c>
      <c r="P149" s="569"/>
      <c r="Q149" s="569"/>
      <c r="R149" s="569"/>
      <c r="S149" s="569"/>
      <c r="T149" s="569"/>
      <c r="U149" s="569" t="s">
        <v>13</v>
      </c>
      <c r="V149" s="569"/>
      <c r="W149" s="569"/>
      <c r="AD149" s="5"/>
      <c r="AE149" s="5"/>
      <c r="AF149" s="5"/>
      <c r="AG149" s="5"/>
      <c r="AH149" s="5"/>
      <c r="AI149" s="5"/>
      <c r="AJ149" s="5"/>
      <c r="AL149" s="571">
        <f ca="1">$AL$9</f>
        <v>30</v>
      </c>
      <c r="AM149" s="572"/>
      <c r="AN149" s="502" t="s">
        <v>4</v>
      </c>
      <c r="AO149" s="502"/>
      <c r="AP149" s="572">
        <v>4</v>
      </c>
      <c r="AQ149" s="572"/>
      <c r="AR149" s="502" t="s">
        <v>5</v>
      </c>
      <c r="AS149" s="503"/>
      <c r="AW149" s="47"/>
    </row>
    <row r="150" spans="2:65" ht="13.5" customHeight="1" x14ac:dyDescent="0.15">
      <c r="B150" s="567"/>
      <c r="C150" s="567"/>
      <c r="D150" s="567"/>
      <c r="E150" s="567"/>
      <c r="F150" s="567"/>
      <c r="G150" s="567"/>
      <c r="H150" s="567"/>
      <c r="I150" s="567"/>
      <c r="J150" s="508" t="str">
        <f>$J$10</f>
        <v>1</v>
      </c>
      <c r="K150" s="510" t="str">
        <f>$K$10</f>
        <v>2</v>
      </c>
      <c r="L150" s="513" t="str">
        <f>$L$10</f>
        <v>1</v>
      </c>
      <c r="M150" s="516" t="str">
        <f>$M$10</f>
        <v>0</v>
      </c>
      <c r="N150" s="510" t="str">
        <f>$N$10</f>
        <v>3</v>
      </c>
      <c r="O150" s="516" t="str">
        <f>$O$10</f>
        <v>9</v>
      </c>
      <c r="P150" s="519" t="str">
        <f>$P$10</f>
        <v>3</v>
      </c>
      <c r="Q150" s="519" t="str">
        <f>$Q$10</f>
        <v>9</v>
      </c>
      <c r="R150" s="519" t="str">
        <f>$R$10</f>
        <v>0</v>
      </c>
      <c r="S150" s="519" t="str">
        <f>$S$10</f>
        <v>2</v>
      </c>
      <c r="T150" s="510" t="str">
        <f>$T$10</f>
        <v>5</v>
      </c>
      <c r="U150" s="516" t="str">
        <f>$U$10</f>
        <v>0</v>
      </c>
      <c r="V150" s="519" t="str">
        <f>$V$10</f>
        <v>0</v>
      </c>
      <c r="W150" s="510" t="str">
        <f>$W$10</f>
        <v>１</v>
      </c>
      <c r="AD150" s="5"/>
      <c r="AE150" s="5"/>
      <c r="AF150" s="5"/>
      <c r="AG150" s="5"/>
      <c r="AH150" s="5"/>
      <c r="AI150" s="5"/>
      <c r="AJ150" s="5"/>
      <c r="AL150" s="573"/>
      <c r="AM150" s="574"/>
      <c r="AN150" s="504"/>
      <c r="AO150" s="504"/>
      <c r="AP150" s="574"/>
      <c r="AQ150" s="574"/>
      <c r="AR150" s="504"/>
      <c r="AS150" s="505"/>
      <c r="AW150" s="47"/>
    </row>
    <row r="151" spans="2:65" ht="9" customHeight="1" x14ac:dyDescent="0.15">
      <c r="B151" s="567"/>
      <c r="C151" s="567"/>
      <c r="D151" s="567"/>
      <c r="E151" s="567"/>
      <c r="F151" s="567"/>
      <c r="G151" s="567"/>
      <c r="H151" s="567"/>
      <c r="I151" s="567"/>
      <c r="J151" s="509"/>
      <c r="K151" s="511"/>
      <c r="L151" s="514"/>
      <c r="M151" s="517"/>
      <c r="N151" s="511"/>
      <c r="O151" s="517"/>
      <c r="P151" s="520"/>
      <c r="Q151" s="520"/>
      <c r="R151" s="520"/>
      <c r="S151" s="520"/>
      <c r="T151" s="511"/>
      <c r="U151" s="517"/>
      <c r="V151" s="520"/>
      <c r="W151" s="511"/>
      <c r="AD151" s="5"/>
      <c r="AE151" s="5"/>
      <c r="AF151" s="5"/>
      <c r="AG151" s="5"/>
      <c r="AH151" s="5"/>
      <c r="AI151" s="5"/>
      <c r="AJ151" s="5"/>
      <c r="AL151" s="575"/>
      <c r="AM151" s="576"/>
      <c r="AN151" s="506"/>
      <c r="AO151" s="506"/>
      <c r="AP151" s="576"/>
      <c r="AQ151" s="576"/>
      <c r="AR151" s="506"/>
      <c r="AS151" s="507"/>
      <c r="AW151" s="47"/>
    </row>
    <row r="152" spans="2:65" ht="6" customHeight="1" x14ac:dyDescent="0.15">
      <c r="B152" s="568"/>
      <c r="C152" s="568"/>
      <c r="D152" s="568"/>
      <c r="E152" s="568"/>
      <c r="F152" s="568"/>
      <c r="G152" s="568"/>
      <c r="H152" s="568"/>
      <c r="I152" s="568"/>
      <c r="J152" s="509"/>
      <c r="K152" s="512"/>
      <c r="L152" s="515"/>
      <c r="M152" s="518"/>
      <c r="N152" s="512"/>
      <c r="O152" s="518"/>
      <c r="P152" s="521"/>
      <c r="Q152" s="521"/>
      <c r="R152" s="521"/>
      <c r="S152" s="521"/>
      <c r="T152" s="512"/>
      <c r="U152" s="518"/>
      <c r="V152" s="521"/>
      <c r="W152" s="512"/>
      <c r="AW152" s="47"/>
    </row>
    <row r="153" spans="2:65" ht="15" customHeight="1" x14ac:dyDescent="0.15">
      <c r="B153" s="487" t="s">
        <v>51</v>
      </c>
      <c r="C153" s="488"/>
      <c r="D153" s="488"/>
      <c r="E153" s="488"/>
      <c r="F153" s="488"/>
      <c r="G153" s="488"/>
      <c r="H153" s="488"/>
      <c r="I153" s="489"/>
      <c r="J153" s="487" t="s">
        <v>6</v>
      </c>
      <c r="K153" s="488"/>
      <c r="L153" s="488"/>
      <c r="M153" s="488"/>
      <c r="N153" s="496"/>
      <c r="O153" s="499" t="s">
        <v>52</v>
      </c>
      <c r="P153" s="488"/>
      <c r="Q153" s="488"/>
      <c r="R153" s="488"/>
      <c r="S153" s="488"/>
      <c r="T153" s="488"/>
      <c r="U153" s="489"/>
      <c r="V153" s="12" t="s">
        <v>32</v>
      </c>
      <c r="W153" s="27"/>
      <c r="X153" s="27"/>
      <c r="Y153" s="526" t="s">
        <v>44</v>
      </c>
      <c r="Z153" s="526"/>
      <c r="AA153" s="526"/>
      <c r="AB153" s="526"/>
      <c r="AC153" s="526"/>
      <c r="AD153" s="526"/>
      <c r="AE153" s="526"/>
      <c r="AF153" s="526"/>
      <c r="AG153" s="526"/>
      <c r="AH153" s="526"/>
      <c r="AI153" s="27"/>
      <c r="AJ153" s="27"/>
      <c r="AK153" s="28"/>
      <c r="AL153" s="527" t="s">
        <v>216</v>
      </c>
      <c r="AM153" s="527"/>
      <c r="AN153" s="528" t="s">
        <v>33</v>
      </c>
      <c r="AO153" s="528"/>
      <c r="AP153" s="528"/>
      <c r="AQ153" s="528"/>
      <c r="AR153" s="528"/>
      <c r="AS153" s="529"/>
      <c r="AW153" s="47"/>
    </row>
    <row r="154" spans="2:65" ht="13.5" customHeight="1" x14ac:dyDescent="0.15">
      <c r="B154" s="490"/>
      <c r="C154" s="491"/>
      <c r="D154" s="491"/>
      <c r="E154" s="491"/>
      <c r="F154" s="491"/>
      <c r="G154" s="491"/>
      <c r="H154" s="491"/>
      <c r="I154" s="492"/>
      <c r="J154" s="490"/>
      <c r="K154" s="491"/>
      <c r="L154" s="491"/>
      <c r="M154" s="491"/>
      <c r="N154" s="497"/>
      <c r="O154" s="500"/>
      <c r="P154" s="491"/>
      <c r="Q154" s="491"/>
      <c r="R154" s="491"/>
      <c r="S154" s="491"/>
      <c r="T154" s="491"/>
      <c r="U154" s="492"/>
      <c r="V154" s="530" t="s">
        <v>7</v>
      </c>
      <c r="W154" s="531"/>
      <c r="X154" s="531"/>
      <c r="Y154" s="532"/>
      <c r="Z154" s="536" t="s">
        <v>16</v>
      </c>
      <c r="AA154" s="537"/>
      <c r="AB154" s="537"/>
      <c r="AC154" s="538"/>
      <c r="AD154" s="542" t="s">
        <v>17</v>
      </c>
      <c r="AE154" s="543"/>
      <c r="AF154" s="543"/>
      <c r="AG154" s="544"/>
      <c r="AH154" s="548" t="s">
        <v>86</v>
      </c>
      <c r="AI154" s="549"/>
      <c r="AJ154" s="549"/>
      <c r="AK154" s="550"/>
      <c r="AL154" s="554" t="s">
        <v>217</v>
      </c>
      <c r="AM154" s="554"/>
      <c r="AN154" s="556" t="s">
        <v>19</v>
      </c>
      <c r="AO154" s="557"/>
      <c r="AP154" s="557"/>
      <c r="AQ154" s="557"/>
      <c r="AR154" s="558"/>
      <c r="AS154" s="559"/>
      <c r="AW154" s="47"/>
      <c r="AY154" s="196" t="s">
        <v>243</v>
      </c>
      <c r="AZ154" s="196" t="s">
        <v>243</v>
      </c>
      <c r="BA154" s="196" t="s">
        <v>241</v>
      </c>
      <c r="BB154" s="522" t="s">
        <v>242</v>
      </c>
      <c r="BC154" s="523"/>
    </row>
    <row r="155" spans="2:65" ht="13.5" customHeight="1" x14ac:dyDescent="0.15">
      <c r="B155" s="493"/>
      <c r="C155" s="494"/>
      <c r="D155" s="494"/>
      <c r="E155" s="494"/>
      <c r="F155" s="494"/>
      <c r="G155" s="494"/>
      <c r="H155" s="494"/>
      <c r="I155" s="495"/>
      <c r="J155" s="493"/>
      <c r="K155" s="494"/>
      <c r="L155" s="494"/>
      <c r="M155" s="494"/>
      <c r="N155" s="498"/>
      <c r="O155" s="501"/>
      <c r="P155" s="494"/>
      <c r="Q155" s="494"/>
      <c r="R155" s="494"/>
      <c r="S155" s="494"/>
      <c r="T155" s="494"/>
      <c r="U155" s="495"/>
      <c r="V155" s="533"/>
      <c r="W155" s="534"/>
      <c r="X155" s="534"/>
      <c r="Y155" s="535"/>
      <c r="Z155" s="539"/>
      <c r="AA155" s="540"/>
      <c r="AB155" s="540"/>
      <c r="AC155" s="541"/>
      <c r="AD155" s="545"/>
      <c r="AE155" s="546"/>
      <c r="AF155" s="546"/>
      <c r="AG155" s="547"/>
      <c r="AH155" s="551"/>
      <c r="AI155" s="552"/>
      <c r="AJ155" s="552"/>
      <c r="AK155" s="553"/>
      <c r="AL155" s="555"/>
      <c r="AM155" s="555"/>
      <c r="AN155" s="524"/>
      <c r="AO155" s="524"/>
      <c r="AP155" s="524"/>
      <c r="AQ155" s="524"/>
      <c r="AR155" s="524"/>
      <c r="AS155" s="525"/>
      <c r="AW155" s="47"/>
      <c r="AY155" s="197"/>
      <c r="AZ155" s="198" t="s">
        <v>237</v>
      </c>
      <c r="BA155" s="198" t="s">
        <v>240</v>
      </c>
      <c r="BB155" s="199" t="s">
        <v>238</v>
      </c>
      <c r="BC155" s="198" t="s">
        <v>237</v>
      </c>
      <c r="BL155" s="43" t="s">
        <v>251</v>
      </c>
      <c r="BM155" s="43" t="s">
        <v>151</v>
      </c>
    </row>
    <row r="156" spans="2:65" ht="15" customHeight="1" x14ac:dyDescent="0.15">
      <c r="B156" s="583" t="s">
        <v>32</v>
      </c>
      <c r="C156" s="630"/>
      <c r="D156" s="631"/>
      <c r="E156" s="631"/>
      <c r="F156" s="631"/>
      <c r="G156" s="631"/>
      <c r="H156" s="631"/>
      <c r="I156" s="632"/>
      <c r="J156" s="618"/>
      <c r="K156" s="619"/>
      <c r="L156" s="619"/>
      <c r="M156" s="619"/>
      <c r="N156" s="620"/>
      <c r="O156" s="266"/>
      <c r="P156" s="15" t="s">
        <v>0</v>
      </c>
      <c r="Q156" s="268"/>
      <c r="R156" s="15" t="s">
        <v>1</v>
      </c>
      <c r="S156" s="270"/>
      <c r="T156" s="474" t="s">
        <v>57</v>
      </c>
      <c r="U156" s="475"/>
      <c r="V156" s="588"/>
      <c r="W156" s="589"/>
      <c r="X156" s="589"/>
      <c r="Y156" s="65" t="s">
        <v>8</v>
      </c>
      <c r="Z156" s="262"/>
      <c r="AA156" s="263"/>
      <c r="AB156" s="263"/>
      <c r="AC156" s="264" t="s">
        <v>8</v>
      </c>
      <c r="AD156" s="262"/>
      <c r="AE156" s="263"/>
      <c r="AF156" s="263"/>
      <c r="AG156" s="265" t="s">
        <v>8</v>
      </c>
      <c r="AH156" s="459">
        <f>IF(V156="賃金で算定",V157+Z157-AD157,0)</f>
        <v>0</v>
      </c>
      <c r="AI156" s="460"/>
      <c r="AJ156" s="460"/>
      <c r="AK156" s="461"/>
      <c r="AL156" s="63"/>
      <c r="AM156" s="64"/>
      <c r="AN156" s="590"/>
      <c r="AO156" s="591"/>
      <c r="AP156" s="591"/>
      <c r="AQ156" s="591"/>
      <c r="AR156" s="591"/>
      <c r="AS156" s="39" t="s">
        <v>8</v>
      </c>
      <c r="AV156" s="46" t="str">
        <f>IF(OR(O156="",Q156=""),"", IF(O156&lt;20,DATE(O156+118,Q156,IF(S156="",1,S156)),DATE(O156+88,Q156,IF(S156="",1,S156))))</f>
        <v/>
      </c>
      <c r="AW156" s="47" t="str">
        <f>IF(AV156&lt;=設定シート!C$15,"昔",IF(AV156&lt;=設定シート!E$15,"上",IF(AV156&lt;=設定シート!G$15,"中","下")))</f>
        <v>下</v>
      </c>
      <c r="AX156" s="4">
        <f>IF(AV156&lt;=設定シート!$E$36,5,IF(AV156&lt;=設定シート!$I$36,7,IF(AV156&lt;=設定シート!$M$36,9,11)))</f>
        <v>11</v>
      </c>
      <c r="AY156" s="202"/>
      <c r="AZ156" s="200"/>
      <c r="BA156" s="204">
        <f>AN156</f>
        <v>0</v>
      </c>
      <c r="BB156" s="200"/>
      <c r="BC156" s="200"/>
    </row>
    <row r="157" spans="2:65" ht="15" customHeight="1" x14ac:dyDescent="0.15">
      <c r="B157" s="584"/>
      <c r="C157" s="633"/>
      <c r="D157" s="633"/>
      <c r="E157" s="633"/>
      <c r="F157" s="633"/>
      <c r="G157" s="633"/>
      <c r="H157" s="633"/>
      <c r="I157" s="634"/>
      <c r="J157" s="621"/>
      <c r="K157" s="622"/>
      <c r="L157" s="622"/>
      <c r="M157" s="622"/>
      <c r="N157" s="623"/>
      <c r="O157" s="267"/>
      <c r="P157" s="5" t="s">
        <v>0</v>
      </c>
      <c r="Q157" s="269"/>
      <c r="R157" s="5" t="s">
        <v>1</v>
      </c>
      <c r="S157" s="271"/>
      <c r="T157" s="480" t="s">
        <v>58</v>
      </c>
      <c r="U157" s="481"/>
      <c r="V157" s="624"/>
      <c r="W157" s="625"/>
      <c r="X157" s="625"/>
      <c r="Y157" s="626"/>
      <c r="Z157" s="627"/>
      <c r="AA157" s="628"/>
      <c r="AB157" s="628"/>
      <c r="AC157" s="628"/>
      <c r="AD157" s="627"/>
      <c r="AE157" s="628"/>
      <c r="AF157" s="628"/>
      <c r="AG157" s="629"/>
      <c r="AH157" s="638">
        <f>IF(V156="賃金で算定",0,V157+Z157-AD157)</f>
        <v>0</v>
      </c>
      <c r="AI157" s="638"/>
      <c r="AJ157" s="638"/>
      <c r="AK157" s="639"/>
      <c r="AL157" s="439">
        <f>IF(V156="賃金で算定","賃金で算定",IF(OR(V157=0,$F174="",AV156=""),0,IF(AW156="昔",VLOOKUP($F174,労務比率,AX156,FALSE),IF(AW156="上",VLOOKUP($F174,労務比率,AX156,FALSE),IF(AW156="中",VLOOKUP($F174,労務比率,AX156,FALSE),VLOOKUP($F174,労務比率,AX156,FALSE))))))</f>
        <v>0</v>
      </c>
      <c r="AM157" s="440"/>
      <c r="AN157" s="585">
        <f>IF(V156="賃金で算定",0,INT(AH157*AL157/100))</f>
        <v>0</v>
      </c>
      <c r="AO157" s="586"/>
      <c r="AP157" s="586"/>
      <c r="AQ157" s="586"/>
      <c r="AR157" s="586"/>
      <c r="AS157" s="31"/>
      <c r="AV157" s="46"/>
      <c r="AW157" s="47"/>
      <c r="AY157" s="203">
        <f>AH157</f>
        <v>0</v>
      </c>
      <c r="AZ157" s="201">
        <f>IF(AV156&lt;=設定シート!C$85,AH157,IF(AND(AV156&gt;=設定シート!E$85,AV156&lt;=設定シート!G$85),AH157*105/108,AH157))</f>
        <v>0</v>
      </c>
      <c r="BA157" s="198"/>
      <c r="BB157" s="201">
        <f>IF($AL157="賃金で算定",0,INT(AY157*$AL157/100))</f>
        <v>0</v>
      </c>
      <c r="BC157" s="201">
        <f>IF(AY157=AZ157,BB157,AZ157*$AL157/100)</f>
        <v>0</v>
      </c>
      <c r="BL157" s="43">
        <f>IF(AY157=AZ157,0,1)</f>
        <v>0</v>
      </c>
      <c r="BM157" s="43" t="str">
        <f>IF(BL157=1,AL157,"")</f>
        <v/>
      </c>
    </row>
    <row r="158" spans="2:65" ht="15" customHeight="1" x14ac:dyDescent="0.15">
      <c r="B158" s="583" t="s">
        <v>55</v>
      </c>
      <c r="C158" s="630"/>
      <c r="D158" s="631"/>
      <c r="E158" s="631"/>
      <c r="F158" s="631"/>
      <c r="G158" s="631"/>
      <c r="H158" s="631"/>
      <c r="I158" s="632"/>
      <c r="J158" s="618"/>
      <c r="K158" s="619"/>
      <c r="L158" s="619"/>
      <c r="M158" s="619"/>
      <c r="N158" s="620"/>
      <c r="O158" s="266"/>
      <c r="P158" s="15" t="s">
        <v>45</v>
      </c>
      <c r="Q158" s="268"/>
      <c r="R158" s="15" t="s">
        <v>46</v>
      </c>
      <c r="S158" s="270"/>
      <c r="T158" s="474" t="s">
        <v>47</v>
      </c>
      <c r="U158" s="475"/>
      <c r="V158" s="588"/>
      <c r="W158" s="589"/>
      <c r="X158" s="589"/>
      <c r="Y158" s="66"/>
      <c r="Z158" s="248"/>
      <c r="AA158" s="249"/>
      <c r="AB158" s="249"/>
      <c r="AC158" s="250"/>
      <c r="AD158" s="248"/>
      <c r="AE158" s="249"/>
      <c r="AF158" s="249"/>
      <c r="AG158" s="251"/>
      <c r="AH158" s="459">
        <f>IF(V158="賃金で算定",V159+Z159-AD159,0)</f>
        <v>0</v>
      </c>
      <c r="AI158" s="460"/>
      <c r="AJ158" s="460"/>
      <c r="AK158" s="461"/>
      <c r="AL158" s="63"/>
      <c r="AM158" s="64"/>
      <c r="AN158" s="590"/>
      <c r="AO158" s="591"/>
      <c r="AP158" s="591"/>
      <c r="AQ158" s="591"/>
      <c r="AR158" s="591"/>
      <c r="AS158" s="32"/>
      <c r="AV158" s="46" t="str">
        <f>IF(OR(O158="",Q158=""),"", IF(O158&lt;20,DATE(O158+118,Q158,IF(S158="",1,S158)),DATE(O158+88,Q158,IF(S158="",1,S158))))</f>
        <v/>
      </c>
      <c r="AW158" s="47" t="str">
        <f>IF(AV158&lt;=設定シート!C$15,"昔",IF(AV158&lt;=設定シート!E$15,"上",IF(AV158&lt;=設定シート!G$15,"中","下")))</f>
        <v>下</v>
      </c>
      <c r="AX158" s="4">
        <f>IF(AV158&lt;=設定シート!$E$36,5,IF(AV158&lt;=設定シート!$I$36,7,IF(AV158&lt;=設定シート!$M$36,9,11)))</f>
        <v>11</v>
      </c>
      <c r="AY158" s="202"/>
      <c r="AZ158" s="200"/>
      <c r="BA158" s="204">
        <f t="shared" ref="BA158" si="58">AN158</f>
        <v>0</v>
      </c>
      <c r="BB158" s="200"/>
      <c r="BC158" s="200"/>
      <c r="BL158" s="43"/>
      <c r="BM158" s="43"/>
    </row>
    <row r="159" spans="2:65" ht="15" customHeight="1" x14ac:dyDescent="0.15">
      <c r="B159" s="584"/>
      <c r="C159" s="633"/>
      <c r="D159" s="633"/>
      <c r="E159" s="633"/>
      <c r="F159" s="633"/>
      <c r="G159" s="633"/>
      <c r="H159" s="633"/>
      <c r="I159" s="634"/>
      <c r="J159" s="621"/>
      <c r="K159" s="622"/>
      <c r="L159" s="622"/>
      <c r="M159" s="622"/>
      <c r="N159" s="623"/>
      <c r="O159" s="267"/>
      <c r="P159" s="16" t="s">
        <v>45</v>
      </c>
      <c r="Q159" s="269"/>
      <c r="R159" s="16" t="s">
        <v>46</v>
      </c>
      <c r="S159" s="271"/>
      <c r="T159" s="480" t="s">
        <v>48</v>
      </c>
      <c r="U159" s="481"/>
      <c r="V159" s="624"/>
      <c r="W159" s="625"/>
      <c r="X159" s="625"/>
      <c r="Y159" s="626"/>
      <c r="Z159" s="627"/>
      <c r="AA159" s="628"/>
      <c r="AB159" s="628"/>
      <c r="AC159" s="628"/>
      <c r="AD159" s="627"/>
      <c r="AE159" s="628"/>
      <c r="AF159" s="628"/>
      <c r="AG159" s="629"/>
      <c r="AH159" s="638">
        <f>IF(V158="賃金で算定",0,V159+Z159-AD159)</f>
        <v>0</v>
      </c>
      <c r="AI159" s="638"/>
      <c r="AJ159" s="638"/>
      <c r="AK159" s="639"/>
      <c r="AL159" s="439">
        <f>IF(V158="賃金で算定","賃金で算定",IF(OR(V159=0,$F175="",AV158=""),0,IF(AW158="昔",VLOOKUP($F175,労務比率,AX158,FALSE),IF(AW158="上",VLOOKUP($F175,労務比率,AX158,FALSE),IF(AW158="中",VLOOKUP($F175,労務比率,AX158,FALSE),VLOOKUP($F175,労務比率,AX158,FALSE))))))</f>
        <v>0</v>
      </c>
      <c r="AM159" s="440"/>
      <c r="AN159" s="585">
        <f>IF(V158="賃金で算定",0,INT(AH159*AL159/100))</f>
        <v>0</v>
      </c>
      <c r="AO159" s="586"/>
      <c r="AP159" s="586"/>
      <c r="AQ159" s="586"/>
      <c r="AR159" s="586"/>
      <c r="AS159" s="31"/>
      <c r="AV159" s="46"/>
      <c r="AW159" s="47"/>
      <c r="AY159" s="203">
        <f t="shared" ref="AY159" si="59">AH159</f>
        <v>0</v>
      </c>
      <c r="AZ159" s="201">
        <f>IF(AV158&lt;=設定シート!C$85,AH159,IF(AND(AV158&gt;=設定シート!E$85,AV158&lt;=設定シート!G$85),AH159*105/108,AH159))</f>
        <v>0</v>
      </c>
      <c r="BA159" s="198"/>
      <c r="BB159" s="201">
        <f t="shared" ref="BB159" si="60">IF($AL159="賃金で算定",0,INT(AY159*$AL159/100))</f>
        <v>0</v>
      </c>
      <c r="BC159" s="201">
        <f>IF(AY159=AZ159,BB159,AZ159*$AL159/100)</f>
        <v>0</v>
      </c>
      <c r="BL159" s="43">
        <f>IF(AY159=AZ159,0,1)</f>
        <v>0</v>
      </c>
      <c r="BM159" s="43" t="str">
        <f>IF(BL159=1,AL159,"")</f>
        <v/>
      </c>
    </row>
    <row r="160" spans="2:65" ht="15" customHeight="1" x14ac:dyDescent="0.15">
      <c r="B160" s="583" t="s">
        <v>33</v>
      </c>
      <c r="C160" s="630"/>
      <c r="D160" s="631"/>
      <c r="E160" s="631"/>
      <c r="F160" s="631"/>
      <c r="G160" s="631"/>
      <c r="H160" s="631"/>
      <c r="I160" s="632"/>
      <c r="J160" s="618"/>
      <c r="K160" s="619"/>
      <c r="L160" s="619"/>
      <c r="M160" s="619"/>
      <c r="N160" s="620"/>
      <c r="O160" s="266"/>
      <c r="P160" s="15" t="s">
        <v>45</v>
      </c>
      <c r="Q160" s="268"/>
      <c r="R160" s="15" t="s">
        <v>46</v>
      </c>
      <c r="S160" s="270"/>
      <c r="T160" s="474" t="s">
        <v>47</v>
      </c>
      <c r="U160" s="475"/>
      <c r="V160" s="588"/>
      <c r="W160" s="589"/>
      <c r="X160" s="589"/>
      <c r="Y160" s="66"/>
      <c r="Z160" s="248"/>
      <c r="AA160" s="249"/>
      <c r="AB160" s="249"/>
      <c r="AC160" s="250"/>
      <c r="AD160" s="248"/>
      <c r="AE160" s="249"/>
      <c r="AF160" s="249"/>
      <c r="AG160" s="251"/>
      <c r="AH160" s="459">
        <f>IF(V160="賃金で算定",V161+Z161-AD161,0)</f>
        <v>0</v>
      </c>
      <c r="AI160" s="460"/>
      <c r="AJ160" s="460"/>
      <c r="AK160" s="461"/>
      <c r="AL160" s="63"/>
      <c r="AM160" s="64"/>
      <c r="AN160" s="590"/>
      <c r="AO160" s="591"/>
      <c r="AP160" s="591"/>
      <c r="AQ160" s="591"/>
      <c r="AR160" s="591"/>
      <c r="AS160" s="32"/>
      <c r="AV160" s="46" t="str">
        <f>IF(OR(O160="",Q160=""),"", IF(O160&lt;20,DATE(O160+118,Q160,IF(S160="",1,S160)),DATE(O160+88,Q160,IF(S160="",1,S160))))</f>
        <v/>
      </c>
      <c r="AW160" s="47" t="str">
        <f>IF(AV160&lt;=設定シート!C$15,"昔",IF(AV160&lt;=設定シート!E$15,"上",IF(AV160&lt;=設定シート!G$15,"中","下")))</f>
        <v>下</v>
      </c>
      <c r="AX160" s="4">
        <f>IF(AV160&lt;=設定シート!$E$36,5,IF(AV160&lt;=設定シート!$I$36,7,IF(AV160&lt;=設定シート!$M$36,9,11)))</f>
        <v>11</v>
      </c>
      <c r="AY160" s="202"/>
      <c r="AZ160" s="200"/>
      <c r="BA160" s="204">
        <f t="shared" ref="BA160" si="61">AN160</f>
        <v>0</v>
      </c>
      <c r="BB160" s="200"/>
      <c r="BC160" s="200"/>
    </row>
    <row r="161" spans="2:65" ht="15" customHeight="1" x14ac:dyDescent="0.15">
      <c r="B161" s="584"/>
      <c r="C161" s="633"/>
      <c r="D161" s="633"/>
      <c r="E161" s="633"/>
      <c r="F161" s="633"/>
      <c r="G161" s="633"/>
      <c r="H161" s="633"/>
      <c r="I161" s="634"/>
      <c r="J161" s="621"/>
      <c r="K161" s="622"/>
      <c r="L161" s="622"/>
      <c r="M161" s="622"/>
      <c r="N161" s="623"/>
      <c r="O161" s="267"/>
      <c r="P161" s="16" t="s">
        <v>45</v>
      </c>
      <c r="Q161" s="269"/>
      <c r="R161" s="16" t="s">
        <v>46</v>
      </c>
      <c r="S161" s="271"/>
      <c r="T161" s="480" t="s">
        <v>48</v>
      </c>
      <c r="U161" s="481"/>
      <c r="V161" s="624"/>
      <c r="W161" s="625"/>
      <c r="X161" s="625"/>
      <c r="Y161" s="626"/>
      <c r="Z161" s="624"/>
      <c r="AA161" s="625"/>
      <c r="AB161" s="625"/>
      <c r="AC161" s="625"/>
      <c r="AD161" s="624"/>
      <c r="AE161" s="625"/>
      <c r="AF161" s="625"/>
      <c r="AG161" s="626"/>
      <c r="AH161" s="638">
        <f>IF(V160="賃金で算定",0,V161+Z161-AD161)</f>
        <v>0</v>
      </c>
      <c r="AI161" s="638"/>
      <c r="AJ161" s="638"/>
      <c r="AK161" s="639"/>
      <c r="AL161" s="439">
        <f>IF(V160="賃金で算定","賃金で算定",IF(OR(V161=0,$F176="",AV160=""),0,IF(AW160="昔",VLOOKUP($F176,労務比率,AX160,FALSE),IF(AW160="上",VLOOKUP($F176,労務比率,AX160,FALSE),IF(AW160="中",VLOOKUP($F176,労務比率,AX160,FALSE),VLOOKUP($F176,労務比率,AX160,FALSE))))))</f>
        <v>0</v>
      </c>
      <c r="AM161" s="440"/>
      <c r="AN161" s="585">
        <f>IF(V160="賃金で算定",0,INT(AH161*AL161/100))</f>
        <v>0</v>
      </c>
      <c r="AO161" s="586"/>
      <c r="AP161" s="586"/>
      <c r="AQ161" s="586"/>
      <c r="AR161" s="586"/>
      <c r="AS161" s="31"/>
      <c r="AV161" s="46"/>
      <c r="AW161" s="47"/>
      <c r="AY161" s="203">
        <f t="shared" ref="AY161" si="62">AH161</f>
        <v>0</v>
      </c>
      <c r="AZ161" s="201">
        <f>IF(AV160&lt;=設定シート!C$85,AH161,IF(AND(AV160&gt;=設定シート!E$85,AV160&lt;=設定シート!G$85),AH161*105/108,AH161))</f>
        <v>0</v>
      </c>
      <c r="BA161" s="198"/>
      <c r="BB161" s="201">
        <f t="shared" ref="BB161" si="63">IF($AL161="賃金で算定",0,INT(AY161*$AL161/100))</f>
        <v>0</v>
      </c>
      <c r="BC161" s="201">
        <f>IF(AY161=AZ161,BB161,AZ161*$AL161/100)</f>
        <v>0</v>
      </c>
      <c r="BL161" s="43">
        <f>IF(AY161=AZ161,0,1)</f>
        <v>0</v>
      </c>
      <c r="BM161" s="43" t="str">
        <f>IF(BL161=1,AL161,"")</f>
        <v/>
      </c>
    </row>
    <row r="162" spans="2:65" ht="15" customHeight="1" x14ac:dyDescent="0.15">
      <c r="B162" s="583" t="s">
        <v>215</v>
      </c>
      <c r="C162" s="630"/>
      <c r="D162" s="631"/>
      <c r="E162" s="631"/>
      <c r="F162" s="631"/>
      <c r="G162" s="631"/>
      <c r="H162" s="631"/>
      <c r="I162" s="632"/>
      <c r="J162" s="618"/>
      <c r="K162" s="619"/>
      <c r="L162" s="619"/>
      <c r="M162" s="619"/>
      <c r="N162" s="620"/>
      <c r="O162" s="266"/>
      <c r="P162" s="15" t="s">
        <v>45</v>
      </c>
      <c r="Q162" s="268"/>
      <c r="R162" s="15" t="s">
        <v>46</v>
      </c>
      <c r="S162" s="270"/>
      <c r="T162" s="474" t="s">
        <v>47</v>
      </c>
      <c r="U162" s="475"/>
      <c r="V162" s="588"/>
      <c r="W162" s="589"/>
      <c r="X162" s="589"/>
      <c r="Y162" s="67"/>
      <c r="Z162" s="252"/>
      <c r="AA162" s="253"/>
      <c r="AB162" s="253"/>
      <c r="AC162" s="254"/>
      <c r="AD162" s="252"/>
      <c r="AE162" s="253"/>
      <c r="AF162" s="253"/>
      <c r="AG162" s="255"/>
      <c r="AH162" s="459">
        <f>IF(V162="賃金で算定",V163+Z163-AD163,0)</f>
        <v>0</v>
      </c>
      <c r="AI162" s="460"/>
      <c r="AJ162" s="460"/>
      <c r="AK162" s="461"/>
      <c r="AL162" s="63"/>
      <c r="AM162" s="64"/>
      <c r="AN162" s="590"/>
      <c r="AO162" s="591"/>
      <c r="AP162" s="591"/>
      <c r="AQ162" s="591"/>
      <c r="AR162" s="591"/>
      <c r="AS162" s="32"/>
      <c r="AV162" s="46" t="str">
        <f>IF(OR(O162="",Q162=""),"", IF(O162&lt;20,DATE(O162+118,Q162,IF(S162="",1,S162)),DATE(O162+88,Q162,IF(S162="",1,S162))))</f>
        <v/>
      </c>
      <c r="AW162" s="47" t="str">
        <f>IF(AV162&lt;=設定シート!C$15,"昔",IF(AV162&lt;=設定シート!E$15,"上",IF(AV162&lt;=設定シート!G$15,"中","下")))</f>
        <v>下</v>
      </c>
      <c r="AX162" s="4">
        <f>IF(AV162&lt;=設定シート!$E$36,5,IF(AV162&lt;=設定シート!$I$36,7,IF(AV162&lt;=設定シート!$M$36,9,11)))</f>
        <v>11</v>
      </c>
      <c r="AY162" s="202"/>
      <c r="AZ162" s="200"/>
      <c r="BA162" s="204">
        <f t="shared" ref="BA162" si="64">AN162</f>
        <v>0</v>
      </c>
      <c r="BB162" s="200"/>
      <c r="BC162" s="200"/>
    </row>
    <row r="163" spans="2:65" ht="15" customHeight="1" x14ac:dyDescent="0.15">
      <c r="B163" s="584"/>
      <c r="C163" s="633"/>
      <c r="D163" s="633"/>
      <c r="E163" s="633"/>
      <c r="F163" s="633"/>
      <c r="G163" s="633"/>
      <c r="H163" s="633"/>
      <c r="I163" s="634"/>
      <c r="J163" s="621"/>
      <c r="K163" s="622"/>
      <c r="L163" s="622"/>
      <c r="M163" s="622"/>
      <c r="N163" s="623"/>
      <c r="O163" s="267"/>
      <c r="P163" s="16" t="s">
        <v>45</v>
      </c>
      <c r="Q163" s="269"/>
      <c r="R163" s="16" t="s">
        <v>46</v>
      </c>
      <c r="S163" s="271"/>
      <c r="T163" s="480" t="s">
        <v>48</v>
      </c>
      <c r="U163" s="481"/>
      <c r="V163" s="624"/>
      <c r="W163" s="625"/>
      <c r="X163" s="625"/>
      <c r="Y163" s="626"/>
      <c r="Z163" s="627"/>
      <c r="AA163" s="628"/>
      <c r="AB163" s="628"/>
      <c r="AC163" s="628"/>
      <c r="AD163" s="627"/>
      <c r="AE163" s="628"/>
      <c r="AF163" s="628"/>
      <c r="AG163" s="629"/>
      <c r="AH163" s="638">
        <f>IF(V162="賃金で算定",0,V163+Z163-AD163)</f>
        <v>0</v>
      </c>
      <c r="AI163" s="638"/>
      <c r="AJ163" s="638"/>
      <c r="AK163" s="639"/>
      <c r="AL163" s="439">
        <f>IF(V162="賃金で算定","賃金で算定",IF(OR(V163=0,$F177="",AV162=""),0,IF(AW162="昔",VLOOKUP($F177,労務比率,AX162,FALSE),IF(AW162="上",VLOOKUP($F177,労務比率,AX162,FALSE),IF(AW162="中",VLOOKUP($F177,労務比率,AX162,FALSE),VLOOKUP($F177,労務比率,AX162,FALSE))))))</f>
        <v>0</v>
      </c>
      <c r="AM163" s="440"/>
      <c r="AN163" s="585">
        <f>IF(V162="賃金で算定",0,INT(AH163*AL163/100))</f>
        <v>0</v>
      </c>
      <c r="AO163" s="586"/>
      <c r="AP163" s="586"/>
      <c r="AQ163" s="586"/>
      <c r="AR163" s="586"/>
      <c r="AS163" s="31"/>
      <c r="AV163" s="46"/>
      <c r="AW163" s="47"/>
      <c r="AY163" s="203">
        <f t="shared" ref="AY163" si="65">AH163</f>
        <v>0</v>
      </c>
      <c r="AZ163" s="201">
        <f>IF(AV162&lt;=設定シート!C$85,AH163,IF(AND(AV162&gt;=設定シート!E$85,AV162&lt;=設定シート!G$85),AH163*105/108,AH163))</f>
        <v>0</v>
      </c>
      <c r="BA163" s="198"/>
      <c r="BB163" s="201">
        <f t="shared" ref="BB163" si="66">IF($AL163="賃金で算定",0,INT(AY163*$AL163/100))</f>
        <v>0</v>
      </c>
      <c r="BC163" s="201">
        <f>IF(AY163=AZ163,BB163,AZ163*$AL163/100)</f>
        <v>0</v>
      </c>
      <c r="BL163" s="43">
        <f>IF(AY163=AZ163,0,1)</f>
        <v>0</v>
      </c>
      <c r="BM163" s="43" t="str">
        <f>IF(BL163=1,AL163,"")</f>
        <v/>
      </c>
    </row>
    <row r="164" spans="2:65" ht="15" customHeight="1" x14ac:dyDescent="0.15">
      <c r="B164" s="583" t="s">
        <v>284</v>
      </c>
      <c r="C164" s="630"/>
      <c r="D164" s="631"/>
      <c r="E164" s="631"/>
      <c r="F164" s="631"/>
      <c r="G164" s="631"/>
      <c r="H164" s="631"/>
      <c r="I164" s="632"/>
      <c r="J164" s="618"/>
      <c r="K164" s="619"/>
      <c r="L164" s="619"/>
      <c r="M164" s="619"/>
      <c r="N164" s="620"/>
      <c r="O164" s="266"/>
      <c r="P164" s="15" t="s">
        <v>45</v>
      </c>
      <c r="Q164" s="268"/>
      <c r="R164" s="15" t="s">
        <v>46</v>
      </c>
      <c r="S164" s="270"/>
      <c r="T164" s="474" t="s">
        <v>47</v>
      </c>
      <c r="U164" s="475"/>
      <c r="V164" s="588"/>
      <c r="W164" s="589"/>
      <c r="X164" s="589"/>
      <c r="Y164" s="66"/>
      <c r="Z164" s="248"/>
      <c r="AA164" s="249"/>
      <c r="AB164" s="249"/>
      <c r="AC164" s="250"/>
      <c r="AD164" s="248"/>
      <c r="AE164" s="249"/>
      <c r="AF164" s="249"/>
      <c r="AG164" s="251"/>
      <c r="AH164" s="459">
        <f>IF(V164="賃金で算定",V165+Z165-AD165,0)</f>
        <v>0</v>
      </c>
      <c r="AI164" s="460"/>
      <c r="AJ164" s="460"/>
      <c r="AK164" s="461"/>
      <c r="AL164" s="63"/>
      <c r="AM164" s="64"/>
      <c r="AN164" s="590"/>
      <c r="AO164" s="591"/>
      <c r="AP164" s="591"/>
      <c r="AQ164" s="591"/>
      <c r="AR164" s="591"/>
      <c r="AS164" s="32"/>
      <c r="AV164" s="46" t="str">
        <f>IF(OR(O164="",Q164=""),"", IF(O164&lt;20,DATE(O164+118,Q164,IF(S164="",1,S164)),DATE(O164+88,Q164,IF(S164="",1,S164))))</f>
        <v/>
      </c>
      <c r="AW164" s="47" t="str">
        <f>IF(AV164&lt;=設定シート!C$15,"昔",IF(AV164&lt;=設定シート!E$15,"上",IF(AV164&lt;=設定シート!G$15,"中","下")))</f>
        <v>下</v>
      </c>
      <c r="AX164" s="4">
        <f>IF(AV164&lt;=設定シート!$E$36,5,IF(AV164&lt;=設定シート!$I$36,7,IF(AV164&lt;=設定シート!$M$36,9,11)))</f>
        <v>11</v>
      </c>
      <c r="AY164" s="202"/>
      <c r="AZ164" s="200"/>
      <c r="BA164" s="204">
        <f t="shared" ref="BA164" si="67">AN164</f>
        <v>0</v>
      </c>
      <c r="BB164" s="200"/>
      <c r="BC164" s="200"/>
    </row>
    <row r="165" spans="2:65" ht="15" customHeight="1" x14ac:dyDescent="0.15">
      <c r="B165" s="584"/>
      <c r="C165" s="633"/>
      <c r="D165" s="633"/>
      <c r="E165" s="633"/>
      <c r="F165" s="633"/>
      <c r="G165" s="633"/>
      <c r="H165" s="633"/>
      <c r="I165" s="634"/>
      <c r="J165" s="621"/>
      <c r="K165" s="622"/>
      <c r="L165" s="622"/>
      <c r="M165" s="622"/>
      <c r="N165" s="623"/>
      <c r="O165" s="267"/>
      <c r="P165" s="16" t="s">
        <v>45</v>
      </c>
      <c r="Q165" s="269"/>
      <c r="R165" s="16" t="s">
        <v>46</v>
      </c>
      <c r="S165" s="271"/>
      <c r="T165" s="480" t="s">
        <v>48</v>
      </c>
      <c r="U165" s="481"/>
      <c r="V165" s="624"/>
      <c r="W165" s="625"/>
      <c r="X165" s="625"/>
      <c r="Y165" s="626"/>
      <c r="Z165" s="624"/>
      <c r="AA165" s="625"/>
      <c r="AB165" s="625"/>
      <c r="AC165" s="625"/>
      <c r="AD165" s="627"/>
      <c r="AE165" s="628"/>
      <c r="AF165" s="628"/>
      <c r="AG165" s="629"/>
      <c r="AH165" s="638">
        <f>IF(V164="賃金で算定",0,V165+Z165-AD165)</f>
        <v>0</v>
      </c>
      <c r="AI165" s="638"/>
      <c r="AJ165" s="638"/>
      <c r="AK165" s="639"/>
      <c r="AL165" s="439">
        <f>IF(V164="賃金で算定","賃金で算定",IF(OR(V165=0,$F178="",AV164=""),0,IF(AW164="昔",VLOOKUP($F178,労務比率,AX164,FALSE),IF(AW164="上",VLOOKUP($F178,労務比率,AX164,FALSE),IF(AW164="中",VLOOKUP($F178,労務比率,AX164,FALSE),VLOOKUP($F178,労務比率,AX164,FALSE))))))</f>
        <v>0</v>
      </c>
      <c r="AM165" s="440"/>
      <c r="AN165" s="585">
        <f>IF(V164="賃金で算定",0,INT(AH165*AL165/100))</f>
        <v>0</v>
      </c>
      <c r="AO165" s="586"/>
      <c r="AP165" s="586"/>
      <c r="AQ165" s="586"/>
      <c r="AR165" s="586"/>
      <c r="AS165" s="31"/>
      <c r="AV165" s="46"/>
      <c r="AW165" s="47"/>
      <c r="AY165" s="203">
        <f t="shared" ref="AY165" si="68">AH165</f>
        <v>0</v>
      </c>
      <c r="AZ165" s="201">
        <f>IF(AV164&lt;=設定シート!C$85,AH165,IF(AND(AV164&gt;=設定シート!E$85,AV164&lt;=設定シート!G$85),AH165*105/108,AH165))</f>
        <v>0</v>
      </c>
      <c r="BA165" s="198"/>
      <c r="BB165" s="201">
        <f t="shared" ref="BB165" si="69">IF($AL165="賃金で算定",0,INT(AY165*$AL165/100))</f>
        <v>0</v>
      </c>
      <c r="BC165" s="201">
        <f>IF(AY165=AZ165,BB165,AZ165*$AL165/100)</f>
        <v>0</v>
      </c>
      <c r="BL165" s="43">
        <f>IF(AY165=AZ165,0,1)</f>
        <v>0</v>
      </c>
      <c r="BM165" s="43" t="str">
        <f>IF(BL165=1,AL165,"")</f>
        <v/>
      </c>
    </row>
    <row r="166" spans="2:65" ht="15" customHeight="1" x14ac:dyDescent="0.15">
      <c r="B166" s="583" t="s">
        <v>288</v>
      </c>
      <c r="C166" s="630"/>
      <c r="D166" s="631"/>
      <c r="E166" s="631"/>
      <c r="F166" s="631"/>
      <c r="G166" s="631"/>
      <c r="H166" s="631"/>
      <c r="I166" s="632"/>
      <c r="J166" s="618"/>
      <c r="K166" s="619"/>
      <c r="L166" s="619"/>
      <c r="M166" s="619"/>
      <c r="N166" s="620"/>
      <c r="O166" s="266"/>
      <c r="P166" s="15" t="s">
        <v>45</v>
      </c>
      <c r="Q166" s="268"/>
      <c r="R166" s="15" t="s">
        <v>46</v>
      </c>
      <c r="S166" s="270"/>
      <c r="T166" s="474" t="s">
        <v>47</v>
      </c>
      <c r="U166" s="475"/>
      <c r="V166" s="588"/>
      <c r="W166" s="589"/>
      <c r="X166" s="589"/>
      <c r="Y166" s="66"/>
      <c r="Z166" s="248"/>
      <c r="AA166" s="249"/>
      <c r="AB166" s="249"/>
      <c r="AC166" s="250"/>
      <c r="AD166" s="248"/>
      <c r="AE166" s="249"/>
      <c r="AF166" s="249"/>
      <c r="AG166" s="251"/>
      <c r="AH166" s="459">
        <f>IF(V166="賃金で算定",V167+Z167-AD167,0)</f>
        <v>0</v>
      </c>
      <c r="AI166" s="460"/>
      <c r="AJ166" s="460"/>
      <c r="AK166" s="461"/>
      <c r="AL166" s="63"/>
      <c r="AM166" s="64"/>
      <c r="AN166" s="590"/>
      <c r="AO166" s="591"/>
      <c r="AP166" s="591"/>
      <c r="AQ166" s="591"/>
      <c r="AR166" s="591"/>
      <c r="AS166" s="32"/>
      <c r="AV166" s="46" t="str">
        <f>IF(OR(O166="",Q166=""),"", IF(O166&lt;20,DATE(O166+118,Q166,IF(S166="",1,S166)),DATE(O166+88,Q166,IF(S166="",1,S166))))</f>
        <v/>
      </c>
      <c r="AW166" s="47" t="str">
        <f>IF(AV166&lt;=設定シート!C$15,"昔",IF(AV166&lt;=設定シート!E$15,"上",IF(AV166&lt;=設定シート!G$15,"中","下")))</f>
        <v>下</v>
      </c>
      <c r="AX166" s="4">
        <f>IF(AV166&lt;=設定シート!$E$36,5,IF(AV166&lt;=設定シート!$I$36,7,IF(AV166&lt;=設定シート!$M$36,9,11)))</f>
        <v>11</v>
      </c>
      <c r="AY166" s="202"/>
      <c r="AZ166" s="200"/>
      <c r="BA166" s="204">
        <f t="shared" ref="BA166" si="70">AN166</f>
        <v>0</v>
      </c>
      <c r="BB166" s="200"/>
      <c r="BC166" s="200"/>
    </row>
    <row r="167" spans="2:65" ht="15" customHeight="1" x14ac:dyDescent="0.15">
      <c r="B167" s="584"/>
      <c r="C167" s="633"/>
      <c r="D167" s="633"/>
      <c r="E167" s="633"/>
      <c r="F167" s="633"/>
      <c r="G167" s="633"/>
      <c r="H167" s="633"/>
      <c r="I167" s="634"/>
      <c r="J167" s="621"/>
      <c r="K167" s="622"/>
      <c r="L167" s="622"/>
      <c r="M167" s="622"/>
      <c r="N167" s="623"/>
      <c r="O167" s="267"/>
      <c r="P167" s="16" t="s">
        <v>45</v>
      </c>
      <c r="Q167" s="269"/>
      <c r="R167" s="16" t="s">
        <v>46</v>
      </c>
      <c r="S167" s="271"/>
      <c r="T167" s="480" t="s">
        <v>48</v>
      </c>
      <c r="U167" s="481"/>
      <c r="V167" s="624"/>
      <c r="W167" s="625"/>
      <c r="X167" s="625"/>
      <c r="Y167" s="626"/>
      <c r="Z167" s="624"/>
      <c r="AA167" s="625"/>
      <c r="AB167" s="625"/>
      <c r="AC167" s="625"/>
      <c r="AD167" s="627"/>
      <c r="AE167" s="628"/>
      <c r="AF167" s="628"/>
      <c r="AG167" s="629"/>
      <c r="AH167" s="638">
        <f>IF(V166="賃金で算定",0,V167+Z167-AD167)</f>
        <v>0</v>
      </c>
      <c r="AI167" s="638"/>
      <c r="AJ167" s="638"/>
      <c r="AK167" s="639"/>
      <c r="AL167" s="439">
        <f>IF(V166="賃金で算定","賃金で算定",IF(OR(V167=0,$F179="",AV166=""),0,IF(AW166="昔",VLOOKUP($F179,労務比率,AX166,FALSE),IF(AW166="上",VLOOKUP($F179,労務比率,AX166,FALSE),IF(AW166="中",VLOOKUP($F179,労務比率,AX166,FALSE),VLOOKUP($F179,労務比率,AX166,FALSE))))))</f>
        <v>0</v>
      </c>
      <c r="AM167" s="440"/>
      <c r="AN167" s="585">
        <f>IF(V166="賃金で算定",0,INT(AH167*AL167/100))</f>
        <v>0</v>
      </c>
      <c r="AO167" s="586"/>
      <c r="AP167" s="586"/>
      <c r="AQ167" s="586"/>
      <c r="AR167" s="586"/>
      <c r="AS167" s="31"/>
      <c r="AV167" s="46"/>
      <c r="AW167" s="47"/>
      <c r="AY167" s="203">
        <f t="shared" ref="AY167" si="71">AH167</f>
        <v>0</v>
      </c>
      <c r="AZ167" s="201">
        <f>IF(AV166&lt;=設定シート!C$85,AH167,IF(AND(AV166&gt;=設定シート!E$85,AV166&lt;=設定シート!G$85),AH167*105/108,AH167))</f>
        <v>0</v>
      </c>
      <c r="BA167" s="198"/>
      <c r="BB167" s="201">
        <f t="shared" ref="BB167" si="72">IF($AL167="賃金で算定",0,INT(AY167*$AL167/100))</f>
        <v>0</v>
      </c>
      <c r="BC167" s="201">
        <f>IF(AY167=AZ167,BB167,AZ167*$AL167/100)</f>
        <v>0</v>
      </c>
      <c r="BL167" s="43">
        <f>IF(AY167=AZ167,0,1)</f>
        <v>0</v>
      </c>
      <c r="BM167" s="43" t="str">
        <f>IF(BL167=1,AL167,"")</f>
        <v/>
      </c>
    </row>
    <row r="168" spans="2:65" ht="15" customHeight="1" x14ac:dyDescent="0.15">
      <c r="B168" s="583" t="s">
        <v>289</v>
      </c>
      <c r="C168" s="630"/>
      <c r="D168" s="631"/>
      <c r="E168" s="631"/>
      <c r="F168" s="631"/>
      <c r="G168" s="631"/>
      <c r="H168" s="631"/>
      <c r="I168" s="632"/>
      <c r="J168" s="618"/>
      <c r="K168" s="619"/>
      <c r="L168" s="619"/>
      <c r="M168" s="619"/>
      <c r="N168" s="620"/>
      <c r="O168" s="266"/>
      <c r="P168" s="15" t="s">
        <v>45</v>
      </c>
      <c r="Q168" s="268"/>
      <c r="R168" s="15" t="s">
        <v>46</v>
      </c>
      <c r="S168" s="270"/>
      <c r="T168" s="474" t="s">
        <v>47</v>
      </c>
      <c r="U168" s="475"/>
      <c r="V168" s="588"/>
      <c r="W168" s="589"/>
      <c r="X168" s="589"/>
      <c r="Y168" s="66"/>
      <c r="Z168" s="248"/>
      <c r="AA168" s="249"/>
      <c r="AB168" s="249"/>
      <c r="AC168" s="250"/>
      <c r="AD168" s="248"/>
      <c r="AE168" s="249"/>
      <c r="AF168" s="249"/>
      <c r="AG168" s="251"/>
      <c r="AH168" s="459">
        <f>IF(V168="賃金で算定",V169+Z169-AD169,0)</f>
        <v>0</v>
      </c>
      <c r="AI168" s="460"/>
      <c r="AJ168" s="460"/>
      <c r="AK168" s="461"/>
      <c r="AL168" s="63"/>
      <c r="AM168" s="64"/>
      <c r="AN168" s="590"/>
      <c r="AO168" s="591"/>
      <c r="AP168" s="591"/>
      <c r="AQ168" s="591"/>
      <c r="AR168" s="591"/>
      <c r="AS168" s="32"/>
      <c r="AV168" s="46" t="str">
        <f>IF(OR(O168="",Q168=""),"", IF(O168&lt;20,DATE(O168+118,Q168,IF(S168="",1,S168)),DATE(O168+88,Q168,IF(S168="",1,S168))))</f>
        <v/>
      </c>
      <c r="AW168" s="47" t="str">
        <f>IF(AV168&lt;=設定シート!C$15,"昔",IF(AV168&lt;=設定シート!E$15,"上",IF(AV168&lt;=設定シート!G$15,"中","下")))</f>
        <v>下</v>
      </c>
      <c r="AX168" s="4">
        <f>IF(AV168&lt;=設定シート!$E$36,5,IF(AV168&lt;=設定シート!$I$36,7,IF(AV168&lt;=設定シート!$M$36,9,11)))</f>
        <v>11</v>
      </c>
      <c r="AY168" s="202"/>
      <c r="AZ168" s="200"/>
      <c r="BA168" s="204">
        <f t="shared" ref="BA168" si="73">AN168</f>
        <v>0</v>
      </c>
      <c r="BB168" s="200"/>
      <c r="BC168" s="200"/>
    </row>
    <row r="169" spans="2:65" ht="15" customHeight="1" x14ac:dyDescent="0.15">
      <c r="B169" s="584"/>
      <c r="C169" s="633"/>
      <c r="D169" s="633"/>
      <c r="E169" s="633"/>
      <c r="F169" s="633"/>
      <c r="G169" s="633"/>
      <c r="H169" s="633"/>
      <c r="I169" s="634"/>
      <c r="J169" s="621"/>
      <c r="K169" s="622"/>
      <c r="L169" s="622"/>
      <c r="M169" s="622"/>
      <c r="N169" s="623"/>
      <c r="O169" s="267"/>
      <c r="P169" s="16" t="s">
        <v>45</v>
      </c>
      <c r="Q169" s="269"/>
      <c r="R169" s="16" t="s">
        <v>46</v>
      </c>
      <c r="S169" s="271"/>
      <c r="T169" s="480" t="s">
        <v>48</v>
      </c>
      <c r="U169" s="481"/>
      <c r="V169" s="624"/>
      <c r="W169" s="625"/>
      <c r="X169" s="625"/>
      <c r="Y169" s="626"/>
      <c r="Z169" s="624"/>
      <c r="AA169" s="625"/>
      <c r="AB169" s="625"/>
      <c r="AC169" s="625"/>
      <c r="AD169" s="627"/>
      <c r="AE169" s="628"/>
      <c r="AF169" s="628"/>
      <c r="AG169" s="629"/>
      <c r="AH169" s="638">
        <f>IF(V168="賃金で算定",0,V169+Z169-AD169)</f>
        <v>0</v>
      </c>
      <c r="AI169" s="638"/>
      <c r="AJ169" s="638"/>
      <c r="AK169" s="639"/>
      <c r="AL169" s="439">
        <f>IF(V168="賃金で算定","賃金で算定",IF(OR(V169=0,$F180="",AV168=""),0,IF(AW168="昔",VLOOKUP($F180,労務比率,AX168,FALSE),IF(AW168="上",VLOOKUP($F180,労務比率,AX168,FALSE),IF(AW168="中",VLOOKUP($F180,労務比率,AX168,FALSE),VLOOKUP($F180,労務比率,AX168,FALSE))))))</f>
        <v>0</v>
      </c>
      <c r="AM169" s="440"/>
      <c r="AN169" s="585">
        <f>IF(V168="賃金で算定",0,INT(AH169*AL169/100))</f>
        <v>0</v>
      </c>
      <c r="AO169" s="586"/>
      <c r="AP169" s="586"/>
      <c r="AQ169" s="586"/>
      <c r="AR169" s="586"/>
      <c r="AS169" s="31"/>
      <c r="AV169" s="46"/>
      <c r="AW169" s="47"/>
      <c r="AY169" s="203">
        <f t="shared" ref="AY169" si="74">AH169</f>
        <v>0</v>
      </c>
      <c r="AZ169" s="201">
        <f>IF(AV168&lt;=設定シート!C$85,AH169,IF(AND(AV168&gt;=設定シート!E$85,AV168&lt;=設定シート!G$85),AH169*105/108,AH169))</f>
        <v>0</v>
      </c>
      <c r="BA169" s="198"/>
      <c r="BB169" s="201">
        <f t="shared" ref="BB169" si="75">IF($AL169="賃金で算定",0,INT(AY169*$AL169/100))</f>
        <v>0</v>
      </c>
      <c r="BC169" s="201">
        <f>IF(AY169=AZ169,BB169,AZ169*$AL169/100)</f>
        <v>0</v>
      </c>
      <c r="BL169" s="43">
        <f>IF(AY169=AZ169,0,1)</f>
        <v>0</v>
      </c>
      <c r="BM169" s="43" t="str">
        <f>IF(BL169=1,AL169,"")</f>
        <v/>
      </c>
    </row>
    <row r="170" spans="2:65" ht="15" customHeight="1" x14ac:dyDescent="0.15">
      <c r="B170" s="583" t="s">
        <v>290</v>
      </c>
      <c r="C170" s="630"/>
      <c r="D170" s="631"/>
      <c r="E170" s="631"/>
      <c r="F170" s="631"/>
      <c r="G170" s="631"/>
      <c r="H170" s="631"/>
      <c r="I170" s="632"/>
      <c r="J170" s="618"/>
      <c r="K170" s="619"/>
      <c r="L170" s="619"/>
      <c r="M170" s="619"/>
      <c r="N170" s="620"/>
      <c r="O170" s="266"/>
      <c r="P170" s="15" t="s">
        <v>45</v>
      </c>
      <c r="Q170" s="268"/>
      <c r="R170" s="15" t="s">
        <v>46</v>
      </c>
      <c r="S170" s="270"/>
      <c r="T170" s="474" t="s">
        <v>47</v>
      </c>
      <c r="U170" s="475"/>
      <c r="V170" s="588"/>
      <c r="W170" s="589"/>
      <c r="X170" s="589"/>
      <c r="Y170" s="66"/>
      <c r="Z170" s="248"/>
      <c r="AA170" s="249"/>
      <c r="AB170" s="249"/>
      <c r="AC170" s="250"/>
      <c r="AD170" s="248"/>
      <c r="AE170" s="249"/>
      <c r="AF170" s="249"/>
      <c r="AG170" s="251"/>
      <c r="AH170" s="459">
        <f>IF(V170="賃金で算定",V171+Z171-AD171,0)</f>
        <v>0</v>
      </c>
      <c r="AI170" s="460"/>
      <c r="AJ170" s="460"/>
      <c r="AK170" s="461"/>
      <c r="AL170" s="63"/>
      <c r="AM170" s="64"/>
      <c r="AN170" s="590"/>
      <c r="AO170" s="591"/>
      <c r="AP170" s="591"/>
      <c r="AQ170" s="591"/>
      <c r="AR170" s="591"/>
      <c r="AS170" s="32"/>
      <c r="AV170" s="46" t="str">
        <f>IF(OR(O170="",Q170=""),"", IF(O170&lt;20,DATE(O170+118,Q170,IF(S170="",1,S170)),DATE(O170+88,Q170,IF(S170="",1,S170))))</f>
        <v/>
      </c>
      <c r="AW170" s="47" t="str">
        <f>IF(AV170&lt;=設定シート!C$15,"昔",IF(AV170&lt;=設定シート!E$15,"上",IF(AV170&lt;=設定シート!G$15,"中","下")))</f>
        <v>下</v>
      </c>
      <c r="AX170" s="4">
        <f>IF(AV170&lt;=設定シート!$E$36,5,IF(AV170&lt;=設定シート!$I$36,7,IF(AV170&lt;=設定シート!$M$36,9,11)))</f>
        <v>11</v>
      </c>
      <c r="AY170" s="202"/>
      <c r="AZ170" s="200"/>
      <c r="BA170" s="204">
        <f t="shared" ref="BA170" si="76">AN170</f>
        <v>0</v>
      </c>
      <c r="BB170" s="200"/>
      <c r="BC170" s="200"/>
    </row>
    <row r="171" spans="2:65" ht="15" customHeight="1" x14ac:dyDescent="0.15">
      <c r="B171" s="584"/>
      <c r="C171" s="633"/>
      <c r="D171" s="633"/>
      <c r="E171" s="633"/>
      <c r="F171" s="633"/>
      <c r="G171" s="633"/>
      <c r="H171" s="633"/>
      <c r="I171" s="634"/>
      <c r="J171" s="621"/>
      <c r="K171" s="622"/>
      <c r="L171" s="622"/>
      <c r="M171" s="622"/>
      <c r="N171" s="623"/>
      <c r="O171" s="267"/>
      <c r="P171" s="16" t="s">
        <v>45</v>
      </c>
      <c r="Q171" s="269"/>
      <c r="R171" s="16" t="s">
        <v>46</v>
      </c>
      <c r="S171" s="271"/>
      <c r="T171" s="480" t="s">
        <v>48</v>
      </c>
      <c r="U171" s="481"/>
      <c r="V171" s="624"/>
      <c r="W171" s="625"/>
      <c r="X171" s="625"/>
      <c r="Y171" s="626"/>
      <c r="Z171" s="624"/>
      <c r="AA171" s="625"/>
      <c r="AB171" s="625"/>
      <c r="AC171" s="625"/>
      <c r="AD171" s="627"/>
      <c r="AE171" s="628"/>
      <c r="AF171" s="628"/>
      <c r="AG171" s="629"/>
      <c r="AH171" s="638">
        <f>IF(V170="賃金で算定",0,V171+Z171-AD171)</f>
        <v>0</v>
      </c>
      <c r="AI171" s="638"/>
      <c r="AJ171" s="638"/>
      <c r="AK171" s="639"/>
      <c r="AL171" s="439">
        <f>IF(V170="賃金で算定","賃金で算定",IF(OR(V171=0,$F181="",AV170=""),0,IF(AW170="昔",VLOOKUP($F181,労務比率,AX170,FALSE),IF(AW170="上",VLOOKUP($F181,労務比率,AX170,FALSE),IF(AW170="中",VLOOKUP($F181,労務比率,AX170,FALSE),VLOOKUP($F181,労務比率,AX170,FALSE))))))</f>
        <v>0</v>
      </c>
      <c r="AM171" s="440"/>
      <c r="AN171" s="585">
        <f>IF(V170="賃金で算定",0,INT(AH171*AL171/100))</f>
        <v>0</v>
      </c>
      <c r="AO171" s="586"/>
      <c r="AP171" s="586"/>
      <c r="AQ171" s="586"/>
      <c r="AR171" s="586"/>
      <c r="AS171" s="31"/>
      <c r="AV171" s="46"/>
      <c r="AW171" s="47"/>
      <c r="AY171" s="203">
        <f t="shared" ref="AY171" si="77">AH171</f>
        <v>0</v>
      </c>
      <c r="AZ171" s="201">
        <f>IF(AV170&lt;=設定シート!C$85,AH171,IF(AND(AV170&gt;=設定シート!E$85,AV170&lt;=設定シート!G$85),AH171*105/108,AH171))</f>
        <v>0</v>
      </c>
      <c r="BA171" s="198"/>
      <c r="BB171" s="201">
        <f t="shared" ref="BB171" si="78">IF($AL171="賃金で算定",0,INT(AY171*$AL171/100))</f>
        <v>0</v>
      </c>
      <c r="BC171" s="201">
        <f>IF(AY171=AZ171,BB171,AZ171*$AL171/100)</f>
        <v>0</v>
      </c>
      <c r="BL171" s="43">
        <f>IF(AY171=AZ171,0,1)</f>
        <v>0</v>
      </c>
      <c r="BM171" s="43" t="str">
        <f>IF(BL171=1,AL171,"")</f>
        <v/>
      </c>
    </row>
    <row r="172" spans="2:65" ht="15" customHeight="1" x14ac:dyDescent="0.15">
      <c r="B172" s="583" t="s">
        <v>291</v>
      </c>
      <c r="C172" s="630"/>
      <c r="D172" s="631"/>
      <c r="E172" s="631"/>
      <c r="F172" s="631"/>
      <c r="G172" s="631"/>
      <c r="H172" s="631"/>
      <c r="I172" s="632"/>
      <c r="J172" s="618"/>
      <c r="K172" s="619"/>
      <c r="L172" s="619"/>
      <c r="M172" s="619"/>
      <c r="N172" s="620"/>
      <c r="O172" s="266"/>
      <c r="P172" s="15" t="s">
        <v>45</v>
      </c>
      <c r="Q172" s="268"/>
      <c r="R172" s="15" t="s">
        <v>46</v>
      </c>
      <c r="S172" s="270"/>
      <c r="T172" s="474" t="s">
        <v>47</v>
      </c>
      <c r="U172" s="475"/>
      <c r="V172" s="588"/>
      <c r="W172" s="589"/>
      <c r="X172" s="589"/>
      <c r="Y172" s="66"/>
      <c r="Z172" s="248"/>
      <c r="AA172" s="249"/>
      <c r="AB172" s="249"/>
      <c r="AC172" s="250"/>
      <c r="AD172" s="248"/>
      <c r="AE172" s="249"/>
      <c r="AF172" s="249"/>
      <c r="AG172" s="251"/>
      <c r="AH172" s="459">
        <f>IF(V172="賃金で算定",V173+Z173-AD173,0)</f>
        <v>0</v>
      </c>
      <c r="AI172" s="460"/>
      <c r="AJ172" s="460"/>
      <c r="AK172" s="461"/>
      <c r="AL172" s="63"/>
      <c r="AM172" s="64"/>
      <c r="AN172" s="590"/>
      <c r="AO172" s="591"/>
      <c r="AP172" s="591"/>
      <c r="AQ172" s="591"/>
      <c r="AR172" s="591"/>
      <c r="AS172" s="32"/>
      <c r="AV172" s="46" t="str">
        <f>IF(OR(O172="",Q172=""),"", IF(O172&lt;20,DATE(O172+118,Q172,IF(S172="",1,S172)),DATE(O172+88,Q172,IF(S172="",1,S172))))</f>
        <v/>
      </c>
      <c r="AW172" s="47" t="str">
        <f>IF(AV172&lt;=設定シート!C$15,"昔",IF(AV172&lt;=設定シート!E$15,"上",IF(AV172&lt;=設定シート!G$15,"中","下")))</f>
        <v>下</v>
      </c>
      <c r="AX172" s="4">
        <f>IF(AV172&lt;=設定シート!$E$36,5,IF(AV172&lt;=設定シート!$I$36,7,IF(AV172&lt;=設定シート!$M$36,9,11)))</f>
        <v>11</v>
      </c>
      <c r="AY172" s="202"/>
      <c r="AZ172" s="200"/>
      <c r="BA172" s="204">
        <f t="shared" ref="BA172" si="79">AN172</f>
        <v>0</v>
      </c>
      <c r="BB172" s="200"/>
      <c r="BC172" s="200"/>
    </row>
    <row r="173" spans="2:65" ht="15" customHeight="1" x14ac:dyDescent="0.15">
      <c r="B173" s="584"/>
      <c r="C173" s="633"/>
      <c r="D173" s="633"/>
      <c r="E173" s="633"/>
      <c r="F173" s="633"/>
      <c r="G173" s="633"/>
      <c r="H173" s="633"/>
      <c r="I173" s="634"/>
      <c r="J173" s="621"/>
      <c r="K173" s="622"/>
      <c r="L173" s="622"/>
      <c r="M173" s="622"/>
      <c r="N173" s="623"/>
      <c r="O173" s="267"/>
      <c r="P173" s="184" t="s">
        <v>45</v>
      </c>
      <c r="Q173" s="269"/>
      <c r="R173" s="16" t="s">
        <v>46</v>
      </c>
      <c r="S173" s="271"/>
      <c r="T173" s="480" t="s">
        <v>48</v>
      </c>
      <c r="U173" s="481"/>
      <c r="V173" s="624"/>
      <c r="W173" s="625"/>
      <c r="X173" s="625"/>
      <c r="Y173" s="626"/>
      <c r="Z173" s="624"/>
      <c r="AA173" s="625"/>
      <c r="AB173" s="625"/>
      <c r="AC173" s="625"/>
      <c r="AD173" s="627"/>
      <c r="AE173" s="628"/>
      <c r="AF173" s="628"/>
      <c r="AG173" s="629"/>
      <c r="AH173" s="615">
        <f>IF(V172="賃金で算定",0,V173+Z173-AD173)</f>
        <v>0</v>
      </c>
      <c r="AI173" s="616"/>
      <c r="AJ173" s="616"/>
      <c r="AK173" s="617"/>
      <c r="AL173" s="439">
        <f>IF(V172="賃金で算定","賃金で算定",IF(OR(V173=0,$F182="",AV172=""),0,IF(AW172="昔",VLOOKUP($F182,労務比率,AX172,FALSE),IF(AW172="上",VLOOKUP($F182,労務比率,AX172,FALSE),IF(AW172="中",VLOOKUP($F182,労務比率,AX172,FALSE),VLOOKUP($F182,労務比率,AX172,FALSE))))))</f>
        <v>0</v>
      </c>
      <c r="AM173" s="440"/>
      <c r="AN173" s="585">
        <f>IF(V172="賃金で算定",0,INT(AH173*AL173/100))</f>
        <v>0</v>
      </c>
      <c r="AO173" s="586"/>
      <c r="AP173" s="586"/>
      <c r="AQ173" s="586"/>
      <c r="AR173" s="586"/>
      <c r="AS173" s="31"/>
      <c r="AV173" s="46"/>
      <c r="AW173" s="47"/>
      <c r="AY173" s="203">
        <f t="shared" ref="AY173" si="80">AH173</f>
        <v>0</v>
      </c>
      <c r="AZ173" s="201">
        <f>IF(AV172&lt;=設定シート!C$85,AH173,IF(AND(AV172&gt;=設定シート!E$85,AV172&lt;=設定シート!G$85),AH173*105/108,AH173))</f>
        <v>0</v>
      </c>
      <c r="BA173" s="198"/>
      <c r="BB173" s="201">
        <f t="shared" ref="BB173" si="81">IF($AL173="賃金で算定",0,INT(AY173*$AL173/100))</f>
        <v>0</v>
      </c>
      <c r="BC173" s="201">
        <f>IF(AY173=AZ173,BB173,AZ173*$AL173/100)</f>
        <v>0</v>
      </c>
      <c r="BL173" s="43">
        <f>IF(AY173=AZ173,0,1)</f>
        <v>0</v>
      </c>
      <c r="BM173" s="43" t="str">
        <f>IF(BL173=1,AL173,"")</f>
        <v/>
      </c>
    </row>
    <row r="174" spans="2:65" ht="9.75" customHeight="1" x14ac:dyDescent="0.15">
      <c r="B174" s="441" t="s">
        <v>85</v>
      </c>
      <c r="C174" s="592"/>
      <c r="D174" s="593"/>
      <c r="E174" s="272" t="s">
        <v>32</v>
      </c>
      <c r="F174" s="609"/>
      <c r="G174" s="610"/>
      <c r="H174" s="610"/>
      <c r="I174" s="610"/>
      <c r="J174" s="610"/>
      <c r="K174" s="610"/>
      <c r="L174" s="610"/>
      <c r="M174" s="610"/>
      <c r="N174" s="611"/>
      <c r="O174" s="441" t="s">
        <v>49</v>
      </c>
      <c r="P174" s="442"/>
      <c r="Q174" s="442"/>
      <c r="R174" s="442"/>
      <c r="S174" s="442"/>
      <c r="T174" s="442"/>
      <c r="U174" s="443"/>
      <c r="V174" s="459">
        <f>AH174</f>
        <v>0</v>
      </c>
      <c r="W174" s="460"/>
      <c r="X174" s="460"/>
      <c r="Y174" s="461"/>
      <c r="Z174" s="33"/>
      <c r="AA174" s="34"/>
      <c r="AB174" s="34"/>
      <c r="AC174" s="35"/>
      <c r="AD174" s="33"/>
      <c r="AE174" s="34"/>
      <c r="AF174" s="34"/>
      <c r="AG174" s="35"/>
      <c r="AH174" s="462">
        <f>AH156+AH158+AH160+AH162+AH164+AH166+AH168+AH170+AH172</f>
        <v>0</v>
      </c>
      <c r="AI174" s="463"/>
      <c r="AJ174" s="463"/>
      <c r="AK174" s="464"/>
      <c r="AL174" s="53"/>
      <c r="AM174" s="54"/>
      <c r="AN174" s="462">
        <f>AN156+AN158+AN160+AN162+AN164+AN166+AN168+AN170+AN172</f>
        <v>0</v>
      </c>
      <c r="AO174" s="463"/>
      <c r="AP174" s="463"/>
      <c r="AQ174" s="463"/>
      <c r="AR174" s="463"/>
      <c r="AS174" s="32"/>
      <c r="AW174" s="47"/>
      <c r="AY174" s="202"/>
      <c r="AZ174" s="205"/>
      <c r="BA174" s="212">
        <f>BA156+BA158+BA160+BA162+BA164+BA166+BA168+BA170+BA172</f>
        <v>0</v>
      </c>
      <c r="BB174" s="204">
        <f>BB157+BB159+BB161+BB163+BB165+BB167+BB169+BB171+BB173</f>
        <v>0</v>
      </c>
      <c r="BC174" s="204">
        <f>SUMIF(BL157:BL173,0,BC157:BC173)+ROUNDDOWN(ROUNDDOWN(BL174*105/108,0)*BM174/100,0)</f>
        <v>0</v>
      </c>
      <c r="BL174" s="43">
        <f>SUMIF(BL157:BL173,1,AH157:AK173)</f>
        <v>0</v>
      </c>
      <c r="BM174" s="43">
        <f>IF(COUNT(BM157:BM173)=0,0,SUM(BM157:BM173)/COUNT(BM157:BM173))</f>
        <v>0</v>
      </c>
    </row>
    <row r="175" spans="2:65" ht="9.75" customHeight="1" x14ac:dyDescent="0.15">
      <c r="B175" s="594"/>
      <c r="C175" s="595"/>
      <c r="D175" s="596"/>
      <c r="E175" s="273" t="s">
        <v>55</v>
      </c>
      <c r="F175" s="612"/>
      <c r="G175" s="613"/>
      <c r="H175" s="613"/>
      <c r="I175" s="613"/>
      <c r="J175" s="613"/>
      <c r="K175" s="613"/>
      <c r="L175" s="613"/>
      <c r="M175" s="613"/>
      <c r="N175" s="614"/>
      <c r="O175" s="444"/>
      <c r="P175" s="587"/>
      <c r="Q175" s="587"/>
      <c r="R175" s="587"/>
      <c r="S175" s="587"/>
      <c r="T175" s="587"/>
      <c r="U175" s="446"/>
      <c r="V175" s="236"/>
      <c r="W175" s="237"/>
      <c r="X175" s="237"/>
      <c r="Y175" s="238"/>
      <c r="Z175" s="239"/>
      <c r="AA175" s="240"/>
      <c r="AB175" s="240"/>
      <c r="AC175" s="41"/>
      <c r="AD175" s="239"/>
      <c r="AE175" s="240"/>
      <c r="AF175" s="240"/>
      <c r="AG175" s="41"/>
      <c r="AH175" s="228"/>
      <c r="AI175" s="229"/>
      <c r="AJ175" s="229"/>
      <c r="AK175" s="229"/>
      <c r="AL175" s="242"/>
      <c r="AM175" s="243"/>
      <c r="AN175" s="228"/>
      <c r="AO175" s="229"/>
      <c r="AP175" s="229"/>
      <c r="AQ175" s="229"/>
      <c r="AR175" s="229"/>
      <c r="AS175" s="182"/>
      <c r="AW175" s="47"/>
      <c r="AX175" s="241"/>
      <c r="AY175" s="230"/>
      <c r="AZ175" s="213"/>
      <c r="BA175" s="206"/>
      <c r="BB175" s="231"/>
      <c r="BC175" s="231"/>
      <c r="BL175" s="43"/>
      <c r="BM175" s="43"/>
    </row>
    <row r="176" spans="2:65" ht="9.75" customHeight="1" x14ac:dyDescent="0.15">
      <c r="B176" s="594"/>
      <c r="C176" s="595"/>
      <c r="D176" s="596"/>
      <c r="E176" s="273" t="s">
        <v>33</v>
      </c>
      <c r="F176" s="612"/>
      <c r="G176" s="613"/>
      <c r="H176" s="613"/>
      <c r="I176" s="613"/>
      <c r="J176" s="613"/>
      <c r="K176" s="613"/>
      <c r="L176" s="613"/>
      <c r="M176" s="613"/>
      <c r="N176" s="614"/>
      <c r="O176" s="444"/>
      <c r="P176" s="587"/>
      <c r="Q176" s="587"/>
      <c r="R176" s="587"/>
      <c r="S176" s="587"/>
      <c r="T176" s="587"/>
      <c r="U176" s="446"/>
      <c r="V176" s="236"/>
      <c r="W176" s="237"/>
      <c r="X176" s="237"/>
      <c r="Y176" s="238"/>
      <c r="Z176" s="239"/>
      <c r="AA176" s="240"/>
      <c r="AB176" s="240"/>
      <c r="AC176" s="41"/>
      <c r="AD176" s="239"/>
      <c r="AE176" s="240"/>
      <c r="AF176" s="240"/>
      <c r="AG176" s="41"/>
      <c r="AH176" s="228"/>
      <c r="AI176" s="229"/>
      <c r="AJ176" s="229"/>
      <c r="AK176" s="229"/>
      <c r="AL176" s="242"/>
      <c r="AM176" s="243"/>
      <c r="AN176" s="228"/>
      <c r="AO176" s="229"/>
      <c r="AP176" s="229"/>
      <c r="AQ176" s="229"/>
      <c r="AR176" s="229"/>
      <c r="AS176" s="182"/>
      <c r="AW176" s="47"/>
      <c r="AX176" s="241"/>
      <c r="AY176" s="230"/>
      <c r="AZ176" s="213"/>
      <c r="BA176" s="206"/>
      <c r="BB176" s="231"/>
      <c r="BC176" s="231"/>
      <c r="BL176" s="43"/>
      <c r="BM176" s="43"/>
    </row>
    <row r="177" spans="2:65" ht="9.75" customHeight="1" x14ac:dyDescent="0.15">
      <c r="B177" s="594"/>
      <c r="C177" s="595"/>
      <c r="D177" s="596"/>
      <c r="E177" s="273" t="s">
        <v>215</v>
      </c>
      <c r="F177" s="612"/>
      <c r="G177" s="613"/>
      <c r="H177" s="613"/>
      <c r="I177" s="613"/>
      <c r="J177" s="613"/>
      <c r="K177" s="613"/>
      <c r="L177" s="613"/>
      <c r="M177" s="613"/>
      <c r="N177" s="614"/>
      <c r="O177" s="444"/>
      <c r="P177" s="587"/>
      <c r="Q177" s="587"/>
      <c r="R177" s="587"/>
      <c r="S177" s="587"/>
      <c r="T177" s="587"/>
      <c r="U177" s="446"/>
      <c r="V177" s="236"/>
      <c r="W177" s="237"/>
      <c r="X177" s="237"/>
      <c r="Y177" s="238"/>
      <c r="Z177" s="239"/>
      <c r="AA177" s="240"/>
      <c r="AB177" s="240"/>
      <c r="AC177" s="41"/>
      <c r="AD177" s="239"/>
      <c r="AE177" s="240"/>
      <c r="AF177" s="240"/>
      <c r="AG177" s="41"/>
      <c r="AH177" s="228"/>
      <c r="AI177" s="229"/>
      <c r="AJ177" s="229"/>
      <c r="AK177" s="229"/>
      <c r="AL177" s="242"/>
      <c r="AM177" s="243"/>
      <c r="AN177" s="228"/>
      <c r="AO177" s="229"/>
      <c r="AP177" s="229"/>
      <c r="AQ177" s="229"/>
      <c r="AR177" s="229"/>
      <c r="AS177" s="182"/>
      <c r="AW177" s="47"/>
      <c r="AX177" s="241"/>
      <c r="AY177" s="230"/>
      <c r="AZ177" s="213"/>
      <c r="BA177" s="206"/>
      <c r="BB177" s="231"/>
      <c r="BC177" s="231"/>
      <c r="BL177" s="43"/>
      <c r="BM177" s="43"/>
    </row>
    <row r="178" spans="2:65" ht="9.75" customHeight="1" x14ac:dyDescent="0.15">
      <c r="B178" s="594"/>
      <c r="C178" s="595"/>
      <c r="D178" s="596"/>
      <c r="E178" s="273" t="s">
        <v>284</v>
      </c>
      <c r="F178" s="612"/>
      <c r="G178" s="613"/>
      <c r="H178" s="613"/>
      <c r="I178" s="613"/>
      <c r="J178" s="613"/>
      <c r="K178" s="613"/>
      <c r="L178" s="613"/>
      <c r="M178" s="613"/>
      <c r="N178" s="614"/>
      <c r="O178" s="444"/>
      <c r="P178" s="587"/>
      <c r="Q178" s="587"/>
      <c r="R178" s="587"/>
      <c r="S178" s="587"/>
      <c r="T178" s="587"/>
      <c r="U178" s="446"/>
      <c r="V178" s="236"/>
      <c r="W178" s="237"/>
      <c r="X178" s="237"/>
      <c r="Y178" s="238"/>
      <c r="Z178" s="239"/>
      <c r="AA178" s="240"/>
      <c r="AB178" s="240"/>
      <c r="AC178" s="41"/>
      <c r="AD178" s="239"/>
      <c r="AE178" s="240"/>
      <c r="AF178" s="240"/>
      <c r="AG178" s="41"/>
      <c r="AH178" s="228"/>
      <c r="AI178" s="229"/>
      <c r="AJ178" s="229"/>
      <c r="AK178" s="229"/>
      <c r="AL178" s="242"/>
      <c r="AM178" s="243"/>
      <c r="AN178" s="228"/>
      <c r="AO178" s="229"/>
      <c r="AP178" s="229"/>
      <c r="AQ178" s="229"/>
      <c r="AR178" s="229"/>
      <c r="AS178" s="182"/>
      <c r="AW178" s="47"/>
      <c r="AX178" s="241"/>
      <c r="AY178" s="230"/>
      <c r="AZ178" s="213"/>
      <c r="BA178" s="206"/>
      <c r="BB178" s="231"/>
      <c r="BC178" s="231"/>
      <c r="BL178" s="43"/>
      <c r="BM178" s="43"/>
    </row>
    <row r="179" spans="2:65" ht="9.75" customHeight="1" x14ac:dyDescent="0.15">
      <c r="B179" s="594"/>
      <c r="C179" s="595"/>
      <c r="D179" s="596"/>
      <c r="E179" s="273" t="s">
        <v>288</v>
      </c>
      <c r="F179" s="612"/>
      <c r="G179" s="613"/>
      <c r="H179" s="613"/>
      <c r="I179" s="613"/>
      <c r="J179" s="613"/>
      <c r="K179" s="613"/>
      <c r="L179" s="613"/>
      <c r="M179" s="613"/>
      <c r="N179" s="614"/>
      <c r="O179" s="444"/>
      <c r="P179" s="587"/>
      <c r="Q179" s="587"/>
      <c r="R179" s="587"/>
      <c r="S179" s="587"/>
      <c r="T179" s="587"/>
      <c r="U179" s="446"/>
      <c r="V179" s="236"/>
      <c r="W179" s="237"/>
      <c r="X179" s="237"/>
      <c r="Y179" s="238"/>
      <c r="Z179" s="239"/>
      <c r="AA179" s="240"/>
      <c r="AB179" s="240"/>
      <c r="AC179" s="41"/>
      <c r="AD179" s="239"/>
      <c r="AE179" s="240"/>
      <c r="AF179" s="240"/>
      <c r="AG179" s="41"/>
      <c r="AH179" s="228"/>
      <c r="AI179" s="229"/>
      <c r="AJ179" s="229"/>
      <c r="AK179" s="229"/>
      <c r="AL179" s="242"/>
      <c r="AM179" s="243"/>
      <c r="AN179" s="228"/>
      <c r="AO179" s="229"/>
      <c r="AP179" s="229"/>
      <c r="AQ179" s="229"/>
      <c r="AR179" s="229"/>
      <c r="AS179" s="182"/>
      <c r="AW179" s="47"/>
      <c r="AX179" s="241"/>
      <c r="AY179" s="230"/>
      <c r="AZ179" s="213"/>
      <c r="BA179" s="206"/>
      <c r="BB179" s="231"/>
      <c r="BC179" s="231"/>
      <c r="BL179" s="43"/>
      <c r="BM179" s="43"/>
    </row>
    <row r="180" spans="2:65" ht="9.75" customHeight="1" x14ac:dyDescent="0.15">
      <c r="B180" s="594"/>
      <c r="C180" s="595"/>
      <c r="D180" s="596"/>
      <c r="E180" s="273" t="s">
        <v>289</v>
      </c>
      <c r="F180" s="612"/>
      <c r="G180" s="613"/>
      <c r="H180" s="613"/>
      <c r="I180" s="613"/>
      <c r="J180" s="613"/>
      <c r="K180" s="613"/>
      <c r="L180" s="613"/>
      <c r="M180" s="613"/>
      <c r="N180" s="614"/>
      <c r="O180" s="444"/>
      <c r="P180" s="587"/>
      <c r="Q180" s="587"/>
      <c r="R180" s="587"/>
      <c r="S180" s="587"/>
      <c r="T180" s="587"/>
      <c r="U180" s="446"/>
      <c r="V180" s="236"/>
      <c r="W180" s="237"/>
      <c r="X180" s="237"/>
      <c r="Y180" s="238"/>
      <c r="Z180" s="239"/>
      <c r="AA180" s="240"/>
      <c r="AB180" s="240"/>
      <c r="AC180" s="41"/>
      <c r="AD180" s="239"/>
      <c r="AE180" s="240"/>
      <c r="AF180" s="240"/>
      <c r="AG180" s="41"/>
      <c r="AH180" s="228"/>
      <c r="AI180" s="229"/>
      <c r="AJ180" s="229"/>
      <c r="AK180" s="229"/>
      <c r="AL180" s="242"/>
      <c r="AM180" s="243"/>
      <c r="AN180" s="228"/>
      <c r="AO180" s="229"/>
      <c r="AP180" s="229"/>
      <c r="AQ180" s="229"/>
      <c r="AR180" s="229"/>
      <c r="AS180" s="182"/>
      <c r="AW180" s="47"/>
      <c r="AX180" s="241"/>
      <c r="AY180" s="230"/>
      <c r="AZ180" s="213"/>
      <c r="BA180" s="206"/>
      <c r="BB180" s="231"/>
      <c r="BC180" s="231"/>
      <c r="BL180" s="43"/>
      <c r="BM180" s="43"/>
    </row>
    <row r="181" spans="2:65" ht="9.75" customHeight="1" x14ac:dyDescent="0.15">
      <c r="B181" s="594"/>
      <c r="C181" s="595"/>
      <c r="D181" s="596"/>
      <c r="E181" s="273" t="s">
        <v>290</v>
      </c>
      <c r="F181" s="612"/>
      <c r="G181" s="613"/>
      <c r="H181" s="613"/>
      <c r="I181" s="613"/>
      <c r="J181" s="613"/>
      <c r="K181" s="613"/>
      <c r="L181" s="613"/>
      <c r="M181" s="613"/>
      <c r="N181" s="614"/>
      <c r="O181" s="444"/>
      <c r="P181" s="445"/>
      <c r="Q181" s="445"/>
      <c r="R181" s="445"/>
      <c r="S181" s="445"/>
      <c r="T181" s="445"/>
      <c r="U181" s="446"/>
      <c r="V181" s="434">
        <f>V157+V159+V161+V163+V165+V167+V169+V171+V173-V174</f>
        <v>0</v>
      </c>
      <c r="W181" s="435"/>
      <c r="X181" s="435"/>
      <c r="Y181" s="465"/>
      <c r="Z181" s="434">
        <f>Z157+Z159+Z161+Z163+Z165+Z167+Z169+Z171+Z173</f>
        <v>0</v>
      </c>
      <c r="AA181" s="435"/>
      <c r="AB181" s="435"/>
      <c r="AC181" s="435"/>
      <c r="AD181" s="434">
        <f>AD157+AD159+AD161+AD163+AD165+AD167+AD169+AD171+AD173</f>
        <v>0</v>
      </c>
      <c r="AE181" s="435"/>
      <c r="AF181" s="435"/>
      <c r="AG181" s="435"/>
      <c r="AH181" s="434">
        <f>AY181</f>
        <v>0</v>
      </c>
      <c r="AI181" s="435"/>
      <c r="AJ181" s="435"/>
      <c r="AK181" s="435"/>
      <c r="AL181" s="55"/>
      <c r="AM181" s="56"/>
      <c r="AN181" s="434">
        <f>BB181</f>
        <v>0</v>
      </c>
      <c r="AO181" s="435"/>
      <c r="AP181" s="435"/>
      <c r="AQ181" s="435"/>
      <c r="AR181" s="435"/>
      <c r="AS181" s="181"/>
      <c r="AW181" s="47"/>
      <c r="AY181" s="208">
        <f>AY157+AY159+AY161+AY163+AY165+AY167+AY169+AY171+AY173</f>
        <v>0</v>
      </c>
      <c r="AZ181" s="210"/>
      <c r="BA181" s="210"/>
      <c r="BB181" s="206">
        <f>BB174</f>
        <v>0</v>
      </c>
      <c r="BC181" s="213"/>
    </row>
    <row r="182" spans="2:65" ht="9.75" customHeight="1" x14ac:dyDescent="0.15">
      <c r="B182" s="597"/>
      <c r="C182" s="598"/>
      <c r="D182" s="599"/>
      <c r="E182" s="274" t="s">
        <v>291</v>
      </c>
      <c r="F182" s="635"/>
      <c r="G182" s="636"/>
      <c r="H182" s="636"/>
      <c r="I182" s="636"/>
      <c r="J182" s="636"/>
      <c r="K182" s="636"/>
      <c r="L182" s="636"/>
      <c r="M182" s="636"/>
      <c r="N182" s="637"/>
      <c r="O182" s="447"/>
      <c r="P182" s="448"/>
      <c r="Q182" s="448"/>
      <c r="R182" s="448"/>
      <c r="S182" s="448"/>
      <c r="T182" s="448"/>
      <c r="U182" s="449"/>
      <c r="V182" s="436"/>
      <c r="W182" s="437"/>
      <c r="X182" s="437"/>
      <c r="Y182" s="438"/>
      <c r="Z182" s="436"/>
      <c r="AA182" s="437"/>
      <c r="AB182" s="437"/>
      <c r="AC182" s="437"/>
      <c r="AD182" s="436"/>
      <c r="AE182" s="437"/>
      <c r="AF182" s="437"/>
      <c r="AG182" s="437"/>
      <c r="AH182" s="436">
        <f>AZ182</f>
        <v>0</v>
      </c>
      <c r="AI182" s="437"/>
      <c r="AJ182" s="437"/>
      <c r="AK182" s="438"/>
      <c r="AL182" s="57"/>
      <c r="AM182" s="58"/>
      <c r="AN182" s="436">
        <f>BC182</f>
        <v>0</v>
      </c>
      <c r="AO182" s="437"/>
      <c r="AP182" s="437"/>
      <c r="AQ182" s="437"/>
      <c r="AR182" s="437"/>
      <c r="AS182" s="31"/>
      <c r="AU182" s="90"/>
      <c r="AW182" s="47"/>
      <c r="AY182" s="209"/>
      <c r="AZ182" s="211">
        <f>IF(AZ157+AZ159+AZ161+AZ163+AZ165+AZ167+AZ169+AZ171+AZ173=AY181,0,ROUNDDOWN(AZ157+AZ159+AZ161+AZ163+AZ165+AZ167+AZ169+AZ171+AZ173,0))</f>
        <v>0</v>
      </c>
      <c r="BA182" s="207"/>
      <c r="BB182" s="207"/>
      <c r="BC182" s="211">
        <f>IF(BC174=BB181,0,BC174)</f>
        <v>0</v>
      </c>
    </row>
    <row r="183" spans="2:65" ht="18" customHeight="1" x14ac:dyDescent="0.15">
      <c r="AD183" s="1" t="str">
        <f>IF(AND($F174="",$V174+$V181&gt;0),"事業の種類を選択してください。","")</f>
        <v/>
      </c>
      <c r="AN183" s="433">
        <f>IF(AN174=0,0,AN174+IF(AN182=0,AN181,AN182))</f>
        <v>0</v>
      </c>
      <c r="AO183" s="433"/>
      <c r="AP183" s="433"/>
      <c r="AQ183" s="433"/>
      <c r="AR183" s="433"/>
      <c r="AW183" s="47"/>
    </row>
    <row r="184" spans="2:65" ht="31.5" customHeight="1" x14ac:dyDescent="0.15">
      <c r="AN184" s="62"/>
      <c r="AO184" s="62"/>
      <c r="AP184" s="62"/>
      <c r="AQ184" s="62"/>
      <c r="AR184" s="62"/>
      <c r="AW184" s="47"/>
    </row>
    <row r="185" spans="2:65" ht="7.5" customHeight="1" x14ac:dyDescent="0.15">
      <c r="X185" s="6"/>
      <c r="Y185" s="6"/>
      <c r="AW185" s="47"/>
    </row>
    <row r="186" spans="2:65" ht="10.5" customHeight="1" x14ac:dyDescent="0.15">
      <c r="X186" s="6"/>
      <c r="Y186" s="6"/>
      <c r="AW186" s="47"/>
    </row>
    <row r="187" spans="2:65" ht="5.25" customHeight="1" x14ac:dyDescent="0.15">
      <c r="X187" s="6"/>
      <c r="Y187" s="6"/>
      <c r="AW187" s="47"/>
    </row>
    <row r="188" spans="2:65" ht="5.25" customHeight="1" x14ac:dyDescent="0.15">
      <c r="X188" s="6"/>
      <c r="Y188" s="6"/>
      <c r="AW188" s="47"/>
    </row>
    <row r="189" spans="2:65" ht="5.25" customHeight="1" x14ac:dyDescent="0.15">
      <c r="X189" s="6"/>
      <c r="Y189" s="6"/>
      <c r="AW189" s="47"/>
    </row>
    <row r="190" spans="2:65" ht="5.25" customHeight="1" x14ac:dyDescent="0.15">
      <c r="X190" s="6"/>
      <c r="Y190" s="6"/>
      <c r="AW190" s="47"/>
    </row>
    <row r="191" spans="2:65" ht="17.25" customHeight="1" x14ac:dyDescent="0.15">
      <c r="B191" s="2" t="s">
        <v>50</v>
      </c>
      <c r="S191" s="4"/>
      <c r="T191" s="4"/>
      <c r="U191" s="4"/>
      <c r="V191" s="4"/>
      <c r="W191" s="4"/>
      <c r="AL191" s="48"/>
      <c r="AW191" s="47"/>
    </row>
    <row r="192" spans="2:65" ht="12.75" customHeight="1" x14ac:dyDescent="0.15">
      <c r="M192" s="49"/>
      <c r="N192" s="49"/>
      <c r="O192" s="49"/>
      <c r="P192" s="49"/>
      <c r="Q192" s="49"/>
      <c r="R192" s="49"/>
      <c r="S192" s="49"/>
      <c r="T192" s="50"/>
      <c r="U192" s="50"/>
      <c r="V192" s="50"/>
      <c r="W192" s="50"/>
      <c r="X192" s="50"/>
      <c r="Y192" s="50"/>
      <c r="Z192" s="50"/>
      <c r="AA192" s="49"/>
      <c r="AB192" s="49"/>
      <c r="AC192" s="49"/>
      <c r="AL192" s="48"/>
      <c r="AM192" s="560" t="s">
        <v>266</v>
      </c>
      <c r="AN192" s="561"/>
      <c r="AO192" s="561"/>
      <c r="AP192" s="562"/>
      <c r="AW192" s="47"/>
    </row>
    <row r="193" spans="2:65" ht="12.75" customHeight="1" x14ac:dyDescent="0.15">
      <c r="M193" s="49"/>
      <c r="N193" s="49"/>
      <c r="O193" s="49"/>
      <c r="P193" s="49"/>
      <c r="Q193" s="49"/>
      <c r="R193" s="49"/>
      <c r="S193" s="49"/>
      <c r="T193" s="50"/>
      <c r="U193" s="50"/>
      <c r="V193" s="50"/>
      <c r="W193" s="50"/>
      <c r="X193" s="50"/>
      <c r="Y193" s="50"/>
      <c r="Z193" s="50"/>
      <c r="AA193" s="49"/>
      <c r="AB193" s="49"/>
      <c r="AC193" s="49"/>
      <c r="AL193" s="48"/>
      <c r="AM193" s="563"/>
      <c r="AN193" s="564"/>
      <c r="AO193" s="564"/>
      <c r="AP193" s="565"/>
      <c r="AW193" s="47"/>
    </row>
    <row r="194" spans="2:65" ht="12.75" customHeight="1" x14ac:dyDescent="0.15">
      <c r="M194" s="49"/>
      <c r="N194" s="49"/>
      <c r="O194" s="49"/>
      <c r="P194" s="49"/>
      <c r="Q194" s="49"/>
      <c r="R194" s="49"/>
      <c r="S194" s="49"/>
      <c r="T194" s="49"/>
      <c r="U194" s="49"/>
      <c r="V194" s="49"/>
      <c r="W194" s="49"/>
      <c r="X194" s="49"/>
      <c r="Y194" s="49"/>
      <c r="Z194" s="49"/>
      <c r="AA194" s="49"/>
      <c r="AB194" s="49"/>
      <c r="AC194" s="49"/>
      <c r="AL194" s="48"/>
      <c r="AM194" s="220"/>
      <c r="AN194" s="220"/>
      <c r="AW194" s="47"/>
    </row>
    <row r="195" spans="2:65" ht="6" customHeight="1" x14ac:dyDescent="0.15">
      <c r="M195" s="49"/>
      <c r="N195" s="49"/>
      <c r="O195" s="49"/>
      <c r="P195" s="49"/>
      <c r="Q195" s="49"/>
      <c r="R195" s="49"/>
      <c r="S195" s="49"/>
      <c r="T195" s="49"/>
      <c r="U195" s="49"/>
      <c r="V195" s="49"/>
      <c r="W195" s="49"/>
      <c r="X195" s="49"/>
      <c r="Y195" s="49"/>
      <c r="Z195" s="49"/>
      <c r="AA195" s="49"/>
      <c r="AB195" s="49"/>
      <c r="AC195" s="49"/>
      <c r="AL195" s="48"/>
      <c r="AM195" s="48"/>
      <c r="AW195" s="47"/>
    </row>
    <row r="196" spans="2:65" ht="12.75" customHeight="1" x14ac:dyDescent="0.15">
      <c r="B196" s="566" t="s">
        <v>2</v>
      </c>
      <c r="C196" s="567"/>
      <c r="D196" s="567"/>
      <c r="E196" s="567"/>
      <c r="F196" s="567"/>
      <c r="G196" s="567"/>
      <c r="H196" s="567"/>
      <c r="I196" s="567"/>
      <c r="J196" s="569" t="s">
        <v>10</v>
      </c>
      <c r="K196" s="569"/>
      <c r="L196" s="3" t="s">
        <v>3</v>
      </c>
      <c r="M196" s="569" t="s">
        <v>11</v>
      </c>
      <c r="N196" s="569"/>
      <c r="O196" s="570" t="s">
        <v>12</v>
      </c>
      <c r="P196" s="569"/>
      <c r="Q196" s="569"/>
      <c r="R196" s="569"/>
      <c r="S196" s="569"/>
      <c r="T196" s="569"/>
      <c r="U196" s="569" t="s">
        <v>13</v>
      </c>
      <c r="V196" s="569"/>
      <c r="W196" s="569"/>
      <c r="AD196" s="5"/>
      <c r="AE196" s="5"/>
      <c r="AF196" s="5"/>
      <c r="AG196" s="5"/>
      <c r="AH196" s="5"/>
      <c r="AI196" s="5"/>
      <c r="AJ196" s="5"/>
      <c r="AL196" s="571">
        <f ca="1">$AL$9</f>
        <v>30</v>
      </c>
      <c r="AM196" s="572"/>
      <c r="AN196" s="502" t="s">
        <v>4</v>
      </c>
      <c r="AO196" s="502"/>
      <c r="AP196" s="572">
        <v>5</v>
      </c>
      <c r="AQ196" s="572"/>
      <c r="AR196" s="502" t="s">
        <v>5</v>
      </c>
      <c r="AS196" s="503"/>
      <c r="AW196" s="47"/>
    </row>
    <row r="197" spans="2:65" ht="13.5" customHeight="1" x14ac:dyDescent="0.15">
      <c r="B197" s="567"/>
      <c r="C197" s="567"/>
      <c r="D197" s="567"/>
      <c r="E197" s="567"/>
      <c r="F197" s="567"/>
      <c r="G197" s="567"/>
      <c r="H197" s="567"/>
      <c r="I197" s="567"/>
      <c r="J197" s="508" t="str">
        <f>$J$10</f>
        <v>1</v>
      </c>
      <c r="K197" s="510" t="str">
        <f>$K$10</f>
        <v>2</v>
      </c>
      <c r="L197" s="513" t="str">
        <f>$L$10</f>
        <v>1</v>
      </c>
      <c r="M197" s="516" t="str">
        <f>$M$10</f>
        <v>0</v>
      </c>
      <c r="N197" s="510" t="str">
        <f>$N$10</f>
        <v>3</v>
      </c>
      <c r="O197" s="516" t="str">
        <f>$O$10</f>
        <v>9</v>
      </c>
      <c r="P197" s="519" t="str">
        <f>$P$10</f>
        <v>3</v>
      </c>
      <c r="Q197" s="519" t="str">
        <f>$Q$10</f>
        <v>9</v>
      </c>
      <c r="R197" s="519" t="str">
        <f>$R$10</f>
        <v>0</v>
      </c>
      <c r="S197" s="519" t="str">
        <f>$S$10</f>
        <v>2</v>
      </c>
      <c r="T197" s="510" t="str">
        <f>$T$10</f>
        <v>5</v>
      </c>
      <c r="U197" s="516" t="str">
        <f>$U$10</f>
        <v>0</v>
      </c>
      <c r="V197" s="519" t="str">
        <f>$V$10</f>
        <v>0</v>
      </c>
      <c r="W197" s="510" t="str">
        <f>$W$10</f>
        <v>１</v>
      </c>
      <c r="AD197" s="5"/>
      <c r="AE197" s="5"/>
      <c r="AF197" s="5"/>
      <c r="AG197" s="5"/>
      <c r="AH197" s="5"/>
      <c r="AI197" s="5"/>
      <c r="AJ197" s="5"/>
      <c r="AL197" s="573"/>
      <c r="AM197" s="574"/>
      <c r="AN197" s="504"/>
      <c r="AO197" s="504"/>
      <c r="AP197" s="574"/>
      <c r="AQ197" s="574"/>
      <c r="AR197" s="504"/>
      <c r="AS197" s="505"/>
      <c r="AW197" s="47"/>
    </row>
    <row r="198" spans="2:65" ht="9" customHeight="1" x14ac:dyDescent="0.15">
      <c r="B198" s="567"/>
      <c r="C198" s="567"/>
      <c r="D198" s="567"/>
      <c r="E198" s="567"/>
      <c r="F198" s="567"/>
      <c r="G198" s="567"/>
      <c r="H198" s="567"/>
      <c r="I198" s="567"/>
      <c r="J198" s="509"/>
      <c r="K198" s="511"/>
      <c r="L198" s="514"/>
      <c r="M198" s="517"/>
      <c r="N198" s="511"/>
      <c r="O198" s="517"/>
      <c r="P198" s="520"/>
      <c r="Q198" s="520"/>
      <c r="R198" s="520"/>
      <c r="S198" s="520"/>
      <c r="T198" s="511"/>
      <c r="U198" s="517"/>
      <c r="V198" s="520"/>
      <c r="W198" s="511"/>
      <c r="AD198" s="5"/>
      <c r="AE198" s="5"/>
      <c r="AF198" s="5"/>
      <c r="AG198" s="5"/>
      <c r="AH198" s="5"/>
      <c r="AI198" s="5"/>
      <c r="AJ198" s="5"/>
      <c r="AL198" s="575"/>
      <c r="AM198" s="576"/>
      <c r="AN198" s="506"/>
      <c r="AO198" s="506"/>
      <c r="AP198" s="576"/>
      <c r="AQ198" s="576"/>
      <c r="AR198" s="506"/>
      <c r="AS198" s="507"/>
      <c r="AW198" s="47"/>
    </row>
    <row r="199" spans="2:65" ht="6" customHeight="1" x14ac:dyDescent="0.15">
      <c r="B199" s="568"/>
      <c r="C199" s="568"/>
      <c r="D199" s="568"/>
      <c r="E199" s="568"/>
      <c r="F199" s="568"/>
      <c r="G199" s="568"/>
      <c r="H199" s="568"/>
      <c r="I199" s="568"/>
      <c r="J199" s="509"/>
      <c r="K199" s="512"/>
      <c r="L199" s="515"/>
      <c r="M199" s="518"/>
      <c r="N199" s="512"/>
      <c r="O199" s="518"/>
      <c r="P199" s="521"/>
      <c r="Q199" s="521"/>
      <c r="R199" s="521"/>
      <c r="S199" s="521"/>
      <c r="T199" s="512"/>
      <c r="U199" s="518"/>
      <c r="V199" s="521"/>
      <c r="W199" s="512"/>
      <c r="AW199" s="47"/>
    </row>
    <row r="200" spans="2:65" ht="15" customHeight="1" x14ac:dyDescent="0.15">
      <c r="B200" s="487" t="s">
        <v>51</v>
      </c>
      <c r="C200" s="488"/>
      <c r="D200" s="488"/>
      <c r="E200" s="488"/>
      <c r="F200" s="488"/>
      <c r="G200" s="488"/>
      <c r="H200" s="488"/>
      <c r="I200" s="489"/>
      <c r="J200" s="487" t="s">
        <v>6</v>
      </c>
      <c r="K200" s="488"/>
      <c r="L200" s="488"/>
      <c r="M200" s="488"/>
      <c r="N200" s="496"/>
      <c r="O200" s="499" t="s">
        <v>52</v>
      </c>
      <c r="P200" s="488"/>
      <c r="Q200" s="488"/>
      <c r="R200" s="488"/>
      <c r="S200" s="488"/>
      <c r="T200" s="488"/>
      <c r="U200" s="489"/>
      <c r="V200" s="12" t="s">
        <v>32</v>
      </c>
      <c r="W200" s="27"/>
      <c r="X200" s="27"/>
      <c r="Y200" s="526" t="s">
        <v>44</v>
      </c>
      <c r="Z200" s="526"/>
      <c r="AA200" s="526"/>
      <c r="AB200" s="526"/>
      <c r="AC200" s="526"/>
      <c r="AD200" s="526"/>
      <c r="AE200" s="526"/>
      <c r="AF200" s="526"/>
      <c r="AG200" s="526"/>
      <c r="AH200" s="526"/>
      <c r="AI200" s="27"/>
      <c r="AJ200" s="27"/>
      <c r="AK200" s="28"/>
      <c r="AL200" s="527" t="s">
        <v>216</v>
      </c>
      <c r="AM200" s="527"/>
      <c r="AN200" s="528" t="s">
        <v>33</v>
      </c>
      <c r="AO200" s="528"/>
      <c r="AP200" s="528"/>
      <c r="AQ200" s="528"/>
      <c r="AR200" s="528"/>
      <c r="AS200" s="529"/>
      <c r="AW200" s="47"/>
    </row>
    <row r="201" spans="2:65" ht="13.5" customHeight="1" x14ac:dyDescent="0.15">
      <c r="B201" s="490"/>
      <c r="C201" s="491"/>
      <c r="D201" s="491"/>
      <c r="E201" s="491"/>
      <c r="F201" s="491"/>
      <c r="G201" s="491"/>
      <c r="H201" s="491"/>
      <c r="I201" s="492"/>
      <c r="J201" s="490"/>
      <c r="K201" s="491"/>
      <c r="L201" s="491"/>
      <c r="M201" s="491"/>
      <c r="N201" s="497"/>
      <c r="O201" s="500"/>
      <c r="P201" s="491"/>
      <c r="Q201" s="491"/>
      <c r="R201" s="491"/>
      <c r="S201" s="491"/>
      <c r="T201" s="491"/>
      <c r="U201" s="492"/>
      <c r="V201" s="530" t="s">
        <v>7</v>
      </c>
      <c r="W201" s="531"/>
      <c r="X201" s="531"/>
      <c r="Y201" s="532"/>
      <c r="Z201" s="536" t="s">
        <v>16</v>
      </c>
      <c r="AA201" s="537"/>
      <c r="AB201" s="537"/>
      <c r="AC201" s="538"/>
      <c r="AD201" s="542" t="s">
        <v>17</v>
      </c>
      <c r="AE201" s="543"/>
      <c r="AF201" s="543"/>
      <c r="AG201" s="544"/>
      <c r="AH201" s="548" t="s">
        <v>86</v>
      </c>
      <c r="AI201" s="549"/>
      <c r="AJ201" s="549"/>
      <c r="AK201" s="550"/>
      <c r="AL201" s="554" t="s">
        <v>217</v>
      </c>
      <c r="AM201" s="554"/>
      <c r="AN201" s="556" t="s">
        <v>19</v>
      </c>
      <c r="AO201" s="557"/>
      <c r="AP201" s="557"/>
      <c r="AQ201" s="557"/>
      <c r="AR201" s="558"/>
      <c r="AS201" s="559"/>
      <c r="AW201" s="47"/>
      <c r="AY201" s="196" t="s">
        <v>243</v>
      </c>
      <c r="AZ201" s="196" t="s">
        <v>243</v>
      </c>
      <c r="BA201" s="196" t="s">
        <v>241</v>
      </c>
      <c r="BB201" s="522" t="s">
        <v>242</v>
      </c>
      <c r="BC201" s="523"/>
    </row>
    <row r="202" spans="2:65" ht="13.5" customHeight="1" x14ac:dyDescent="0.15">
      <c r="B202" s="493"/>
      <c r="C202" s="494"/>
      <c r="D202" s="494"/>
      <c r="E202" s="494"/>
      <c r="F202" s="494"/>
      <c r="G202" s="494"/>
      <c r="H202" s="494"/>
      <c r="I202" s="495"/>
      <c r="J202" s="493"/>
      <c r="K202" s="494"/>
      <c r="L202" s="494"/>
      <c r="M202" s="494"/>
      <c r="N202" s="498"/>
      <c r="O202" s="501"/>
      <c r="P202" s="494"/>
      <c r="Q202" s="494"/>
      <c r="R202" s="494"/>
      <c r="S202" s="494"/>
      <c r="T202" s="494"/>
      <c r="U202" s="495"/>
      <c r="V202" s="533"/>
      <c r="W202" s="534"/>
      <c r="X202" s="534"/>
      <c r="Y202" s="535"/>
      <c r="Z202" s="539"/>
      <c r="AA202" s="540"/>
      <c r="AB202" s="540"/>
      <c r="AC202" s="541"/>
      <c r="AD202" s="545"/>
      <c r="AE202" s="546"/>
      <c r="AF202" s="546"/>
      <c r="AG202" s="547"/>
      <c r="AH202" s="551"/>
      <c r="AI202" s="552"/>
      <c r="AJ202" s="552"/>
      <c r="AK202" s="553"/>
      <c r="AL202" s="555"/>
      <c r="AM202" s="555"/>
      <c r="AN202" s="524"/>
      <c r="AO202" s="524"/>
      <c r="AP202" s="524"/>
      <c r="AQ202" s="524"/>
      <c r="AR202" s="524"/>
      <c r="AS202" s="525"/>
      <c r="AW202" s="47"/>
      <c r="AY202" s="197"/>
      <c r="AZ202" s="198" t="s">
        <v>237</v>
      </c>
      <c r="BA202" s="198" t="s">
        <v>240</v>
      </c>
      <c r="BB202" s="199" t="s">
        <v>238</v>
      </c>
      <c r="BC202" s="198" t="s">
        <v>237</v>
      </c>
      <c r="BL202" s="43" t="s">
        <v>251</v>
      </c>
      <c r="BM202" s="43" t="s">
        <v>151</v>
      </c>
    </row>
    <row r="203" spans="2:65" ht="15" customHeight="1" x14ac:dyDescent="0.15">
      <c r="B203" s="583" t="s">
        <v>32</v>
      </c>
      <c r="C203" s="578"/>
      <c r="D203" s="579"/>
      <c r="E203" s="579"/>
      <c r="F203" s="579"/>
      <c r="G203" s="579"/>
      <c r="H203" s="579"/>
      <c r="I203" s="580"/>
      <c r="J203" s="466"/>
      <c r="K203" s="467"/>
      <c r="L203" s="467"/>
      <c r="M203" s="467"/>
      <c r="N203" s="472"/>
      <c r="O203" s="86"/>
      <c r="P203" s="15" t="s">
        <v>0</v>
      </c>
      <c r="Q203" s="44"/>
      <c r="R203" s="15" t="s">
        <v>1</v>
      </c>
      <c r="S203" s="85"/>
      <c r="T203" s="474" t="s">
        <v>57</v>
      </c>
      <c r="U203" s="475"/>
      <c r="V203" s="588"/>
      <c r="W203" s="589"/>
      <c r="X203" s="589"/>
      <c r="Y203" s="59" t="s">
        <v>8</v>
      </c>
      <c r="Z203" s="37"/>
      <c r="AA203" s="38"/>
      <c r="AB203" s="38"/>
      <c r="AC203" s="36" t="s">
        <v>8</v>
      </c>
      <c r="AD203" s="37"/>
      <c r="AE203" s="38"/>
      <c r="AF203" s="38"/>
      <c r="AG203" s="39" t="s">
        <v>8</v>
      </c>
      <c r="AH203" s="462">
        <f>IF(V203="賃金で算定",V204+Z204-AD204,0)</f>
        <v>0</v>
      </c>
      <c r="AI203" s="463"/>
      <c r="AJ203" s="463"/>
      <c r="AK203" s="464"/>
      <c r="AL203" s="51"/>
      <c r="AM203" s="52"/>
      <c r="AN203" s="590"/>
      <c r="AO203" s="591"/>
      <c r="AP203" s="591"/>
      <c r="AQ203" s="591"/>
      <c r="AR203" s="591"/>
      <c r="AS203" s="39" t="s">
        <v>8</v>
      </c>
      <c r="AV203" s="46" t="str">
        <f>IF(OR(O203="",Q203=""),"", IF(O203&lt;20,DATE(O203+118,Q203,IF(S203="",1,S203)),DATE(O203+88,Q203,IF(S203="",1,S203))))</f>
        <v/>
      </c>
      <c r="AW203" s="47" t="str">
        <f>IF(AV203&lt;=設定シート!C$15,"昔",IF(AV203&lt;=設定シート!E$15,"上",IF(AV203&lt;=設定シート!G$15,"中","下")))</f>
        <v>下</v>
      </c>
      <c r="AX203" s="4">
        <f>IF(AV203&lt;=設定シート!$E$36,5,IF(AV203&lt;=設定シート!$I$36,7,IF(AV203&lt;=設定シート!$M$36,9,11)))</f>
        <v>11</v>
      </c>
      <c r="AY203" s="202"/>
      <c r="AZ203" s="200"/>
      <c r="BA203" s="204">
        <f>AN203</f>
        <v>0</v>
      </c>
      <c r="BB203" s="200"/>
      <c r="BC203" s="200"/>
    </row>
    <row r="204" spans="2:65" ht="15" customHeight="1" x14ac:dyDescent="0.15">
      <c r="B204" s="584"/>
      <c r="C204" s="581"/>
      <c r="D204" s="581"/>
      <c r="E204" s="581"/>
      <c r="F204" s="581"/>
      <c r="G204" s="581"/>
      <c r="H204" s="581"/>
      <c r="I204" s="582"/>
      <c r="J204" s="469"/>
      <c r="K204" s="470"/>
      <c r="L204" s="470"/>
      <c r="M204" s="470"/>
      <c r="N204" s="473"/>
      <c r="O204" s="87"/>
      <c r="P204" s="5" t="s">
        <v>0</v>
      </c>
      <c r="Q204" s="45"/>
      <c r="R204" s="5" t="s">
        <v>1</v>
      </c>
      <c r="S204" s="88"/>
      <c r="T204" s="480" t="s">
        <v>58</v>
      </c>
      <c r="U204" s="481"/>
      <c r="V204" s="482"/>
      <c r="W204" s="483"/>
      <c r="X204" s="483"/>
      <c r="Y204" s="484"/>
      <c r="Z204" s="485"/>
      <c r="AA204" s="486"/>
      <c r="AB204" s="486"/>
      <c r="AC204" s="486"/>
      <c r="AD204" s="485">
        <v>0</v>
      </c>
      <c r="AE204" s="486"/>
      <c r="AF204" s="486"/>
      <c r="AG204" s="577"/>
      <c r="AH204" s="435">
        <f>IF(V203="賃金で算定",0,V204+Z204-AD204)</f>
        <v>0</v>
      </c>
      <c r="AI204" s="435"/>
      <c r="AJ204" s="435"/>
      <c r="AK204" s="465"/>
      <c r="AL204" s="439">
        <f>IF(V203="賃金で算定","賃金で算定",IF(OR(V204=0,$F221="",AV203=""),0,IF(AW203="昔",VLOOKUP($F221,労務比率,AX203,FALSE),IF(AW203="上",VLOOKUP($F221,労務比率,AX203,FALSE),IF(AW203="中",VLOOKUP($F221,労務比率,AX203,FALSE),VLOOKUP($F221,労務比率,AX203,FALSE))))))</f>
        <v>0</v>
      </c>
      <c r="AM204" s="440"/>
      <c r="AN204" s="585">
        <f>IF(V203="賃金で算定",0,INT(AH204*AL204/100))</f>
        <v>0</v>
      </c>
      <c r="AO204" s="586"/>
      <c r="AP204" s="586"/>
      <c r="AQ204" s="586"/>
      <c r="AR204" s="586"/>
      <c r="AS204" s="31"/>
      <c r="AV204" s="46"/>
      <c r="AW204" s="47"/>
      <c r="AY204" s="203">
        <f>AH204</f>
        <v>0</v>
      </c>
      <c r="AZ204" s="201">
        <f>IF(AV203&lt;=設定シート!C$85,AH204,IF(AND(AV203&gt;=設定シート!E$85,AV203&lt;=設定シート!G$85),AH204*105/108,AH204))</f>
        <v>0</v>
      </c>
      <c r="BA204" s="198"/>
      <c r="BB204" s="201">
        <f>IF($AL204="賃金で算定",0,INT(AY204*$AL204/100))</f>
        <v>0</v>
      </c>
      <c r="BC204" s="201">
        <f>IF(AY204=AZ204,BB204,AZ204*$AL204/100)</f>
        <v>0</v>
      </c>
      <c r="BL204" s="43">
        <f>IF(AY204=AZ204,0,1)</f>
        <v>0</v>
      </c>
      <c r="BM204" s="43" t="str">
        <f>IF(BL204=1,AL204,"")</f>
        <v/>
      </c>
    </row>
    <row r="205" spans="2:65" ht="15" customHeight="1" x14ac:dyDescent="0.15">
      <c r="B205" s="583" t="s">
        <v>55</v>
      </c>
      <c r="C205" s="578"/>
      <c r="D205" s="579"/>
      <c r="E205" s="579"/>
      <c r="F205" s="579"/>
      <c r="G205" s="579"/>
      <c r="H205" s="579"/>
      <c r="I205" s="580"/>
      <c r="J205" s="466"/>
      <c r="K205" s="467"/>
      <c r="L205" s="467"/>
      <c r="M205" s="467"/>
      <c r="N205" s="472"/>
      <c r="O205" s="86"/>
      <c r="P205" s="15" t="s">
        <v>45</v>
      </c>
      <c r="Q205" s="44"/>
      <c r="R205" s="15" t="s">
        <v>46</v>
      </c>
      <c r="S205" s="85"/>
      <c r="T205" s="474" t="s">
        <v>47</v>
      </c>
      <c r="U205" s="475"/>
      <c r="V205" s="588"/>
      <c r="W205" s="589"/>
      <c r="X205" s="589"/>
      <c r="Y205" s="60"/>
      <c r="Z205" s="33"/>
      <c r="AA205" s="34"/>
      <c r="AB205" s="34"/>
      <c r="AC205" s="35"/>
      <c r="AD205" s="33"/>
      <c r="AE205" s="34"/>
      <c r="AF205" s="34"/>
      <c r="AG205" s="40"/>
      <c r="AH205" s="462">
        <f>IF(V205="賃金で算定",V206+Z206-AD206,0)</f>
        <v>0</v>
      </c>
      <c r="AI205" s="463"/>
      <c r="AJ205" s="463"/>
      <c r="AK205" s="464"/>
      <c r="AL205" s="51"/>
      <c r="AM205" s="52"/>
      <c r="AN205" s="590"/>
      <c r="AO205" s="591"/>
      <c r="AP205" s="591"/>
      <c r="AQ205" s="591"/>
      <c r="AR205" s="591"/>
      <c r="AS205" s="32"/>
      <c r="AV205" s="46" t="str">
        <f>IF(OR(O205="",Q205=""),"", IF(O205&lt;20,DATE(O205+118,Q205,IF(S205="",1,S205)),DATE(O205+88,Q205,IF(S205="",1,S205))))</f>
        <v/>
      </c>
      <c r="AW205" s="47" t="str">
        <f>IF(AV205&lt;=設定シート!C$15,"昔",IF(AV205&lt;=設定シート!E$15,"上",IF(AV205&lt;=設定シート!G$15,"中","下")))</f>
        <v>下</v>
      </c>
      <c r="AX205" s="4">
        <f>IF(AV205&lt;=設定シート!$E$36,5,IF(AV205&lt;=設定シート!$I$36,7,IF(AV205&lt;=設定シート!$M$36,9,11)))</f>
        <v>11</v>
      </c>
      <c r="AY205" s="202"/>
      <c r="AZ205" s="200"/>
      <c r="BA205" s="204">
        <f t="shared" ref="BA205" si="82">AN205</f>
        <v>0</v>
      </c>
      <c r="BB205" s="200"/>
      <c r="BC205" s="200"/>
      <c r="BL205" s="43"/>
      <c r="BM205" s="43"/>
    </row>
    <row r="206" spans="2:65" ht="15" customHeight="1" x14ac:dyDescent="0.15">
      <c r="B206" s="584"/>
      <c r="C206" s="581"/>
      <c r="D206" s="581"/>
      <c r="E206" s="581"/>
      <c r="F206" s="581"/>
      <c r="G206" s="581"/>
      <c r="H206" s="581"/>
      <c r="I206" s="582"/>
      <c r="J206" s="469"/>
      <c r="K206" s="470"/>
      <c r="L206" s="470"/>
      <c r="M206" s="470"/>
      <c r="N206" s="473"/>
      <c r="O206" s="87"/>
      <c r="P206" s="16" t="s">
        <v>45</v>
      </c>
      <c r="Q206" s="45"/>
      <c r="R206" s="16" t="s">
        <v>46</v>
      </c>
      <c r="S206" s="88"/>
      <c r="T206" s="480" t="s">
        <v>48</v>
      </c>
      <c r="U206" s="481"/>
      <c r="V206" s="482"/>
      <c r="W206" s="483"/>
      <c r="X206" s="483"/>
      <c r="Y206" s="484"/>
      <c r="Z206" s="485"/>
      <c r="AA206" s="486"/>
      <c r="AB206" s="486"/>
      <c r="AC206" s="486"/>
      <c r="AD206" s="485">
        <v>0</v>
      </c>
      <c r="AE206" s="486"/>
      <c r="AF206" s="486"/>
      <c r="AG206" s="577"/>
      <c r="AH206" s="435">
        <f>IF(V205="賃金で算定",0,V206+Z206-AD206)</f>
        <v>0</v>
      </c>
      <c r="AI206" s="435"/>
      <c r="AJ206" s="435"/>
      <c r="AK206" s="465"/>
      <c r="AL206" s="439">
        <f>IF(V205="賃金で算定","賃金で算定",IF(OR(V206=0,$F222="",AV205=""),0,IF(AW205="昔",VLOOKUP($F222,労務比率,AX205,FALSE),IF(AW205="上",VLOOKUP($F222,労務比率,AX205,FALSE),IF(AW205="中",VLOOKUP($F222,労務比率,AX205,FALSE),VLOOKUP($F222,労務比率,AX205,FALSE))))))</f>
        <v>0</v>
      </c>
      <c r="AM206" s="440"/>
      <c r="AN206" s="585">
        <f>IF(V205="賃金で算定",0,INT(AH206*AL206/100))</f>
        <v>0</v>
      </c>
      <c r="AO206" s="586"/>
      <c r="AP206" s="586"/>
      <c r="AQ206" s="586"/>
      <c r="AR206" s="586"/>
      <c r="AS206" s="31"/>
      <c r="AV206" s="46"/>
      <c r="AW206" s="47"/>
      <c r="AY206" s="203">
        <f t="shared" ref="AY206" si="83">AH206</f>
        <v>0</v>
      </c>
      <c r="AZ206" s="201">
        <f>IF(AV205&lt;=設定シート!C$85,AH206,IF(AND(AV205&gt;=設定シート!E$85,AV205&lt;=設定シート!G$85),AH206*105/108,AH206))</f>
        <v>0</v>
      </c>
      <c r="BA206" s="198"/>
      <c r="BB206" s="201">
        <f t="shared" ref="BB206" si="84">IF($AL206="賃金で算定",0,INT(AY206*$AL206/100))</f>
        <v>0</v>
      </c>
      <c r="BC206" s="201">
        <f>IF(AY206=AZ206,BB206,AZ206*$AL206/100)</f>
        <v>0</v>
      </c>
      <c r="BL206" s="43">
        <f>IF(AY206=AZ206,0,1)</f>
        <v>0</v>
      </c>
      <c r="BM206" s="43" t="str">
        <f>IF(BL206=1,AL206,"")</f>
        <v/>
      </c>
    </row>
    <row r="207" spans="2:65" ht="15" customHeight="1" x14ac:dyDescent="0.15">
      <c r="B207" s="583" t="s">
        <v>33</v>
      </c>
      <c r="C207" s="578"/>
      <c r="D207" s="579"/>
      <c r="E207" s="579"/>
      <c r="F207" s="579"/>
      <c r="G207" s="579"/>
      <c r="H207" s="579"/>
      <c r="I207" s="580"/>
      <c r="J207" s="466"/>
      <c r="K207" s="467"/>
      <c r="L207" s="467"/>
      <c r="M207" s="467"/>
      <c r="N207" s="472"/>
      <c r="O207" s="86"/>
      <c r="P207" s="15" t="s">
        <v>45</v>
      </c>
      <c r="Q207" s="44"/>
      <c r="R207" s="15" t="s">
        <v>46</v>
      </c>
      <c r="S207" s="85"/>
      <c r="T207" s="474" t="s">
        <v>47</v>
      </c>
      <c r="U207" s="475"/>
      <c r="V207" s="588"/>
      <c r="W207" s="589"/>
      <c r="X207" s="589"/>
      <c r="Y207" s="60"/>
      <c r="Z207" s="33"/>
      <c r="AA207" s="34"/>
      <c r="AB207" s="34"/>
      <c r="AC207" s="35"/>
      <c r="AD207" s="33"/>
      <c r="AE207" s="34"/>
      <c r="AF207" s="34"/>
      <c r="AG207" s="40"/>
      <c r="AH207" s="462">
        <f>IF(V207="賃金で算定",V208+Z208-AD208,0)</f>
        <v>0</v>
      </c>
      <c r="AI207" s="463"/>
      <c r="AJ207" s="463"/>
      <c r="AK207" s="464"/>
      <c r="AL207" s="51"/>
      <c r="AM207" s="52"/>
      <c r="AN207" s="590"/>
      <c r="AO207" s="591"/>
      <c r="AP207" s="591"/>
      <c r="AQ207" s="591"/>
      <c r="AR207" s="591"/>
      <c r="AS207" s="32"/>
      <c r="AV207" s="46" t="str">
        <f>IF(OR(O207="",Q207=""),"", IF(O207&lt;20,DATE(O207+118,Q207,IF(S207="",1,S207)),DATE(O207+88,Q207,IF(S207="",1,S207))))</f>
        <v/>
      </c>
      <c r="AW207" s="47" t="str">
        <f>IF(AV207&lt;=設定シート!C$15,"昔",IF(AV207&lt;=設定シート!E$15,"上",IF(AV207&lt;=設定シート!G$15,"中","下")))</f>
        <v>下</v>
      </c>
      <c r="AX207" s="4">
        <f>IF(AV207&lt;=設定シート!$E$36,5,IF(AV207&lt;=設定シート!$I$36,7,IF(AV207&lt;=設定シート!$M$36,9,11)))</f>
        <v>11</v>
      </c>
      <c r="AY207" s="202"/>
      <c r="AZ207" s="200"/>
      <c r="BA207" s="204">
        <f t="shared" ref="BA207" si="85">AN207</f>
        <v>0</v>
      </c>
      <c r="BB207" s="200"/>
      <c r="BC207" s="200"/>
    </row>
    <row r="208" spans="2:65" ht="15" customHeight="1" x14ac:dyDescent="0.15">
      <c r="B208" s="584"/>
      <c r="C208" s="581"/>
      <c r="D208" s="581"/>
      <c r="E208" s="581"/>
      <c r="F208" s="581"/>
      <c r="G208" s="581"/>
      <c r="H208" s="581"/>
      <c r="I208" s="582"/>
      <c r="J208" s="469"/>
      <c r="K208" s="470"/>
      <c r="L208" s="470"/>
      <c r="M208" s="470"/>
      <c r="N208" s="473"/>
      <c r="O208" s="87"/>
      <c r="P208" s="16" t="s">
        <v>45</v>
      </c>
      <c r="Q208" s="45"/>
      <c r="R208" s="16" t="s">
        <v>46</v>
      </c>
      <c r="S208" s="88"/>
      <c r="T208" s="480" t="s">
        <v>48</v>
      </c>
      <c r="U208" s="481"/>
      <c r="V208" s="482"/>
      <c r="W208" s="483"/>
      <c r="X208" s="483"/>
      <c r="Y208" s="484"/>
      <c r="Z208" s="482"/>
      <c r="AA208" s="483"/>
      <c r="AB208" s="483"/>
      <c r="AC208" s="483"/>
      <c r="AD208" s="482">
        <v>0</v>
      </c>
      <c r="AE208" s="483"/>
      <c r="AF208" s="483"/>
      <c r="AG208" s="484"/>
      <c r="AH208" s="435">
        <f>IF(V207="賃金で算定",0,V208+Z208-AD208)</f>
        <v>0</v>
      </c>
      <c r="AI208" s="435"/>
      <c r="AJ208" s="435"/>
      <c r="AK208" s="465"/>
      <c r="AL208" s="439">
        <f>IF(V207="賃金で算定","賃金で算定",IF(OR(V208=0,$F223="",AV207=""),0,IF(AW207="昔",VLOOKUP($F223,労務比率,AX207,FALSE),IF(AW207="上",VLOOKUP($F223,労務比率,AX207,FALSE),IF(AW207="中",VLOOKUP($F223,労務比率,AX207,FALSE),VLOOKUP($F223,労務比率,AX207,FALSE))))))</f>
        <v>0</v>
      </c>
      <c r="AM208" s="440"/>
      <c r="AN208" s="585">
        <f>IF(V207="賃金で算定",0,INT(AH208*AL208/100))</f>
        <v>0</v>
      </c>
      <c r="AO208" s="586"/>
      <c r="AP208" s="586"/>
      <c r="AQ208" s="586"/>
      <c r="AR208" s="586"/>
      <c r="AS208" s="31"/>
      <c r="AV208" s="46"/>
      <c r="AW208" s="47"/>
      <c r="AY208" s="203">
        <f t="shared" ref="AY208" si="86">AH208</f>
        <v>0</v>
      </c>
      <c r="AZ208" s="201">
        <f>IF(AV207&lt;=設定シート!C$85,AH208,IF(AND(AV207&gt;=設定シート!E$85,AV207&lt;=設定シート!G$85),AH208*105/108,AH208))</f>
        <v>0</v>
      </c>
      <c r="BA208" s="198"/>
      <c r="BB208" s="201">
        <f t="shared" ref="BB208" si="87">IF($AL208="賃金で算定",0,INT(AY208*$AL208/100))</f>
        <v>0</v>
      </c>
      <c r="BC208" s="201">
        <f>IF(AY208=AZ208,BB208,AZ208*$AL208/100)</f>
        <v>0</v>
      </c>
      <c r="BL208" s="43">
        <f>IF(AY208=AZ208,0,1)</f>
        <v>0</v>
      </c>
      <c r="BM208" s="43" t="str">
        <f>IF(BL208=1,AL208,"")</f>
        <v/>
      </c>
    </row>
    <row r="209" spans="2:65" ht="15" customHeight="1" x14ac:dyDescent="0.15">
      <c r="B209" s="583" t="s">
        <v>215</v>
      </c>
      <c r="C209" s="578"/>
      <c r="D209" s="579"/>
      <c r="E209" s="579"/>
      <c r="F209" s="579"/>
      <c r="G209" s="579"/>
      <c r="H209" s="579"/>
      <c r="I209" s="580"/>
      <c r="J209" s="466"/>
      <c r="K209" s="467"/>
      <c r="L209" s="467"/>
      <c r="M209" s="467"/>
      <c r="N209" s="472"/>
      <c r="O209" s="86"/>
      <c r="P209" s="15" t="s">
        <v>45</v>
      </c>
      <c r="Q209" s="44"/>
      <c r="R209" s="15" t="s">
        <v>46</v>
      </c>
      <c r="S209" s="85"/>
      <c r="T209" s="474" t="s">
        <v>47</v>
      </c>
      <c r="U209" s="475"/>
      <c r="V209" s="588"/>
      <c r="W209" s="589"/>
      <c r="X209" s="589"/>
      <c r="Y209" s="61"/>
      <c r="Z209" s="29"/>
      <c r="AA209" s="30"/>
      <c r="AB209" s="30"/>
      <c r="AC209" s="41"/>
      <c r="AD209" s="29"/>
      <c r="AE209" s="30"/>
      <c r="AF209" s="30"/>
      <c r="AG209" s="42"/>
      <c r="AH209" s="462">
        <f>IF(V209="賃金で算定",V210+Z210-AD210,0)</f>
        <v>0</v>
      </c>
      <c r="AI209" s="463"/>
      <c r="AJ209" s="463"/>
      <c r="AK209" s="464"/>
      <c r="AL209" s="51"/>
      <c r="AM209" s="52"/>
      <c r="AN209" s="590"/>
      <c r="AO209" s="591"/>
      <c r="AP209" s="591"/>
      <c r="AQ209" s="591"/>
      <c r="AR209" s="591"/>
      <c r="AS209" s="32"/>
      <c r="AV209" s="46" t="str">
        <f>IF(OR(O209="",Q209=""),"", IF(O209&lt;20,DATE(O209+118,Q209,IF(S209="",1,S209)),DATE(O209+88,Q209,IF(S209="",1,S209))))</f>
        <v/>
      </c>
      <c r="AW209" s="47" t="str">
        <f>IF(AV209&lt;=設定シート!C$15,"昔",IF(AV209&lt;=設定シート!E$15,"上",IF(AV209&lt;=設定シート!G$15,"中","下")))</f>
        <v>下</v>
      </c>
      <c r="AX209" s="4">
        <f>IF(AV209&lt;=設定シート!$E$36,5,IF(AV209&lt;=設定シート!$I$36,7,IF(AV209&lt;=設定シート!$M$36,9,11)))</f>
        <v>11</v>
      </c>
      <c r="AY209" s="202"/>
      <c r="AZ209" s="200"/>
      <c r="BA209" s="204">
        <f t="shared" ref="BA209" si="88">AN209</f>
        <v>0</v>
      </c>
      <c r="BB209" s="200"/>
      <c r="BC209" s="200"/>
    </row>
    <row r="210" spans="2:65" ht="15" customHeight="1" x14ac:dyDescent="0.15">
      <c r="B210" s="584"/>
      <c r="C210" s="581"/>
      <c r="D210" s="581"/>
      <c r="E210" s="581"/>
      <c r="F210" s="581"/>
      <c r="G210" s="581"/>
      <c r="H210" s="581"/>
      <c r="I210" s="582"/>
      <c r="J210" s="469"/>
      <c r="K210" s="470"/>
      <c r="L210" s="470"/>
      <c r="M210" s="470"/>
      <c r="N210" s="473"/>
      <c r="O210" s="87"/>
      <c r="P210" s="16" t="s">
        <v>45</v>
      </c>
      <c r="Q210" s="45"/>
      <c r="R210" s="16" t="s">
        <v>46</v>
      </c>
      <c r="S210" s="88"/>
      <c r="T210" s="480" t="s">
        <v>48</v>
      </c>
      <c r="U210" s="481"/>
      <c r="V210" s="482"/>
      <c r="W210" s="483"/>
      <c r="X210" s="483"/>
      <c r="Y210" s="484"/>
      <c r="Z210" s="485"/>
      <c r="AA210" s="486"/>
      <c r="AB210" s="486"/>
      <c r="AC210" s="486"/>
      <c r="AD210" s="485">
        <v>0</v>
      </c>
      <c r="AE210" s="486"/>
      <c r="AF210" s="486"/>
      <c r="AG210" s="577"/>
      <c r="AH210" s="435">
        <f>IF(V209="賃金で算定",0,V210+Z210-AD210)</f>
        <v>0</v>
      </c>
      <c r="AI210" s="435"/>
      <c r="AJ210" s="435"/>
      <c r="AK210" s="465"/>
      <c r="AL210" s="439">
        <f>IF(V209="賃金で算定","賃金で算定",IF(OR(V210=0,$F224="",AV209=""),0,IF(AW209="昔",VLOOKUP($F224,労務比率,AX209,FALSE),IF(AW209="上",VLOOKUP($F224,労務比率,AX209,FALSE),IF(AW209="中",VLOOKUP($F224,労務比率,AX209,FALSE),VLOOKUP($F224,労務比率,AX209,FALSE))))))</f>
        <v>0</v>
      </c>
      <c r="AM210" s="440"/>
      <c r="AN210" s="585">
        <f>IF(V209="賃金で算定",0,INT(AH210*AL210/100))</f>
        <v>0</v>
      </c>
      <c r="AO210" s="586"/>
      <c r="AP210" s="586"/>
      <c r="AQ210" s="586"/>
      <c r="AR210" s="586"/>
      <c r="AS210" s="31"/>
      <c r="AV210" s="46"/>
      <c r="AW210" s="47"/>
      <c r="AY210" s="203">
        <f t="shared" ref="AY210" si="89">AH210</f>
        <v>0</v>
      </c>
      <c r="AZ210" s="201">
        <f>IF(AV209&lt;=設定シート!C$85,AH210,IF(AND(AV209&gt;=設定シート!E$85,AV209&lt;=設定シート!G$85),AH210*105/108,AH210))</f>
        <v>0</v>
      </c>
      <c r="BA210" s="198"/>
      <c r="BB210" s="201">
        <f t="shared" ref="BB210" si="90">IF($AL210="賃金で算定",0,INT(AY210*$AL210/100))</f>
        <v>0</v>
      </c>
      <c r="BC210" s="201">
        <f>IF(AY210=AZ210,BB210,AZ210*$AL210/100)</f>
        <v>0</v>
      </c>
      <c r="BL210" s="43">
        <f>IF(AY210=AZ210,0,1)</f>
        <v>0</v>
      </c>
      <c r="BM210" s="43" t="str">
        <f>IF(BL210=1,AL210,"")</f>
        <v/>
      </c>
    </row>
    <row r="211" spans="2:65" ht="15" customHeight="1" x14ac:dyDescent="0.15">
      <c r="B211" s="583" t="s">
        <v>284</v>
      </c>
      <c r="C211" s="578"/>
      <c r="D211" s="579"/>
      <c r="E211" s="579"/>
      <c r="F211" s="579"/>
      <c r="G211" s="579"/>
      <c r="H211" s="579"/>
      <c r="I211" s="580"/>
      <c r="J211" s="466"/>
      <c r="K211" s="467"/>
      <c r="L211" s="467"/>
      <c r="M211" s="467"/>
      <c r="N211" s="472"/>
      <c r="O211" s="86"/>
      <c r="P211" s="15" t="s">
        <v>45</v>
      </c>
      <c r="Q211" s="44"/>
      <c r="R211" s="15" t="s">
        <v>46</v>
      </c>
      <c r="S211" s="85"/>
      <c r="T211" s="474" t="s">
        <v>47</v>
      </c>
      <c r="U211" s="475"/>
      <c r="V211" s="588"/>
      <c r="W211" s="589"/>
      <c r="X211" s="589"/>
      <c r="Y211" s="60"/>
      <c r="Z211" s="33"/>
      <c r="AA211" s="34"/>
      <c r="AB211" s="34"/>
      <c r="AC211" s="35"/>
      <c r="AD211" s="33"/>
      <c r="AE211" s="34"/>
      <c r="AF211" s="34"/>
      <c r="AG211" s="40"/>
      <c r="AH211" s="462">
        <f>IF(V211="賃金で算定",V212+Z212-AD212,0)</f>
        <v>0</v>
      </c>
      <c r="AI211" s="463"/>
      <c r="AJ211" s="463"/>
      <c r="AK211" s="464"/>
      <c r="AL211" s="51"/>
      <c r="AM211" s="52"/>
      <c r="AN211" s="590"/>
      <c r="AO211" s="591"/>
      <c r="AP211" s="591"/>
      <c r="AQ211" s="591"/>
      <c r="AR211" s="591"/>
      <c r="AS211" s="32"/>
      <c r="AV211" s="46" t="str">
        <f>IF(OR(O211="",Q211=""),"", IF(O211&lt;20,DATE(O211+118,Q211,IF(S211="",1,S211)),DATE(O211+88,Q211,IF(S211="",1,S211))))</f>
        <v/>
      </c>
      <c r="AW211" s="47" t="str">
        <f>IF(AV211&lt;=設定シート!C$15,"昔",IF(AV211&lt;=設定シート!E$15,"上",IF(AV211&lt;=設定シート!G$15,"中","下")))</f>
        <v>下</v>
      </c>
      <c r="AX211" s="4">
        <f>IF(AV211&lt;=設定シート!$E$36,5,IF(AV211&lt;=設定シート!$I$36,7,IF(AV211&lt;=設定シート!$M$36,9,11)))</f>
        <v>11</v>
      </c>
      <c r="AY211" s="202"/>
      <c r="AZ211" s="200"/>
      <c r="BA211" s="204">
        <f t="shared" ref="BA211" si="91">AN211</f>
        <v>0</v>
      </c>
      <c r="BB211" s="200"/>
      <c r="BC211" s="200"/>
    </row>
    <row r="212" spans="2:65" ht="15" customHeight="1" x14ac:dyDescent="0.15">
      <c r="B212" s="584"/>
      <c r="C212" s="581"/>
      <c r="D212" s="581"/>
      <c r="E212" s="581"/>
      <c r="F212" s="581"/>
      <c r="G212" s="581"/>
      <c r="H212" s="581"/>
      <c r="I212" s="582"/>
      <c r="J212" s="469"/>
      <c r="K212" s="470"/>
      <c r="L212" s="470"/>
      <c r="M212" s="470"/>
      <c r="N212" s="473"/>
      <c r="O212" s="87"/>
      <c r="P212" s="16" t="s">
        <v>45</v>
      </c>
      <c r="Q212" s="45"/>
      <c r="R212" s="16" t="s">
        <v>46</v>
      </c>
      <c r="S212" s="88"/>
      <c r="T212" s="480" t="s">
        <v>48</v>
      </c>
      <c r="U212" s="481"/>
      <c r="V212" s="482"/>
      <c r="W212" s="483"/>
      <c r="X212" s="483"/>
      <c r="Y212" s="484"/>
      <c r="Z212" s="482"/>
      <c r="AA212" s="483"/>
      <c r="AB212" s="483"/>
      <c r="AC212" s="483"/>
      <c r="AD212" s="485">
        <v>0</v>
      </c>
      <c r="AE212" s="486"/>
      <c r="AF212" s="486"/>
      <c r="AG212" s="577"/>
      <c r="AH212" s="435">
        <f>IF(V211="賃金で算定",0,V212+Z212-AD212)</f>
        <v>0</v>
      </c>
      <c r="AI212" s="435"/>
      <c r="AJ212" s="435"/>
      <c r="AK212" s="465"/>
      <c r="AL212" s="439">
        <f>IF(V211="賃金で算定","賃金で算定",IF(OR(V212=0,$F225="",AV211=""),0,IF(AW211="昔",VLOOKUP($F225,労務比率,AX211,FALSE),IF(AW211="上",VLOOKUP($F225,労務比率,AX211,FALSE),IF(AW211="中",VLOOKUP($F225,労務比率,AX211,FALSE),VLOOKUP($F225,労務比率,AX211,FALSE))))))</f>
        <v>0</v>
      </c>
      <c r="AM212" s="440"/>
      <c r="AN212" s="585">
        <f>IF(V211="賃金で算定",0,INT(AH212*AL212/100))</f>
        <v>0</v>
      </c>
      <c r="AO212" s="586"/>
      <c r="AP212" s="586"/>
      <c r="AQ212" s="586"/>
      <c r="AR212" s="586"/>
      <c r="AS212" s="31"/>
      <c r="AV212" s="46"/>
      <c r="AW212" s="47"/>
      <c r="AY212" s="203">
        <f t="shared" ref="AY212" si="92">AH212</f>
        <v>0</v>
      </c>
      <c r="AZ212" s="201">
        <f>IF(AV211&lt;=設定シート!C$85,AH212,IF(AND(AV211&gt;=設定シート!E$85,AV211&lt;=設定シート!G$85),AH212*105/108,AH212))</f>
        <v>0</v>
      </c>
      <c r="BA212" s="198"/>
      <c r="BB212" s="201">
        <f t="shared" ref="BB212" si="93">IF($AL212="賃金で算定",0,INT(AY212*$AL212/100))</f>
        <v>0</v>
      </c>
      <c r="BC212" s="201">
        <f>IF(AY212=AZ212,BB212,AZ212*$AL212/100)</f>
        <v>0</v>
      </c>
      <c r="BL212" s="43">
        <f>IF(AY212=AZ212,0,1)</f>
        <v>0</v>
      </c>
      <c r="BM212" s="43" t="str">
        <f>IF(BL212=1,AL212,"")</f>
        <v/>
      </c>
    </row>
    <row r="213" spans="2:65" ht="15" customHeight="1" x14ac:dyDescent="0.15">
      <c r="B213" s="583" t="s">
        <v>288</v>
      </c>
      <c r="C213" s="578"/>
      <c r="D213" s="579"/>
      <c r="E213" s="579"/>
      <c r="F213" s="579"/>
      <c r="G213" s="579"/>
      <c r="H213" s="579"/>
      <c r="I213" s="580"/>
      <c r="J213" s="466"/>
      <c r="K213" s="467"/>
      <c r="L213" s="467"/>
      <c r="M213" s="467"/>
      <c r="N213" s="472"/>
      <c r="O213" s="86"/>
      <c r="P213" s="15" t="s">
        <v>45</v>
      </c>
      <c r="Q213" s="44"/>
      <c r="R213" s="15" t="s">
        <v>46</v>
      </c>
      <c r="S213" s="85"/>
      <c r="T213" s="474" t="s">
        <v>47</v>
      </c>
      <c r="U213" s="475"/>
      <c r="V213" s="588"/>
      <c r="W213" s="589"/>
      <c r="X213" s="589"/>
      <c r="Y213" s="60"/>
      <c r="Z213" s="33"/>
      <c r="AA213" s="34"/>
      <c r="AB213" s="34"/>
      <c r="AC213" s="35"/>
      <c r="AD213" s="33"/>
      <c r="AE213" s="34"/>
      <c r="AF213" s="34"/>
      <c r="AG213" s="40"/>
      <c r="AH213" s="462">
        <f>IF(V213="賃金で算定",V214+Z214-AD214,0)</f>
        <v>0</v>
      </c>
      <c r="AI213" s="463"/>
      <c r="AJ213" s="463"/>
      <c r="AK213" s="464"/>
      <c r="AL213" s="51"/>
      <c r="AM213" s="52"/>
      <c r="AN213" s="590"/>
      <c r="AO213" s="591"/>
      <c r="AP213" s="591"/>
      <c r="AQ213" s="591"/>
      <c r="AR213" s="591"/>
      <c r="AS213" s="32"/>
      <c r="AV213" s="46" t="str">
        <f>IF(OR(O213="",Q213=""),"", IF(O213&lt;20,DATE(O213+118,Q213,IF(S213="",1,S213)),DATE(O213+88,Q213,IF(S213="",1,S213))))</f>
        <v/>
      </c>
      <c r="AW213" s="47" t="str">
        <f>IF(AV213&lt;=設定シート!C$15,"昔",IF(AV213&lt;=設定シート!E$15,"上",IF(AV213&lt;=設定シート!G$15,"中","下")))</f>
        <v>下</v>
      </c>
      <c r="AX213" s="4">
        <f>IF(AV213&lt;=設定シート!$E$36,5,IF(AV213&lt;=設定シート!$I$36,7,IF(AV213&lt;=設定シート!$M$36,9,11)))</f>
        <v>11</v>
      </c>
      <c r="AY213" s="202"/>
      <c r="AZ213" s="200"/>
      <c r="BA213" s="204">
        <f t="shared" ref="BA213" si="94">AN213</f>
        <v>0</v>
      </c>
      <c r="BB213" s="200"/>
      <c r="BC213" s="200"/>
    </row>
    <row r="214" spans="2:65" ht="15" customHeight="1" x14ac:dyDescent="0.15">
      <c r="B214" s="584"/>
      <c r="C214" s="581"/>
      <c r="D214" s="581"/>
      <c r="E214" s="581"/>
      <c r="F214" s="581"/>
      <c r="G214" s="581"/>
      <c r="H214" s="581"/>
      <c r="I214" s="582"/>
      <c r="J214" s="469"/>
      <c r="K214" s="470"/>
      <c r="L214" s="470"/>
      <c r="M214" s="470"/>
      <c r="N214" s="473"/>
      <c r="O214" s="87"/>
      <c r="P214" s="16" t="s">
        <v>45</v>
      </c>
      <c r="Q214" s="45"/>
      <c r="R214" s="16" t="s">
        <v>46</v>
      </c>
      <c r="S214" s="88"/>
      <c r="T214" s="480" t="s">
        <v>48</v>
      </c>
      <c r="U214" s="481"/>
      <c r="V214" s="482"/>
      <c r="W214" s="483"/>
      <c r="X214" s="483"/>
      <c r="Y214" s="484"/>
      <c r="Z214" s="482"/>
      <c r="AA214" s="483"/>
      <c r="AB214" s="483"/>
      <c r="AC214" s="483"/>
      <c r="AD214" s="485">
        <v>0</v>
      </c>
      <c r="AE214" s="486"/>
      <c r="AF214" s="486"/>
      <c r="AG214" s="577"/>
      <c r="AH214" s="435">
        <f>IF(V213="賃金で算定",0,V214+Z214-AD214)</f>
        <v>0</v>
      </c>
      <c r="AI214" s="435"/>
      <c r="AJ214" s="435"/>
      <c r="AK214" s="465"/>
      <c r="AL214" s="439">
        <f>IF(V213="賃金で算定","賃金で算定",IF(OR(V214=0,$F226="",AV213=""),0,IF(AW213="昔",VLOOKUP($F226,労務比率,AX213,FALSE),IF(AW213="上",VLOOKUP($F226,労務比率,AX213,FALSE),IF(AW213="中",VLOOKUP($F226,労務比率,AX213,FALSE),VLOOKUP($F226,労務比率,AX213,FALSE))))))</f>
        <v>0</v>
      </c>
      <c r="AM214" s="440"/>
      <c r="AN214" s="585">
        <f>IF(V213="賃金で算定",0,INT(AH214*AL214/100))</f>
        <v>0</v>
      </c>
      <c r="AO214" s="586"/>
      <c r="AP214" s="586"/>
      <c r="AQ214" s="586"/>
      <c r="AR214" s="586"/>
      <c r="AS214" s="31"/>
      <c r="AV214" s="46"/>
      <c r="AW214" s="47"/>
      <c r="AY214" s="203">
        <f t="shared" ref="AY214" si="95">AH214</f>
        <v>0</v>
      </c>
      <c r="AZ214" s="201">
        <f>IF(AV213&lt;=設定シート!C$85,AH214,IF(AND(AV213&gt;=設定シート!E$85,AV213&lt;=設定シート!G$85),AH214*105/108,AH214))</f>
        <v>0</v>
      </c>
      <c r="BA214" s="198"/>
      <c r="BB214" s="201">
        <f t="shared" ref="BB214" si="96">IF($AL214="賃金で算定",0,INT(AY214*$AL214/100))</f>
        <v>0</v>
      </c>
      <c r="BC214" s="201">
        <f>IF(AY214=AZ214,BB214,AZ214*$AL214/100)</f>
        <v>0</v>
      </c>
      <c r="BL214" s="43">
        <f>IF(AY214=AZ214,0,1)</f>
        <v>0</v>
      </c>
      <c r="BM214" s="43" t="str">
        <f>IF(BL214=1,AL214,"")</f>
        <v/>
      </c>
    </row>
    <row r="215" spans="2:65" ht="15" customHeight="1" x14ac:dyDescent="0.15">
      <c r="B215" s="583" t="s">
        <v>289</v>
      </c>
      <c r="C215" s="578"/>
      <c r="D215" s="579"/>
      <c r="E215" s="579"/>
      <c r="F215" s="579"/>
      <c r="G215" s="579"/>
      <c r="H215" s="579"/>
      <c r="I215" s="580"/>
      <c r="J215" s="466"/>
      <c r="K215" s="467"/>
      <c r="L215" s="467"/>
      <c r="M215" s="467"/>
      <c r="N215" s="472"/>
      <c r="O215" s="86"/>
      <c r="P215" s="15" t="s">
        <v>45</v>
      </c>
      <c r="Q215" s="44"/>
      <c r="R215" s="15" t="s">
        <v>46</v>
      </c>
      <c r="S215" s="85"/>
      <c r="T215" s="474" t="s">
        <v>47</v>
      </c>
      <c r="U215" s="475"/>
      <c r="V215" s="588"/>
      <c r="W215" s="589"/>
      <c r="X215" s="589"/>
      <c r="Y215" s="60"/>
      <c r="Z215" s="33"/>
      <c r="AA215" s="34"/>
      <c r="AB215" s="34"/>
      <c r="AC215" s="35"/>
      <c r="AD215" s="33"/>
      <c r="AE215" s="34"/>
      <c r="AF215" s="34"/>
      <c r="AG215" s="40"/>
      <c r="AH215" s="462">
        <f>IF(V215="賃金で算定",V216+Z216-AD216,0)</f>
        <v>0</v>
      </c>
      <c r="AI215" s="463"/>
      <c r="AJ215" s="463"/>
      <c r="AK215" s="464"/>
      <c r="AL215" s="51"/>
      <c r="AM215" s="52"/>
      <c r="AN215" s="590"/>
      <c r="AO215" s="591"/>
      <c r="AP215" s="591"/>
      <c r="AQ215" s="591"/>
      <c r="AR215" s="591"/>
      <c r="AS215" s="32"/>
      <c r="AV215" s="46" t="str">
        <f>IF(OR(O215="",Q215=""),"", IF(O215&lt;20,DATE(O215+118,Q215,IF(S215="",1,S215)),DATE(O215+88,Q215,IF(S215="",1,S215))))</f>
        <v/>
      </c>
      <c r="AW215" s="47" t="str">
        <f>IF(AV215&lt;=設定シート!C$15,"昔",IF(AV215&lt;=設定シート!E$15,"上",IF(AV215&lt;=設定シート!G$15,"中","下")))</f>
        <v>下</v>
      </c>
      <c r="AX215" s="4">
        <f>IF(AV215&lt;=設定シート!$E$36,5,IF(AV215&lt;=設定シート!$I$36,7,IF(AV215&lt;=設定シート!$M$36,9,11)))</f>
        <v>11</v>
      </c>
      <c r="AY215" s="202"/>
      <c r="AZ215" s="200"/>
      <c r="BA215" s="204">
        <f t="shared" ref="BA215" si="97">AN215</f>
        <v>0</v>
      </c>
      <c r="BB215" s="200"/>
      <c r="BC215" s="200"/>
    </row>
    <row r="216" spans="2:65" ht="15" customHeight="1" x14ac:dyDescent="0.15">
      <c r="B216" s="584"/>
      <c r="C216" s="581"/>
      <c r="D216" s="581"/>
      <c r="E216" s="581"/>
      <c r="F216" s="581"/>
      <c r="G216" s="581"/>
      <c r="H216" s="581"/>
      <c r="I216" s="582"/>
      <c r="J216" s="469"/>
      <c r="K216" s="470"/>
      <c r="L216" s="470"/>
      <c r="M216" s="470"/>
      <c r="N216" s="473"/>
      <c r="O216" s="87"/>
      <c r="P216" s="16" t="s">
        <v>45</v>
      </c>
      <c r="Q216" s="45"/>
      <c r="R216" s="16" t="s">
        <v>46</v>
      </c>
      <c r="S216" s="88"/>
      <c r="T216" s="480" t="s">
        <v>48</v>
      </c>
      <c r="U216" s="481"/>
      <c r="V216" s="482"/>
      <c r="W216" s="483"/>
      <c r="X216" s="483"/>
      <c r="Y216" s="484"/>
      <c r="Z216" s="482"/>
      <c r="AA216" s="483"/>
      <c r="AB216" s="483"/>
      <c r="AC216" s="483"/>
      <c r="AD216" s="485">
        <v>0</v>
      </c>
      <c r="AE216" s="486"/>
      <c r="AF216" s="486"/>
      <c r="AG216" s="577"/>
      <c r="AH216" s="435">
        <f>IF(V215="賃金で算定",0,V216+Z216-AD216)</f>
        <v>0</v>
      </c>
      <c r="AI216" s="435"/>
      <c r="AJ216" s="435"/>
      <c r="AK216" s="465"/>
      <c r="AL216" s="439">
        <f>IF(V215="賃金で算定","賃金で算定",IF(OR(V216=0,$F227="",AV215=""),0,IF(AW215="昔",VLOOKUP($F227,労務比率,AX215,FALSE),IF(AW215="上",VLOOKUP($F227,労務比率,AX215,FALSE),IF(AW215="中",VLOOKUP($F227,労務比率,AX215,FALSE),VLOOKUP($F227,労務比率,AX215,FALSE))))))</f>
        <v>0</v>
      </c>
      <c r="AM216" s="440"/>
      <c r="AN216" s="585">
        <f>IF(V215="賃金で算定",0,INT(AH216*AL216/100))</f>
        <v>0</v>
      </c>
      <c r="AO216" s="586"/>
      <c r="AP216" s="586"/>
      <c r="AQ216" s="586"/>
      <c r="AR216" s="586"/>
      <c r="AS216" s="31"/>
      <c r="AV216" s="46"/>
      <c r="AW216" s="47"/>
      <c r="AY216" s="203">
        <f t="shared" ref="AY216" si="98">AH216</f>
        <v>0</v>
      </c>
      <c r="AZ216" s="201">
        <f>IF(AV215&lt;=設定シート!C$85,AH216,IF(AND(AV215&gt;=設定シート!E$85,AV215&lt;=設定シート!G$85),AH216*105/108,AH216))</f>
        <v>0</v>
      </c>
      <c r="BA216" s="198"/>
      <c r="BB216" s="201">
        <f t="shared" ref="BB216" si="99">IF($AL216="賃金で算定",0,INT(AY216*$AL216/100))</f>
        <v>0</v>
      </c>
      <c r="BC216" s="201">
        <f>IF(AY216=AZ216,BB216,AZ216*$AL216/100)</f>
        <v>0</v>
      </c>
      <c r="BL216" s="43">
        <f>IF(AY216=AZ216,0,1)</f>
        <v>0</v>
      </c>
      <c r="BM216" s="43" t="str">
        <f>IF(BL216=1,AL216,"")</f>
        <v/>
      </c>
    </row>
    <row r="217" spans="2:65" ht="15" customHeight="1" x14ac:dyDescent="0.15">
      <c r="B217" s="583" t="s">
        <v>290</v>
      </c>
      <c r="C217" s="578"/>
      <c r="D217" s="579"/>
      <c r="E217" s="579"/>
      <c r="F217" s="579"/>
      <c r="G217" s="579"/>
      <c r="H217" s="579"/>
      <c r="I217" s="580"/>
      <c r="J217" s="466"/>
      <c r="K217" s="467"/>
      <c r="L217" s="467"/>
      <c r="M217" s="467"/>
      <c r="N217" s="472"/>
      <c r="O217" s="86"/>
      <c r="P217" s="15" t="s">
        <v>45</v>
      </c>
      <c r="Q217" s="44"/>
      <c r="R217" s="15" t="s">
        <v>46</v>
      </c>
      <c r="S217" s="85"/>
      <c r="T217" s="474" t="s">
        <v>47</v>
      </c>
      <c r="U217" s="475"/>
      <c r="V217" s="588"/>
      <c r="W217" s="589"/>
      <c r="X217" s="589"/>
      <c r="Y217" s="60"/>
      <c r="Z217" s="33"/>
      <c r="AA217" s="34"/>
      <c r="AB217" s="34"/>
      <c r="AC217" s="35"/>
      <c r="AD217" s="33"/>
      <c r="AE217" s="34"/>
      <c r="AF217" s="34"/>
      <c r="AG217" s="40"/>
      <c r="AH217" s="462">
        <f>IF(V217="賃金で算定",V218+Z218-AD218,0)</f>
        <v>0</v>
      </c>
      <c r="AI217" s="463"/>
      <c r="AJ217" s="463"/>
      <c r="AK217" s="464"/>
      <c r="AL217" s="51"/>
      <c r="AM217" s="52"/>
      <c r="AN217" s="590"/>
      <c r="AO217" s="591"/>
      <c r="AP217" s="591"/>
      <c r="AQ217" s="591"/>
      <c r="AR217" s="591"/>
      <c r="AS217" s="32"/>
      <c r="AV217" s="46" t="str">
        <f>IF(OR(O217="",Q217=""),"", IF(O217&lt;20,DATE(O217+118,Q217,IF(S217="",1,S217)),DATE(O217+88,Q217,IF(S217="",1,S217))))</f>
        <v/>
      </c>
      <c r="AW217" s="47" t="str">
        <f>IF(AV217&lt;=設定シート!C$15,"昔",IF(AV217&lt;=設定シート!E$15,"上",IF(AV217&lt;=設定シート!G$15,"中","下")))</f>
        <v>下</v>
      </c>
      <c r="AX217" s="4">
        <f>IF(AV217&lt;=設定シート!$E$36,5,IF(AV217&lt;=設定シート!$I$36,7,IF(AV217&lt;=設定シート!$M$36,9,11)))</f>
        <v>11</v>
      </c>
      <c r="AY217" s="202"/>
      <c r="AZ217" s="200"/>
      <c r="BA217" s="204">
        <f t="shared" ref="BA217" si="100">AN217</f>
        <v>0</v>
      </c>
      <c r="BB217" s="200"/>
      <c r="BC217" s="200"/>
    </row>
    <row r="218" spans="2:65" ht="15" customHeight="1" x14ac:dyDescent="0.15">
      <c r="B218" s="584"/>
      <c r="C218" s="581"/>
      <c r="D218" s="581"/>
      <c r="E218" s="581"/>
      <c r="F218" s="581"/>
      <c r="G218" s="581"/>
      <c r="H218" s="581"/>
      <c r="I218" s="582"/>
      <c r="J218" s="469"/>
      <c r="K218" s="470"/>
      <c r="L218" s="470"/>
      <c r="M218" s="470"/>
      <c r="N218" s="473"/>
      <c r="O218" s="87"/>
      <c r="P218" s="16" t="s">
        <v>45</v>
      </c>
      <c r="Q218" s="45"/>
      <c r="R218" s="16" t="s">
        <v>46</v>
      </c>
      <c r="S218" s="88"/>
      <c r="T218" s="480" t="s">
        <v>48</v>
      </c>
      <c r="U218" s="481"/>
      <c r="V218" s="482"/>
      <c r="W218" s="483"/>
      <c r="X218" s="483"/>
      <c r="Y218" s="484"/>
      <c r="Z218" s="482"/>
      <c r="AA218" s="483"/>
      <c r="AB218" s="483"/>
      <c r="AC218" s="483"/>
      <c r="AD218" s="485">
        <v>0</v>
      </c>
      <c r="AE218" s="486"/>
      <c r="AF218" s="486"/>
      <c r="AG218" s="577"/>
      <c r="AH218" s="435">
        <f>IF(V217="賃金で算定",0,V218+Z218-AD218)</f>
        <v>0</v>
      </c>
      <c r="AI218" s="435"/>
      <c r="AJ218" s="435"/>
      <c r="AK218" s="465"/>
      <c r="AL218" s="439">
        <f>IF(V217="賃金で算定","賃金で算定",IF(OR(V218=0,$F228="",AV217=""),0,IF(AW217="昔",VLOOKUP($F228,労務比率,AX217,FALSE),IF(AW217="上",VLOOKUP($F228,労務比率,AX217,FALSE),IF(AW217="中",VLOOKUP($F228,労務比率,AX217,FALSE),VLOOKUP($F228,労務比率,AX217,FALSE))))))</f>
        <v>0</v>
      </c>
      <c r="AM218" s="440"/>
      <c r="AN218" s="585">
        <f>IF(V217="賃金で算定",0,INT(AH218*AL218/100))</f>
        <v>0</v>
      </c>
      <c r="AO218" s="586"/>
      <c r="AP218" s="586"/>
      <c r="AQ218" s="586"/>
      <c r="AR218" s="586"/>
      <c r="AS218" s="31"/>
      <c r="AV218" s="46"/>
      <c r="AW218" s="47"/>
      <c r="AY218" s="203">
        <f t="shared" ref="AY218" si="101">AH218</f>
        <v>0</v>
      </c>
      <c r="AZ218" s="201">
        <f>IF(AV217&lt;=設定シート!C$85,AH218,IF(AND(AV217&gt;=設定シート!E$85,AV217&lt;=設定シート!G$85),AH218*105/108,AH218))</f>
        <v>0</v>
      </c>
      <c r="BA218" s="198"/>
      <c r="BB218" s="201">
        <f t="shared" ref="BB218" si="102">IF($AL218="賃金で算定",0,INT(AY218*$AL218/100))</f>
        <v>0</v>
      </c>
      <c r="BC218" s="201">
        <f>IF(AY218=AZ218,BB218,AZ218*$AL218/100)</f>
        <v>0</v>
      </c>
      <c r="BL218" s="43">
        <f>IF(AY218=AZ218,0,1)</f>
        <v>0</v>
      </c>
      <c r="BM218" s="43" t="str">
        <f>IF(BL218=1,AL218,"")</f>
        <v/>
      </c>
    </row>
    <row r="219" spans="2:65" ht="15" customHeight="1" x14ac:dyDescent="0.15">
      <c r="B219" s="583" t="s">
        <v>291</v>
      </c>
      <c r="C219" s="578"/>
      <c r="D219" s="579"/>
      <c r="E219" s="579"/>
      <c r="F219" s="579"/>
      <c r="G219" s="579"/>
      <c r="H219" s="579"/>
      <c r="I219" s="580"/>
      <c r="J219" s="466"/>
      <c r="K219" s="467"/>
      <c r="L219" s="467"/>
      <c r="M219" s="467"/>
      <c r="N219" s="472"/>
      <c r="O219" s="86"/>
      <c r="P219" s="15" t="s">
        <v>45</v>
      </c>
      <c r="Q219" s="44"/>
      <c r="R219" s="15" t="s">
        <v>46</v>
      </c>
      <c r="S219" s="85"/>
      <c r="T219" s="474" t="s">
        <v>47</v>
      </c>
      <c r="U219" s="475"/>
      <c r="V219" s="588"/>
      <c r="W219" s="589"/>
      <c r="X219" s="589"/>
      <c r="Y219" s="60"/>
      <c r="Z219" s="33"/>
      <c r="AA219" s="34"/>
      <c r="AB219" s="34"/>
      <c r="AC219" s="35"/>
      <c r="AD219" s="33"/>
      <c r="AE219" s="34"/>
      <c r="AF219" s="34"/>
      <c r="AG219" s="40"/>
      <c r="AH219" s="462">
        <f>IF(V219="賃金で算定",V220+Z220-AD220,0)</f>
        <v>0</v>
      </c>
      <c r="AI219" s="463"/>
      <c r="AJ219" s="463"/>
      <c r="AK219" s="464"/>
      <c r="AL219" s="51"/>
      <c r="AM219" s="52"/>
      <c r="AN219" s="590"/>
      <c r="AO219" s="591"/>
      <c r="AP219" s="591"/>
      <c r="AQ219" s="591"/>
      <c r="AR219" s="591"/>
      <c r="AS219" s="32"/>
      <c r="AV219" s="46" t="str">
        <f>IF(OR(O219="",Q219=""),"", IF(O219&lt;20,DATE(O219+118,Q219,IF(S219="",1,S219)),DATE(O219+88,Q219,IF(S219="",1,S219))))</f>
        <v/>
      </c>
      <c r="AW219" s="47" t="str">
        <f>IF(AV219&lt;=設定シート!C$15,"昔",IF(AV219&lt;=設定シート!E$15,"上",IF(AV219&lt;=設定シート!G$15,"中","下")))</f>
        <v>下</v>
      </c>
      <c r="AX219" s="4">
        <f>IF(AV219&lt;=設定シート!$E$36,5,IF(AV219&lt;=設定シート!$I$36,7,IF(AV219&lt;=設定シート!$M$36,9,11)))</f>
        <v>11</v>
      </c>
      <c r="AY219" s="202"/>
      <c r="AZ219" s="200"/>
      <c r="BA219" s="204">
        <f t="shared" ref="BA219" si="103">AN219</f>
        <v>0</v>
      </c>
      <c r="BB219" s="200"/>
      <c r="BC219" s="200"/>
    </row>
    <row r="220" spans="2:65" ht="15" customHeight="1" x14ac:dyDescent="0.15">
      <c r="B220" s="584"/>
      <c r="C220" s="581"/>
      <c r="D220" s="581"/>
      <c r="E220" s="581"/>
      <c r="F220" s="581"/>
      <c r="G220" s="581"/>
      <c r="H220" s="581"/>
      <c r="I220" s="582"/>
      <c r="J220" s="469"/>
      <c r="K220" s="470"/>
      <c r="L220" s="470"/>
      <c r="M220" s="470"/>
      <c r="N220" s="473"/>
      <c r="O220" s="87"/>
      <c r="P220" s="184" t="s">
        <v>45</v>
      </c>
      <c r="Q220" s="45"/>
      <c r="R220" s="16" t="s">
        <v>46</v>
      </c>
      <c r="S220" s="88"/>
      <c r="T220" s="480" t="s">
        <v>48</v>
      </c>
      <c r="U220" s="481"/>
      <c r="V220" s="482"/>
      <c r="W220" s="483"/>
      <c r="X220" s="483"/>
      <c r="Y220" s="484"/>
      <c r="Z220" s="482"/>
      <c r="AA220" s="483"/>
      <c r="AB220" s="483"/>
      <c r="AC220" s="483"/>
      <c r="AD220" s="485">
        <v>0</v>
      </c>
      <c r="AE220" s="486"/>
      <c r="AF220" s="486"/>
      <c r="AG220" s="577"/>
      <c r="AH220" s="436">
        <f>IF(V219="賃金で算定",0,V220+Z220-AD220)</f>
        <v>0</v>
      </c>
      <c r="AI220" s="437"/>
      <c r="AJ220" s="437"/>
      <c r="AK220" s="438"/>
      <c r="AL220" s="439">
        <f>IF(V219="賃金で算定","賃金で算定",IF(OR(V220=0,$F229="",AV219=""),0,IF(AW219="昔",VLOOKUP($F229,労務比率,AX219,FALSE),IF(AW219="上",VLOOKUP($F229,労務比率,AX219,FALSE),IF(AW219="中",VLOOKUP($F229,労務比率,AX219,FALSE),VLOOKUP($F229,労務比率,AX219,FALSE))))))</f>
        <v>0</v>
      </c>
      <c r="AM220" s="440"/>
      <c r="AN220" s="585">
        <f>IF(V219="賃金で算定",0,INT(AH220*AL220/100))</f>
        <v>0</v>
      </c>
      <c r="AO220" s="586"/>
      <c r="AP220" s="586"/>
      <c r="AQ220" s="586"/>
      <c r="AR220" s="586"/>
      <c r="AS220" s="31"/>
      <c r="AV220" s="46"/>
      <c r="AW220" s="47"/>
      <c r="AY220" s="203">
        <f t="shared" ref="AY220" si="104">AH220</f>
        <v>0</v>
      </c>
      <c r="AZ220" s="201">
        <f>IF(AV219&lt;=設定シート!C$85,AH220,IF(AND(AV219&gt;=設定シート!E$85,AV219&lt;=設定シート!G$85),AH220*105/108,AH220))</f>
        <v>0</v>
      </c>
      <c r="BA220" s="198"/>
      <c r="BB220" s="201">
        <f t="shared" ref="BB220" si="105">IF($AL220="賃金で算定",0,INT(AY220*$AL220/100))</f>
        <v>0</v>
      </c>
      <c r="BC220" s="201">
        <f>IF(AY220=AZ220,BB220,AZ220*$AL220/100)</f>
        <v>0</v>
      </c>
      <c r="BL220" s="43">
        <f>IF(AY220=AZ220,0,1)</f>
        <v>0</v>
      </c>
      <c r="BM220" s="43" t="str">
        <f>IF(BL220=1,AL220,"")</f>
        <v/>
      </c>
    </row>
    <row r="221" spans="2:65" ht="9.75" customHeight="1" x14ac:dyDescent="0.15">
      <c r="B221" s="441" t="s">
        <v>85</v>
      </c>
      <c r="C221" s="592"/>
      <c r="D221" s="593"/>
      <c r="E221" s="272" t="s">
        <v>32</v>
      </c>
      <c r="F221" s="600"/>
      <c r="G221" s="601"/>
      <c r="H221" s="601"/>
      <c r="I221" s="601"/>
      <c r="J221" s="601"/>
      <c r="K221" s="601"/>
      <c r="L221" s="601"/>
      <c r="M221" s="601"/>
      <c r="N221" s="602"/>
      <c r="O221" s="441" t="s">
        <v>49</v>
      </c>
      <c r="P221" s="442"/>
      <c r="Q221" s="442"/>
      <c r="R221" s="442"/>
      <c r="S221" s="442"/>
      <c r="T221" s="442"/>
      <c r="U221" s="443"/>
      <c r="V221" s="459">
        <f>AH221</f>
        <v>0</v>
      </c>
      <c r="W221" s="460"/>
      <c r="X221" s="460"/>
      <c r="Y221" s="461"/>
      <c r="Z221" s="33"/>
      <c r="AA221" s="34"/>
      <c r="AB221" s="34"/>
      <c r="AC221" s="35"/>
      <c r="AD221" s="33"/>
      <c r="AE221" s="34"/>
      <c r="AF221" s="34"/>
      <c r="AG221" s="35"/>
      <c r="AH221" s="462">
        <f>AH203+AH205+AH207+AH209+AH211+AH213+AH215+AH217+AH219</f>
        <v>0</v>
      </c>
      <c r="AI221" s="463"/>
      <c r="AJ221" s="463"/>
      <c r="AK221" s="464"/>
      <c r="AL221" s="53"/>
      <c r="AM221" s="54"/>
      <c r="AN221" s="462">
        <f>AN203+AN205+AN207+AN209+AN211+AN213+AN215+AN217+AN219</f>
        <v>0</v>
      </c>
      <c r="AO221" s="463"/>
      <c r="AP221" s="463"/>
      <c r="AQ221" s="463"/>
      <c r="AR221" s="463"/>
      <c r="AS221" s="32"/>
      <c r="AW221" s="47"/>
      <c r="AY221" s="202"/>
      <c r="AZ221" s="205"/>
      <c r="BA221" s="212">
        <f>BA203+BA205+BA207+BA209+BA211+BA213+BA215+BA217+BA219</f>
        <v>0</v>
      </c>
      <c r="BB221" s="204">
        <f>BB204+BB206+BB208+BB210+BB212+BB214+BB216+BB218+BB220</f>
        <v>0</v>
      </c>
      <c r="BC221" s="204">
        <f>SUMIF(BL204:BL220,0,BC204:BC220)+ROUNDDOWN(ROUNDDOWN(BL221*105/108,0)*BM221/100,0)</f>
        <v>0</v>
      </c>
      <c r="BL221" s="43">
        <f>SUMIF(BL204:BL220,1,AH204:AK220)</f>
        <v>0</v>
      </c>
      <c r="BM221" s="43">
        <f>IF(COUNT(BM204:BM220)=0,0,SUM(BM204:BM220)/COUNT(BM204:BM220))</f>
        <v>0</v>
      </c>
    </row>
    <row r="222" spans="2:65" ht="9.75" customHeight="1" x14ac:dyDescent="0.15">
      <c r="B222" s="594"/>
      <c r="C222" s="595"/>
      <c r="D222" s="596"/>
      <c r="E222" s="273" t="s">
        <v>55</v>
      </c>
      <c r="F222" s="603"/>
      <c r="G222" s="604"/>
      <c r="H222" s="604"/>
      <c r="I222" s="604"/>
      <c r="J222" s="604"/>
      <c r="K222" s="604"/>
      <c r="L222" s="604"/>
      <c r="M222" s="604"/>
      <c r="N222" s="605"/>
      <c r="O222" s="444"/>
      <c r="P222" s="587"/>
      <c r="Q222" s="587"/>
      <c r="R222" s="587"/>
      <c r="S222" s="587"/>
      <c r="T222" s="587"/>
      <c r="U222" s="446"/>
      <c r="V222" s="236"/>
      <c r="W222" s="237"/>
      <c r="X222" s="237"/>
      <c r="Y222" s="238"/>
      <c r="Z222" s="258"/>
      <c r="AA222" s="256"/>
      <c r="AB222" s="256"/>
      <c r="AC222" s="41"/>
      <c r="AD222" s="258"/>
      <c r="AE222" s="256"/>
      <c r="AF222" s="256"/>
      <c r="AG222" s="41"/>
      <c r="AH222" s="228"/>
      <c r="AI222" s="229"/>
      <c r="AJ222" s="229"/>
      <c r="AK222" s="229"/>
      <c r="AL222" s="260"/>
      <c r="AM222" s="261"/>
      <c r="AN222" s="228"/>
      <c r="AO222" s="229"/>
      <c r="AP222" s="229"/>
      <c r="AQ222" s="229"/>
      <c r="AR222" s="229"/>
      <c r="AS222" s="182"/>
      <c r="AW222" s="47"/>
      <c r="AX222" s="259"/>
      <c r="AY222" s="230"/>
      <c r="AZ222" s="213"/>
      <c r="BA222" s="206"/>
      <c r="BB222" s="231"/>
      <c r="BC222" s="231"/>
      <c r="BL222" s="43"/>
      <c r="BM222" s="43"/>
    </row>
    <row r="223" spans="2:65" ht="9.75" customHeight="1" x14ac:dyDescent="0.15">
      <c r="B223" s="594"/>
      <c r="C223" s="595"/>
      <c r="D223" s="596"/>
      <c r="E223" s="273" t="s">
        <v>33</v>
      </c>
      <c r="F223" s="603"/>
      <c r="G223" s="604"/>
      <c r="H223" s="604"/>
      <c r="I223" s="604"/>
      <c r="J223" s="604"/>
      <c r="K223" s="604"/>
      <c r="L223" s="604"/>
      <c r="M223" s="604"/>
      <c r="N223" s="605"/>
      <c r="O223" s="444"/>
      <c r="P223" s="587"/>
      <c r="Q223" s="587"/>
      <c r="R223" s="587"/>
      <c r="S223" s="587"/>
      <c r="T223" s="587"/>
      <c r="U223" s="446"/>
      <c r="V223" s="236"/>
      <c r="W223" s="237"/>
      <c r="X223" s="237"/>
      <c r="Y223" s="238"/>
      <c r="Z223" s="258"/>
      <c r="AA223" s="256"/>
      <c r="AB223" s="256"/>
      <c r="AC223" s="41"/>
      <c r="AD223" s="258"/>
      <c r="AE223" s="256"/>
      <c r="AF223" s="256"/>
      <c r="AG223" s="41"/>
      <c r="AH223" s="228"/>
      <c r="AI223" s="229"/>
      <c r="AJ223" s="229"/>
      <c r="AK223" s="229"/>
      <c r="AL223" s="260"/>
      <c r="AM223" s="261"/>
      <c r="AN223" s="228"/>
      <c r="AO223" s="229"/>
      <c r="AP223" s="229"/>
      <c r="AQ223" s="229"/>
      <c r="AR223" s="229"/>
      <c r="AS223" s="182"/>
      <c r="AW223" s="47"/>
      <c r="AX223" s="259"/>
      <c r="AY223" s="230"/>
      <c r="AZ223" s="213"/>
      <c r="BA223" s="206"/>
      <c r="BB223" s="231"/>
      <c r="BC223" s="231"/>
      <c r="BL223" s="43"/>
      <c r="BM223" s="43"/>
    </row>
    <row r="224" spans="2:65" ht="9.75" customHeight="1" x14ac:dyDescent="0.15">
      <c r="B224" s="594"/>
      <c r="C224" s="595"/>
      <c r="D224" s="596"/>
      <c r="E224" s="273" t="s">
        <v>215</v>
      </c>
      <c r="F224" s="603"/>
      <c r="G224" s="604"/>
      <c r="H224" s="604"/>
      <c r="I224" s="604"/>
      <c r="J224" s="604"/>
      <c r="K224" s="604"/>
      <c r="L224" s="604"/>
      <c r="M224" s="604"/>
      <c r="N224" s="605"/>
      <c r="O224" s="444"/>
      <c r="P224" s="587"/>
      <c r="Q224" s="587"/>
      <c r="R224" s="587"/>
      <c r="S224" s="587"/>
      <c r="T224" s="587"/>
      <c r="U224" s="446"/>
      <c r="V224" s="236"/>
      <c r="W224" s="237"/>
      <c r="X224" s="237"/>
      <c r="Y224" s="238"/>
      <c r="Z224" s="258"/>
      <c r="AA224" s="256"/>
      <c r="AB224" s="256"/>
      <c r="AC224" s="41"/>
      <c r="AD224" s="258"/>
      <c r="AE224" s="256"/>
      <c r="AF224" s="256"/>
      <c r="AG224" s="41"/>
      <c r="AH224" s="228"/>
      <c r="AI224" s="229"/>
      <c r="AJ224" s="229"/>
      <c r="AK224" s="229"/>
      <c r="AL224" s="260"/>
      <c r="AM224" s="261"/>
      <c r="AN224" s="228"/>
      <c r="AO224" s="229"/>
      <c r="AP224" s="229"/>
      <c r="AQ224" s="229"/>
      <c r="AR224" s="229"/>
      <c r="AS224" s="182"/>
      <c r="AW224" s="47"/>
      <c r="AX224" s="259"/>
      <c r="AY224" s="230"/>
      <c r="AZ224" s="213"/>
      <c r="BA224" s="206"/>
      <c r="BB224" s="231"/>
      <c r="BC224" s="231"/>
      <c r="BL224" s="43"/>
      <c r="BM224" s="43"/>
    </row>
    <row r="225" spans="2:65" ht="9.75" customHeight="1" x14ac:dyDescent="0.15">
      <c r="B225" s="594"/>
      <c r="C225" s="595"/>
      <c r="D225" s="596"/>
      <c r="E225" s="273" t="s">
        <v>284</v>
      </c>
      <c r="F225" s="603"/>
      <c r="G225" s="604"/>
      <c r="H225" s="604"/>
      <c r="I225" s="604"/>
      <c r="J225" s="604"/>
      <c r="K225" s="604"/>
      <c r="L225" s="604"/>
      <c r="M225" s="604"/>
      <c r="N225" s="605"/>
      <c r="O225" s="444"/>
      <c r="P225" s="587"/>
      <c r="Q225" s="587"/>
      <c r="R225" s="587"/>
      <c r="S225" s="587"/>
      <c r="T225" s="587"/>
      <c r="U225" s="446"/>
      <c r="V225" s="236"/>
      <c r="W225" s="237"/>
      <c r="X225" s="237"/>
      <c r="Y225" s="238"/>
      <c r="Z225" s="258"/>
      <c r="AA225" s="256"/>
      <c r="AB225" s="256"/>
      <c r="AC225" s="41"/>
      <c r="AD225" s="258"/>
      <c r="AE225" s="256"/>
      <c r="AF225" s="256"/>
      <c r="AG225" s="41"/>
      <c r="AH225" s="228"/>
      <c r="AI225" s="229"/>
      <c r="AJ225" s="229"/>
      <c r="AK225" s="229"/>
      <c r="AL225" s="260"/>
      <c r="AM225" s="261"/>
      <c r="AN225" s="228"/>
      <c r="AO225" s="229"/>
      <c r="AP225" s="229"/>
      <c r="AQ225" s="229"/>
      <c r="AR225" s="229"/>
      <c r="AS225" s="182"/>
      <c r="AW225" s="47"/>
      <c r="AX225" s="259"/>
      <c r="AY225" s="230"/>
      <c r="AZ225" s="213"/>
      <c r="BA225" s="206"/>
      <c r="BB225" s="231"/>
      <c r="BC225" s="231"/>
      <c r="BL225" s="43"/>
      <c r="BM225" s="43"/>
    </row>
    <row r="226" spans="2:65" ht="9.75" customHeight="1" x14ac:dyDescent="0.15">
      <c r="B226" s="594"/>
      <c r="C226" s="595"/>
      <c r="D226" s="596"/>
      <c r="E226" s="273" t="s">
        <v>288</v>
      </c>
      <c r="F226" s="603"/>
      <c r="G226" s="604"/>
      <c r="H226" s="604"/>
      <c r="I226" s="604"/>
      <c r="J226" s="604"/>
      <c r="K226" s="604"/>
      <c r="L226" s="604"/>
      <c r="M226" s="604"/>
      <c r="N226" s="605"/>
      <c r="O226" s="444"/>
      <c r="P226" s="587"/>
      <c r="Q226" s="587"/>
      <c r="R226" s="587"/>
      <c r="S226" s="587"/>
      <c r="T226" s="587"/>
      <c r="U226" s="446"/>
      <c r="V226" s="236"/>
      <c r="W226" s="237"/>
      <c r="X226" s="237"/>
      <c r="Y226" s="238"/>
      <c r="Z226" s="258"/>
      <c r="AA226" s="256"/>
      <c r="AB226" s="256"/>
      <c r="AC226" s="41"/>
      <c r="AD226" s="258"/>
      <c r="AE226" s="256"/>
      <c r="AF226" s="256"/>
      <c r="AG226" s="41"/>
      <c r="AH226" s="228"/>
      <c r="AI226" s="229"/>
      <c r="AJ226" s="229"/>
      <c r="AK226" s="229"/>
      <c r="AL226" s="260"/>
      <c r="AM226" s="261"/>
      <c r="AN226" s="228"/>
      <c r="AO226" s="229"/>
      <c r="AP226" s="229"/>
      <c r="AQ226" s="229"/>
      <c r="AR226" s="229"/>
      <c r="AS226" s="182"/>
      <c r="AW226" s="47"/>
      <c r="AX226" s="259"/>
      <c r="AY226" s="230"/>
      <c r="AZ226" s="213"/>
      <c r="BA226" s="206"/>
      <c r="BB226" s="231"/>
      <c r="BC226" s="231"/>
      <c r="BL226" s="43"/>
      <c r="BM226" s="43"/>
    </row>
    <row r="227" spans="2:65" ht="9.75" customHeight="1" x14ac:dyDescent="0.15">
      <c r="B227" s="594"/>
      <c r="C227" s="595"/>
      <c r="D227" s="596"/>
      <c r="E227" s="273" t="s">
        <v>289</v>
      </c>
      <c r="F227" s="603"/>
      <c r="G227" s="604"/>
      <c r="H227" s="604"/>
      <c r="I227" s="604"/>
      <c r="J227" s="604"/>
      <c r="K227" s="604"/>
      <c r="L227" s="604"/>
      <c r="M227" s="604"/>
      <c r="N227" s="605"/>
      <c r="O227" s="444"/>
      <c r="P227" s="445"/>
      <c r="Q227" s="445"/>
      <c r="R227" s="445"/>
      <c r="S227" s="445"/>
      <c r="T227" s="445"/>
      <c r="U227" s="446"/>
      <c r="V227" s="434">
        <f>V204+V206+V208+V210+V212+V214+V216+V218+V220-V221</f>
        <v>0</v>
      </c>
      <c r="W227" s="435"/>
      <c r="X227" s="435"/>
      <c r="Y227" s="465"/>
      <c r="Z227" s="434">
        <f>Z204+Z206+Z208+Z210+Z212+Z214+Z216+Z218+Z220</f>
        <v>0</v>
      </c>
      <c r="AA227" s="435"/>
      <c r="AB227" s="435"/>
      <c r="AC227" s="435"/>
      <c r="AD227" s="434">
        <f>AD204+AD206+AD208+AD210+AD212+AD214+AD216+AD218+AD220</f>
        <v>0</v>
      </c>
      <c r="AE227" s="435"/>
      <c r="AF227" s="435"/>
      <c r="AG227" s="435"/>
      <c r="AH227" s="434">
        <f>AY227</f>
        <v>0</v>
      </c>
      <c r="AI227" s="435"/>
      <c r="AJ227" s="435"/>
      <c r="AK227" s="435"/>
      <c r="AL227" s="55"/>
      <c r="AM227" s="56"/>
      <c r="AN227" s="434">
        <f>BB227</f>
        <v>0</v>
      </c>
      <c r="AO227" s="435"/>
      <c r="AP227" s="435"/>
      <c r="AQ227" s="435"/>
      <c r="AR227" s="435"/>
      <c r="AS227" s="181"/>
      <c r="AW227" s="47"/>
      <c r="AY227" s="208">
        <f>AY204+AY206+AY208+AY210+AY212+AY214+AY216+AY218+AY220</f>
        <v>0</v>
      </c>
      <c r="AZ227" s="210"/>
      <c r="BA227" s="210"/>
      <c r="BB227" s="206">
        <f>BB221</f>
        <v>0</v>
      </c>
      <c r="BC227" s="213"/>
    </row>
    <row r="228" spans="2:65" ht="9.75" customHeight="1" x14ac:dyDescent="0.15">
      <c r="B228" s="594"/>
      <c r="C228" s="595"/>
      <c r="D228" s="596"/>
      <c r="E228" s="273" t="s">
        <v>290</v>
      </c>
      <c r="F228" s="603"/>
      <c r="G228" s="604"/>
      <c r="H228" s="604"/>
      <c r="I228" s="604"/>
      <c r="J228" s="604"/>
      <c r="K228" s="604"/>
      <c r="L228" s="604"/>
      <c r="M228" s="604"/>
      <c r="N228" s="605"/>
      <c r="O228" s="444"/>
      <c r="P228" s="445"/>
      <c r="Q228" s="445"/>
      <c r="R228" s="445"/>
      <c r="S228" s="445"/>
      <c r="T228" s="445"/>
      <c r="U228" s="446"/>
      <c r="V228" s="258"/>
      <c r="W228" s="256"/>
      <c r="X228" s="256"/>
      <c r="Y228" s="257"/>
      <c r="Z228" s="258"/>
      <c r="AA228" s="256"/>
      <c r="AB228" s="256"/>
      <c r="AC228" s="256"/>
      <c r="AD228" s="258"/>
      <c r="AE228" s="256"/>
      <c r="AF228" s="256"/>
      <c r="AG228" s="256"/>
      <c r="AH228" s="258"/>
      <c r="AI228" s="256"/>
      <c r="AJ228" s="256"/>
      <c r="AK228" s="256"/>
      <c r="AL228" s="260"/>
      <c r="AM228" s="261"/>
      <c r="AN228" s="258"/>
      <c r="AO228" s="256"/>
      <c r="AP228" s="256"/>
      <c r="AQ228" s="256"/>
      <c r="AR228" s="256"/>
      <c r="AS228" s="257"/>
      <c r="AW228" s="47"/>
      <c r="AX228" s="259"/>
      <c r="AY228" s="208"/>
      <c r="AZ228" s="210"/>
      <c r="BA228" s="210"/>
      <c r="BB228" s="206"/>
      <c r="BC228" s="213"/>
    </row>
    <row r="229" spans="2:65" ht="9.75" customHeight="1" x14ac:dyDescent="0.15">
      <c r="B229" s="597"/>
      <c r="C229" s="598"/>
      <c r="D229" s="599"/>
      <c r="E229" s="274" t="s">
        <v>291</v>
      </c>
      <c r="F229" s="606"/>
      <c r="G229" s="607"/>
      <c r="H229" s="607"/>
      <c r="I229" s="607"/>
      <c r="J229" s="607"/>
      <c r="K229" s="607"/>
      <c r="L229" s="607"/>
      <c r="M229" s="607"/>
      <c r="N229" s="608"/>
      <c r="O229" s="447"/>
      <c r="P229" s="448"/>
      <c r="Q229" s="448"/>
      <c r="R229" s="448"/>
      <c r="S229" s="448"/>
      <c r="T229" s="448"/>
      <c r="U229" s="449"/>
      <c r="V229" s="436"/>
      <c r="W229" s="437"/>
      <c r="X229" s="437"/>
      <c r="Y229" s="438"/>
      <c r="Z229" s="436"/>
      <c r="AA229" s="437"/>
      <c r="AB229" s="437"/>
      <c r="AC229" s="437"/>
      <c r="AD229" s="436"/>
      <c r="AE229" s="437"/>
      <c r="AF229" s="437"/>
      <c r="AG229" s="437"/>
      <c r="AH229" s="436">
        <f>AZ229</f>
        <v>0</v>
      </c>
      <c r="AI229" s="437"/>
      <c r="AJ229" s="437"/>
      <c r="AK229" s="438"/>
      <c r="AL229" s="57"/>
      <c r="AM229" s="58"/>
      <c r="AN229" s="436">
        <f>BC229</f>
        <v>0</v>
      </c>
      <c r="AO229" s="437"/>
      <c r="AP229" s="437"/>
      <c r="AQ229" s="437"/>
      <c r="AR229" s="437"/>
      <c r="AS229" s="31"/>
      <c r="AU229" s="90"/>
      <c r="AW229" s="47"/>
      <c r="AY229" s="209"/>
      <c r="AZ229" s="211">
        <f>IF(AZ204+AZ206+AZ208+AZ210+AZ212+AZ214+AZ216+AZ218+AZ220=AY227,0,ROUNDDOWN(AZ204+AZ206+AZ208+AZ210+AZ212+AZ214+AZ216+AZ218+AZ220,0))</f>
        <v>0</v>
      </c>
      <c r="BA229" s="207"/>
      <c r="BB229" s="207"/>
      <c r="BC229" s="211">
        <f>IF(BC221=BB227,0,BC221)</f>
        <v>0</v>
      </c>
    </row>
    <row r="230" spans="2:65" ht="18" customHeight="1" x14ac:dyDescent="0.15">
      <c r="AD230" s="1" t="str">
        <f>IF(AND($F221="",$V221+$V227&gt;0),"事業の種類を選択してください。","")</f>
        <v/>
      </c>
      <c r="AN230" s="433">
        <f>IF(AN221=0,0,AN221+IF(AN229=0,AN227,AN229))</f>
        <v>0</v>
      </c>
      <c r="AO230" s="433"/>
      <c r="AP230" s="433"/>
      <c r="AQ230" s="433"/>
      <c r="AR230" s="433"/>
      <c r="AW230" s="47"/>
    </row>
    <row r="231" spans="2:65" ht="31.5" customHeight="1" x14ac:dyDescent="0.15">
      <c r="AN231" s="62"/>
      <c r="AO231" s="62"/>
      <c r="AP231" s="62"/>
      <c r="AQ231" s="62"/>
      <c r="AR231" s="62"/>
      <c r="AW231" s="47"/>
    </row>
    <row r="232" spans="2:65" ht="7.5" customHeight="1" x14ac:dyDescent="0.15">
      <c r="X232" s="6"/>
      <c r="Y232" s="6"/>
      <c r="AW232" s="47"/>
    </row>
    <row r="233" spans="2:65" ht="10.5" customHeight="1" x14ac:dyDescent="0.15">
      <c r="X233" s="6"/>
      <c r="Y233" s="6"/>
      <c r="AW233" s="47"/>
    </row>
    <row r="234" spans="2:65" ht="5.25" customHeight="1" x14ac:dyDescent="0.15">
      <c r="X234" s="6"/>
      <c r="Y234" s="6"/>
      <c r="AW234" s="47"/>
    </row>
    <row r="235" spans="2:65" ht="5.25" customHeight="1" x14ac:dyDescent="0.15">
      <c r="X235" s="6"/>
      <c r="Y235" s="6"/>
      <c r="AW235" s="47"/>
    </row>
    <row r="236" spans="2:65" ht="5.25" customHeight="1" x14ac:dyDescent="0.15">
      <c r="X236" s="6"/>
      <c r="Y236" s="6"/>
      <c r="AW236" s="47"/>
    </row>
    <row r="237" spans="2:65" ht="5.25" customHeight="1" x14ac:dyDescent="0.15">
      <c r="X237" s="6"/>
      <c r="Y237" s="6"/>
      <c r="AW237" s="47"/>
    </row>
    <row r="238" spans="2:65" ht="17.25" customHeight="1" x14ac:dyDescent="0.15">
      <c r="B238" s="2" t="s">
        <v>50</v>
      </c>
      <c r="S238" s="4"/>
      <c r="T238" s="4"/>
      <c r="U238" s="4"/>
      <c r="V238" s="4"/>
      <c r="W238" s="4"/>
      <c r="AL238" s="48"/>
      <c r="AW238" s="47"/>
    </row>
    <row r="239" spans="2:65" ht="12.75" customHeight="1" x14ac:dyDescent="0.15">
      <c r="M239" s="49"/>
      <c r="N239" s="49"/>
      <c r="O239" s="49"/>
      <c r="P239" s="49"/>
      <c r="Q239" s="49"/>
      <c r="R239" s="49"/>
      <c r="S239" s="49"/>
      <c r="T239" s="50"/>
      <c r="U239" s="50"/>
      <c r="V239" s="50"/>
      <c r="W239" s="50"/>
      <c r="X239" s="50"/>
      <c r="Y239" s="50"/>
      <c r="Z239" s="50"/>
      <c r="AA239" s="49"/>
      <c r="AB239" s="49"/>
      <c r="AC239" s="49"/>
      <c r="AL239" s="48"/>
      <c r="AM239" s="560" t="s">
        <v>266</v>
      </c>
      <c r="AN239" s="561"/>
      <c r="AO239" s="561"/>
      <c r="AP239" s="562"/>
      <c r="AW239" s="47"/>
    </row>
    <row r="240" spans="2:65" ht="12.75" customHeight="1" x14ac:dyDescent="0.15">
      <c r="M240" s="49"/>
      <c r="N240" s="49"/>
      <c r="O240" s="49"/>
      <c r="P240" s="49"/>
      <c r="Q240" s="49"/>
      <c r="R240" s="49"/>
      <c r="S240" s="49"/>
      <c r="T240" s="50"/>
      <c r="U240" s="50"/>
      <c r="V240" s="50"/>
      <c r="W240" s="50"/>
      <c r="X240" s="50"/>
      <c r="Y240" s="50"/>
      <c r="Z240" s="50"/>
      <c r="AA240" s="49"/>
      <c r="AB240" s="49"/>
      <c r="AC240" s="49"/>
      <c r="AL240" s="48"/>
      <c r="AM240" s="563"/>
      <c r="AN240" s="564"/>
      <c r="AO240" s="564"/>
      <c r="AP240" s="565"/>
      <c r="AW240" s="47"/>
    </row>
    <row r="241" spans="2:65" ht="12.75" customHeight="1" x14ac:dyDescent="0.15">
      <c r="M241" s="49"/>
      <c r="N241" s="49"/>
      <c r="O241" s="49"/>
      <c r="P241" s="49"/>
      <c r="Q241" s="49"/>
      <c r="R241" s="49"/>
      <c r="S241" s="49"/>
      <c r="T241" s="49"/>
      <c r="U241" s="49"/>
      <c r="V241" s="49"/>
      <c r="W241" s="49"/>
      <c r="X241" s="49"/>
      <c r="Y241" s="49"/>
      <c r="Z241" s="49"/>
      <c r="AA241" s="49"/>
      <c r="AB241" s="49"/>
      <c r="AC241" s="49"/>
      <c r="AL241" s="48"/>
      <c r="AM241" s="220"/>
      <c r="AN241" s="220"/>
      <c r="AW241" s="47"/>
    </row>
    <row r="242" spans="2:65" ht="6" customHeight="1" x14ac:dyDescent="0.15">
      <c r="M242" s="49"/>
      <c r="N242" s="49"/>
      <c r="O242" s="49"/>
      <c r="P242" s="49"/>
      <c r="Q242" s="49"/>
      <c r="R242" s="49"/>
      <c r="S242" s="49"/>
      <c r="T242" s="49"/>
      <c r="U242" s="49"/>
      <c r="V242" s="49"/>
      <c r="W242" s="49"/>
      <c r="X242" s="49"/>
      <c r="Y242" s="49"/>
      <c r="Z242" s="49"/>
      <c r="AA242" s="49"/>
      <c r="AB242" s="49"/>
      <c r="AC242" s="49"/>
      <c r="AL242" s="48"/>
      <c r="AM242" s="48"/>
      <c r="AW242" s="47"/>
    </row>
    <row r="243" spans="2:65" ht="12.75" customHeight="1" x14ac:dyDescent="0.15">
      <c r="B243" s="566" t="s">
        <v>2</v>
      </c>
      <c r="C243" s="567"/>
      <c r="D243" s="567"/>
      <c r="E243" s="567"/>
      <c r="F243" s="567"/>
      <c r="G243" s="567"/>
      <c r="H243" s="567"/>
      <c r="I243" s="567"/>
      <c r="J243" s="569" t="s">
        <v>10</v>
      </c>
      <c r="K243" s="569"/>
      <c r="L243" s="3" t="s">
        <v>3</v>
      </c>
      <c r="M243" s="569" t="s">
        <v>11</v>
      </c>
      <c r="N243" s="569"/>
      <c r="O243" s="570" t="s">
        <v>12</v>
      </c>
      <c r="P243" s="569"/>
      <c r="Q243" s="569"/>
      <c r="R243" s="569"/>
      <c r="S243" s="569"/>
      <c r="T243" s="569"/>
      <c r="U243" s="569" t="s">
        <v>13</v>
      </c>
      <c r="V243" s="569"/>
      <c r="W243" s="569"/>
      <c r="AD243" s="5"/>
      <c r="AE243" s="5"/>
      <c r="AF243" s="5"/>
      <c r="AG243" s="5"/>
      <c r="AH243" s="5"/>
      <c r="AI243" s="5"/>
      <c r="AJ243" s="5"/>
      <c r="AL243" s="571">
        <f ca="1">$AL$9</f>
        <v>30</v>
      </c>
      <c r="AM243" s="572"/>
      <c r="AN243" s="502" t="s">
        <v>4</v>
      </c>
      <c r="AO243" s="502"/>
      <c r="AP243" s="572">
        <v>6</v>
      </c>
      <c r="AQ243" s="572"/>
      <c r="AR243" s="502" t="s">
        <v>5</v>
      </c>
      <c r="AS243" s="503"/>
      <c r="AW243" s="47"/>
    </row>
    <row r="244" spans="2:65" ht="13.5" customHeight="1" x14ac:dyDescent="0.15">
      <c r="B244" s="567"/>
      <c r="C244" s="567"/>
      <c r="D244" s="567"/>
      <c r="E244" s="567"/>
      <c r="F244" s="567"/>
      <c r="G244" s="567"/>
      <c r="H244" s="567"/>
      <c r="I244" s="567"/>
      <c r="J244" s="508" t="str">
        <f>$J$10</f>
        <v>1</v>
      </c>
      <c r="K244" s="510" t="str">
        <f>$K$10</f>
        <v>2</v>
      </c>
      <c r="L244" s="513" t="str">
        <f>$L$10</f>
        <v>1</v>
      </c>
      <c r="M244" s="516" t="str">
        <f>$M$10</f>
        <v>0</v>
      </c>
      <c r="N244" s="510" t="str">
        <f>$N$10</f>
        <v>3</v>
      </c>
      <c r="O244" s="516" t="str">
        <f>$O$10</f>
        <v>9</v>
      </c>
      <c r="P244" s="519" t="str">
        <f>$P$10</f>
        <v>3</v>
      </c>
      <c r="Q244" s="519" t="str">
        <f>$Q$10</f>
        <v>9</v>
      </c>
      <c r="R244" s="519" t="str">
        <f>$R$10</f>
        <v>0</v>
      </c>
      <c r="S244" s="519" t="str">
        <f>$S$10</f>
        <v>2</v>
      </c>
      <c r="T244" s="510" t="str">
        <f>$T$10</f>
        <v>5</v>
      </c>
      <c r="U244" s="516" t="str">
        <f>$U$10</f>
        <v>0</v>
      </c>
      <c r="V244" s="519" t="str">
        <f>$V$10</f>
        <v>0</v>
      </c>
      <c r="W244" s="510" t="str">
        <f>$W$10</f>
        <v>１</v>
      </c>
      <c r="AD244" s="5"/>
      <c r="AE244" s="5"/>
      <c r="AF244" s="5"/>
      <c r="AG244" s="5"/>
      <c r="AH244" s="5"/>
      <c r="AI244" s="5"/>
      <c r="AJ244" s="5"/>
      <c r="AL244" s="573"/>
      <c r="AM244" s="574"/>
      <c r="AN244" s="504"/>
      <c r="AO244" s="504"/>
      <c r="AP244" s="574"/>
      <c r="AQ244" s="574"/>
      <c r="AR244" s="504"/>
      <c r="AS244" s="505"/>
      <c r="AW244" s="47"/>
    </row>
    <row r="245" spans="2:65" ht="9" customHeight="1" x14ac:dyDescent="0.15">
      <c r="B245" s="567"/>
      <c r="C245" s="567"/>
      <c r="D245" s="567"/>
      <c r="E245" s="567"/>
      <c r="F245" s="567"/>
      <c r="G245" s="567"/>
      <c r="H245" s="567"/>
      <c r="I245" s="567"/>
      <c r="J245" s="509"/>
      <c r="K245" s="511"/>
      <c r="L245" s="514"/>
      <c r="M245" s="517"/>
      <c r="N245" s="511"/>
      <c r="O245" s="517"/>
      <c r="P245" s="520"/>
      <c r="Q245" s="520"/>
      <c r="R245" s="520"/>
      <c r="S245" s="520"/>
      <c r="T245" s="511"/>
      <c r="U245" s="517"/>
      <c r="V245" s="520"/>
      <c r="W245" s="511"/>
      <c r="AD245" s="5"/>
      <c r="AE245" s="5"/>
      <c r="AF245" s="5"/>
      <c r="AG245" s="5"/>
      <c r="AH245" s="5"/>
      <c r="AI245" s="5"/>
      <c r="AJ245" s="5"/>
      <c r="AL245" s="575"/>
      <c r="AM245" s="576"/>
      <c r="AN245" s="506"/>
      <c r="AO245" s="506"/>
      <c r="AP245" s="576"/>
      <c r="AQ245" s="576"/>
      <c r="AR245" s="506"/>
      <c r="AS245" s="507"/>
      <c r="AW245" s="47"/>
    </row>
    <row r="246" spans="2:65" ht="6" customHeight="1" x14ac:dyDescent="0.15">
      <c r="B246" s="568"/>
      <c r="C246" s="568"/>
      <c r="D246" s="568"/>
      <c r="E246" s="568"/>
      <c r="F246" s="568"/>
      <c r="G246" s="568"/>
      <c r="H246" s="568"/>
      <c r="I246" s="568"/>
      <c r="J246" s="509"/>
      <c r="K246" s="512"/>
      <c r="L246" s="515"/>
      <c r="M246" s="518"/>
      <c r="N246" s="512"/>
      <c r="O246" s="518"/>
      <c r="P246" s="521"/>
      <c r="Q246" s="521"/>
      <c r="R246" s="521"/>
      <c r="S246" s="521"/>
      <c r="T246" s="512"/>
      <c r="U246" s="518"/>
      <c r="V246" s="521"/>
      <c r="W246" s="512"/>
      <c r="AW246" s="47"/>
    </row>
    <row r="247" spans="2:65" ht="15" customHeight="1" x14ac:dyDescent="0.15">
      <c r="B247" s="487" t="s">
        <v>51</v>
      </c>
      <c r="C247" s="488"/>
      <c r="D247" s="488"/>
      <c r="E247" s="488"/>
      <c r="F247" s="488"/>
      <c r="G247" s="488"/>
      <c r="H247" s="488"/>
      <c r="I247" s="489"/>
      <c r="J247" s="487" t="s">
        <v>6</v>
      </c>
      <c r="K247" s="488"/>
      <c r="L247" s="488"/>
      <c r="M247" s="488"/>
      <c r="N247" s="496"/>
      <c r="O247" s="499" t="s">
        <v>52</v>
      </c>
      <c r="P247" s="488"/>
      <c r="Q247" s="488"/>
      <c r="R247" s="488"/>
      <c r="S247" s="488"/>
      <c r="T247" s="488"/>
      <c r="U247" s="489"/>
      <c r="V247" s="12" t="s">
        <v>32</v>
      </c>
      <c r="W247" s="27"/>
      <c r="X247" s="27"/>
      <c r="Y247" s="526" t="s">
        <v>44</v>
      </c>
      <c r="Z247" s="526"/>
      <c r="AA247" s="526"/>
      <c r="AB247" s="526"/>
      <c r="AC247" s="526"/>
      <c r="AD247" s="526"/>
      <c r="AE247" s="526"/>
      <c r="AF247" s="526"/>
      <c r="AG247" s="526"/>
      <c r="AH247" s="526"/>
      <c r="AI247" s="27"/>
      <c r="AJ247" s="27"/>
      <c r="AK247" s="28"/>
      <c r="AL247" s="527" t="s">
        <v>216</v>
      </c>
      <c r="AM247" s="527"/>
      <c r="AN247" s="528" t="s">
        <v>33</v>
      </c>
      <c r="AO247" s="528"/>
      <c r="AP247" s="528"/>
      <c r="AQ247" s="528"/>
      <c r="AR247" s="528"/>
      <c r="AS247" s="529"/>
      <c r="AW247" s="47"/>
    </row>
    <row r="248" spans="2:65" ht="13.5" customHeight="1" x14ac:dyDescent="0.15">
      <c r="B248" s="490"/>
      <c r="C248" s="491"/>
      <c r="D248" s="491"/>
      <c r="E248" s="491"/>
      <c r="F248" s="491"/>
      <c r="G248" s="491"/>
      <c r="H248" s="491"/>
      <c r="I248" s="492"/>
      <c r="J248" s="490"/>
      <c r="K248" s="491"/>
      <c r="L248" s="491"/>
      <c r="M248" s="491"/>
      <c r="N248" s="497"/>
      <c r="O248" s="500"/>
      <c r="P248" s="491"/>
      <c r="Q248" s="491"/>
      <c r="R248" s="491"/>
      <c r="S248" s="491"/>
      <c r="T248" s="491"/>
      <c r="U248" s="492"/>
      <c r="V248" s="530" t="s">
        <v>7</v>
      </c>
      <c r="W248" s="531"/>
      <c r="X248" s="531"/>
      <c r="Y248" s="532"/>
      <c r="Z248" s="536" t="s">
        <v>16</v>
      </c>
      <c r="AA248" s="537"/>
      <c r="AB248" s="537"/>
      <c r="AC248" s="538"/>
      <c r="AD248" s="542" t="s">
        <v>17</v>
      </c>
      <c r="AE248" s="543"/>
      <c r="AF248" s="543"/>
      <c r="AG248" s="544"/>
      <c r="AH248" s="548" t="s">
        <v>86</v>
      </c>
      <c r="AI248" s="549"/>
      <c r="AJ248" s="549"/>
      <c r="AK248" s="550"/>
      <c r="AL248" s="554" t="s">
        <v>217</v>
      </c>
      <c r="AM248" s="554"/>
      <c r="AN248" s="556" t="s">
        <v>19</v>
      </c>
      <c r="AO248" s="557"/>
      <c r="AP248" s="557"/>
      <c r="AQ248" s="557"/>
      <c r="AR248" s="558"/>
      <c r="AS248" s="559"/>
      <c r="AW248" s="47"/>
      <c r="AY248" s="196" t="s">
        <v>243</v>
      </c>
      <c r="AZ248" s="196" t="s">
        <v>243</v>
      </c>
      <c r="BA248" s="196" t="s">
        <v>241</v>
      </c>
      <c r="BB248" s="522" t="s">
        <v>242</v>
      </c>
      <c r="BC248" s="523"/>
    </row>
    <row r="249" spans="2:65" ht="13.5" customHeight="1" x14ac:dyDescent="0.15">
      <c r="B249" s="493"/>
      <c r="C249" s="494"/>
      <c r="D249" s="494"/>
      <c r="E249" s="494"/>
      <c r="F249" s="494"/>
      <c r="G249" s="494"/>
      <c r="H249" s="494"/>
      <c r="I249" s="495"/>
      <c r="J249" s="493"/>
      <c r="K249" s="494"/>
      <c r="L249" s="494"/>
      <c r="M249" s="494"/>
      <c r="N249" s="498"/>
      <c r="O249" s="501"/>
      <c r="P249" s="494"/>
      <c r="Q249" s="494"/>
      <c r="R249" s="494"/>
      <c r="S249" s="494"/>
      <c r="T249" s="494"/>
      <c r="U249" s="495"/>
      <c r="V249" s="533"/>
      <c r="W249" s="534"/>
      <c r="X249" s="534"/>
      <c r="Y249" s="535"/>
      <c r="Z249" s="539"/>
      <c r="AA249" s="540"/>
      <c r="AB249" s="540"/>
      <c r="AC249" s="541"/>
      <c r="AD249" s="545"/>
      <c r="AE249" s="546"/>
      <c r="AF249" s="546"/>
      <c r="AG249" s="547"/>
      <c r="AH249" s="551"/>
      <c r="AI249" s="552"/>
      <c r="AJ249" s="552"/>
      <c r="AK249" s="553"/>
      <c r="AL249" s="555"/>
      <c r="AM249" s="555"/>
      <c r="AN249" s="524"/>
      <c r="AO249" s="524"/>
      <c r="AP249" s="524"/>
      <c r="AQ249" s="524"/>
      <c r="AR249" s="524"/>
      <c r="AS249" s="525"/>
      <c r="AW249" s="47"/>
      <c r="AY249" s="197"/>
      <c r="AZ249" s="198" t="s">
        <v>237</v>
      </c>
      <c r="BA249" s="198" t="s">
        <v>240</v>
      </c>
      <c r="BB249" s="199" t="s">
        <v>238</v>
      </c>
      <c r="BC249" s="198" t="s">
        <v>237</v>
      </c>
      <c r="BL249" s="43" t="s">
        <v>251</v>
      </c>
      <c r="BM249" s="43" t="s">
        <v>151</v>
      </c>
    </row>
    <row r="250" spans="2:65" ht="18" customHeight="1" x14ac:dyDescent="0.15">
      <c r="B250" s="466"/>
      <c r="C250" s="467"/>
      <c r="D250" s="467"/>
      <c r="E250" s="467"/>
      <c r="F250" s="467"/>
      <c r="G250" s="467"/>
      <c r="H250" s="467"/>
      <c r="I250" s="468"/>
      <c r="J250" s="466"/>
      <c r="K250" s="467"/>
      <c r="L250" s="467"/>
      <c r="M250" s="467"/>
      <c r="N250" s="472"/>
      <c r="O250" s="86"/>
      <c r="P250" s="15" t="s">
        <v>0</v>
      </c>
      <c r="Q250" s="44"/>
      <c r="R250" s="15" t="s">
        <v>1</v>
      </c>
      <c r="S250" s="85"/>
      <c r="T250" s="474" t="s">
        <v>57</v>
      </c>
      <c r="U250" s="475"/>
      <c r="V250" s="476"/>
      <c r="W250" s="477"/>
      <c r="X250" s="477"/>
      <c r="Y250" s="59" t="s">
        <v>8</v>
      </c>
      <c r="Z250" s="37"/>
      <c r="AA250" s="38"/>
      <c r="AB250" s="38"/>
      <c r="AC250" s="36" t="s">
        <v>8</v>
      </c>
      <c r="AD250" s="37"/>
      <c r="AE250" s="38"/>
      <c r="AF250" s="38"/>
      <c r="AG250" s="39" t="s">
        <v>8</v>
      </c>
      <c r="AH250" s="462">
        <f>IF(V250="賃金で算定",V251+Z251-AD251,0)</f>
        <v>0</v>
      </c>
      <c r="AI250" s="463"/>
      <c r="AJ250" s="463"/>
      <c r="AK250" s="464"/>
      <c r="AL250" s="51"/>
      <c r="AM250" s="52"/>
      <c r="AN250" s="478"/>
      <c r="AO250" s="479"/>
      <c r="AP250" s="479"/>
      <c r="AQ250" s="479"/>
      <c r="AR250" s="479"/>
      <c r="AS250" s="39" t="s">
        <v>8</v>
      </c>
      <c r="AV250" s="46" t="str">
        <f>IF(OR(O250="",Q250=""),"", IF(O250&lt;20,DATE(O250+118,Q250,IF(S250="",1,S250)),DATE(O250+88,Q250,IF(S250="",1,S250))))</f>
        <v/>
      </c>
      <c r="AW250" s="47" t="str">
        <f>IF(AV250&lt;=設定シート!C$15,"昔",IF(AV250&lt;=設定シート!E$15,"上",IF(AV250&lt;=設定シート!G$15,"中","下")))</f>
        <v>下</v>
      </c>
      <c r="AX250" s="4">
        <f>IF(AV250&lt;=設定シート!$E$36,5,IF(AV250&lt;=設定シート!$I$36,7,IF(AV250&lt;=設定シート!$M$36,9,11)))</f>
        <v>11</v>
      </c>
      <c r="AY250" s="202"/>
      <c r="AZ250" s="200"/>
      <c r="BA250" s="204">
        <f>AN250</f>
        <v>0</v>
      </c>
      <c r="BB250" s="200"/>
      <c r="BC250" s="200"/>
    </row>
    <row r="251" spans="2:65" ht="18" customHeight="1" x14ac:dyDescent="0.15">
      <c r="B251" s="469"/>
      <c r="C251" s="470"/>
      <c r="D251" s="470"/>
      <c r="E251" s="470"/>
      <c r="F251" s="470"/>
      <c r="G251" s="470"/>
      <c r="H251" s="470"/>
      <c r="I251" s="471"/>
      <c r="J251" s="469"/>
      <c r="K251" s="470"/>
      <c r="L251" s="470"/>
      <c r="M251" s="470"/>
      <c r="N251" s="473"/>
      <c r="O251" s="87"/>
      <c r="P251" s="5" t="s">
        <v>0</v>
      </c>
      <c r="Q251" s="45"/>
      <c r="R251" s="5" t="s">
        <v>1</v>
      </c>
      <c r="S251" s="88"/>
      <c r="T251" s="480" t="s">
        <v>58</v>
      </c>
      <c r="U251" s="481"/>
      <c r="V251" s="482"/>
      <c r="W251" s="483"/>
      <c r="X251" s="483"/>
      <c r="Y251" s="484"/>
      <c r="Z251" s="485"/>
      <c r="AA251" s="486"/>
      <c r="AB251" s="486"/>
      <c r="AC251" s="486"/>
      <c r="AD251" s="485">
        <v>0</v>
      </c>
      <c r="AE251" s="486"/>
      <c r="AF251" s="486"/>
      <c r="AG251" s="577"/>
      <c r="AH251" s="435">
        <f>IF(V250="賃金で算定",0,V251+Z251-AD251)</f>
        <v>0</v>
      </c>
      <c r="AI251" s="435"/>
      <c r="AJ251" s="435"/>
      <c r="AK251" s="465"/>
      <c r="AL251" s="439">
        <f>IF(V250="賃金で算定","賃金で算定",IF(OR(V251=0,$F268="",AV250=""),0,IF(AW250="昔",VLOOKUP($F268,労務比率,AX250,FALSE),IF(AW250="上",VLOOKUP($F268,労務比率,AX250,FALSE),IF(AW250="中",VLOOKUP($F268,労務比率,AX250,FALSE),VLOOKUP($F268,労務比率,AX250,FALSE))))))</f>
        <v>0</v>
      </c>
      <c r="AM251" s="440"/>
      <c r="AN251" s="436">
        <f>IF(V250="賃金で算定",0,INT(AH251*AL251/100))</f>
        <v>0</v>
      </c>
      <c r="AO251" s="437"/>
      <c r="AP251" s="437"/>
      <c r="AQ251" s="437"/>
      <c r="AR251" s="437"/>
      <c r="AS251" s="31"/>
      <c r="AV251" s="46"/>
      <c r="AW251" s="47"/>
      <c r="AY251" s="203">
        <f>AH251</f>
        <v>0</v>
      </c>
      <c r="AZ251" s="201">
        <f>IF(AV250&lt;=設定シート!C$85,AH251,IF(AND(AV250&gt;=設定シート!E$85,AV250&lt;=設定シート!G$85),AH251*105/108,AH251))</f>
        <v>0</v>
      </c>
      <c r="BA251" s="198"/>
      <c r="BB251" s="201">
        <f>IF($AL251="賃金で算定",0,INT(AY251*$AL251/100))</f>
        <v>0</v>
      </c>
      <c r="BC251" s="201">
        <f>IF(AY251=AZ251,BB251,AZ251*$AL251/100)</f>
        <v>0</v>
      </c>
      <c r="BL251" s="43">
        <f>IF(AY251=AZ251,0,1)</f>
        <v>0</v>
      </c>
      <c r="BM251" s="43" t="str">
        <f>IF(BL251=1,AL251,"")</f>
        <v/>
      </c>
    </row>
    <row r="252" spans="2:65" ht="18" customHeight="1" x14ac:dyDescent="0.15">
      <c r="B252" s="466"/>
      <c r="C252" s="467"/>
      <c r="D252" s="467"/>
      <c r="E252" s="467"/>
      <c r="F252" s="467"/>
      <c r="G252" s="467"/>
      <c r="H252" s="467"/>
      <c r="I252" s="468"/>
      <c r="J252" s="466"/>
      <c r="K252" s="467"/>
      <c r="L252" s="467"/>
      <c r="M252" s="467"/>
      <c r="N252" s="472"/>
      <c r="O252" s="86"/>
      <c r="P252" s="15" t="s">
        <v>45</v>
      </c>
      <c r="Q252" s="44"/>
      <c r="R252" s="15" t="s">
        <v>46</v>
      </c>
      <c r="S252" s="85"/>
      <c r="T252" s="474" t="s">
        <v>47</v>
      </c>
      <c r="U252" s="475"/>
      <c r="V252" s="476"/>
      <c r="W252" s="477"/>
      <c r="X252" s="477"/>
      <c r="Y252" s="60"/>
      <c r="Z252" s="33"/>
      <c r="AA252" s="34"/>
      <c r="AB252" s="34"/>
      <c r="AC252" s="35"/>
      <c r="AD252" s="33"/>
      <c r="AE252" s="34"/>
      <c r="AF252" s="34"/>
      <c r="AG252" s="40"/>
      <c r="AH252" s="462">
        <f>IF(V252="賃金で算定",V253+Z253-AD253,0)</f>
        <v>0</v>
      </c>
      <c r="AI252" s="463"/>
      <c r="AJ252" s="463"/>
      <c r="AK252" s="464"/>
      <c r="AL252" s="51"/>
      <c r="AM252" s="52"/>
      <c r="AN252" s="478"/>
      <c r="AO252" s="479"/>
      <c r="AP252" s="479"/>
      <c r="AQ252" s="479"/>
      <c r="AR252" s="479"/>
      <c r="AS252" s="32"/>
      <c r="AV252" s="46" t="str">
        <f>IF(OR(O252="",Q252=""),"", IF(O252&lt;20,DATE(O252+118,Q252,IF(S252="",1,S252)),DATE(O252+88,Q252,IF(S252="",1,S252))))</f>
        <v/>
      </c>
      <c r="AW252" s="47" t="str">
        <f>IF(AV252&lt;=設定シート!C$15,"昔",IF(AV252&lt;=設定シート!E$15,"上",IF(AV252&lt;=設定シート!G$15,"中","下")))</f>
        <v>下</v>
      </c>
      <c r="AX252" s="4">
        <f>IF(AV252&lt;=設定シート!$E$36,5,IF(AV252&lt;=設定シート!$I$36,7,IF(AV252&lt;=設定シート!$M$36,9,11)))</f>
        <v>11</v>
      </c>
      <c r="AY252" s="202"/>
      <c r="AZ252" s="200"/>
      <c r="BA252" s="204">
        <f t="shared" ref="BA252" si="106">AN252</f>
        <v>0</v>
      </c>
      <c r="BB252" s="200"/>
      <c r="BC252" s="200"/>
      <c r="BL252" s="43"/>
      <c r="BM252" s="43"/>
    </row>
    <row r="253" spans="2:65" ht="18" customHeight="1" x14ac:dyDescent="0.15">
      <c r="B253" s="469"/>
      <c r="C253" s="470"/>
      <c r="D253" s="470"/>
      <c r="E253" s="470"/>
      <c r="F253" s="470"/>
      <c r="G253" s="470"/>
      <c r="H253" s="470"/>
      <c r="I253" s="471"/>
      <c r="J253" s="469"/>
      <c r="K253" s="470"/>
      <c r="L253" s="470"/>
      <c r="M253" s="470"/>
      <c r="N253" s="473"/>
      <c r="O253" s="87"/>
      <c r="P253" s="16" t="s">
        <v>45</v>
      </c>
      <c r="Q253" s="45"/>
      <c r="R253" s="16" t="s">
        <v>46</v>
      </c>
      <c r="S253" s="88"/>
      <c r="T253" s="480" t="s">
        <v>48</v>
      </c>
      <c r="U253" s="481"/>
      <c r="V253" s="482"/>
      <c r="W253" s="483"/>
      <c r="X253" s="483"/>
      <c r="Y253" s="484"/>
      <c r="Z253" s="485"/>
      <c r="AA253" s="486"/>
      <c r="AB253" s="486"/>
      <c r="AC253" s="486"/>
      <c r="AD253" s="485">
        <v>0</v>
      </c>
      <c r="AE253" s="486"/>
      <c r="AF253" s="486"/>
      <c r="AG253" s="577"/>
      <c r="AH253" s="435">
        <f>IF(V252="賃金で算定",0,V253+Z253-AD253)</f>
        <v>0</v>
      </c>
      <c r="AI253" s="435"/>
      <c r="AJ253" s="435"/>
      <c r="AK253" s="465"/>
      <c r="AL253" s="439">
        <f>IF(V252="賃金で算定","賃金で算定",IF(OR(V253=0,$F268="",AV252=""),0,IF(AW252="昔",VLOOKUP($F268,労務比率,AX252,FALSE),IF(AW252="上",VLOOKUP($F268,労務比率,AX252,FALSE),IF(AW252="中",VLOOKUP($F268,労務比率,AX252,FALSE),VLOOKUP($F268,労務比率,AX252,FALSE))))))</f>
        <v>0</v>
      </c>
      <c r="AM253" s="440"/>
      <c r="AN253" s="436">
        <f>IF(V252="賃金で算定",0,INT(AH253*AL253/100))</f>
        <v>0</v>
      </c>
      <c r="AO253" s="437"/>
      <c r="AP253" s="437"/>
      <c r="AQ253" s="437"/>
      <c r="AR253" s="437"/>
      <c r="AS253" s="31"/>
      <c r="AV253" s="46"/>
      <c r="AW253" s="47"/>
      <c r="AY253" s="203">
        <f t="shared" ref="AY253" si="107">AH253</f>
        <v>0</v>
      </c>
      <c r="AZ253" s="201">
        <f>IF(AV252&lt;=設定シート!C$85,AH253,IF(AND(AV252&gt;=設定シート!E$85,AV252&lt;=設定シート!G$85),AH253*105/108,AH253))</f>
        <v>0</v>
      </c>
      <c r="BA253" s="198"/>
      <c r="BB253" s="201">
        <f t="shared" ref="BB253" si="108">IF($AL253="賃金で算定",0,INT(AY253*$AL253/100))</f>
        <v>0</v>
      </c>
      <c r="BC253" s="201">
        <f>IF(AY253=AZ253,BB253,AZ253*$AL253/100)</f>
        <v>0</v>
      </c>
      <c r="BL253" s="43">
        <f>IF(AY253=AZ253,0,1)</f>
        <v>0</v>
      </c>
      <c r="BM253" s="43" t="str">
        <f>IF(BL253=1,AL253,"")</f>
        <v/>
      </c>
    </row>
    <row r="254" spans="2:65" ht="18" customHeight="1" x14ac:dyDescent="0.15">
      <c r="B254" s="466"/>
      <c r="C254" s="467"/>
      <c r="D254" s="467"/>
      <c r="E254" s="467"/>
      <c r="F254" s="467"/>
      <c r="G254" s="467"/>
      <c r="H254" s="467"/>
      <c r="I254" s="468"/>
      <c r="J254" s="466"/>
      <c r="K254" s="467"/>
      <c r="L254" s="467"/>
      <c r="M254" s="467"/>
      <c r="N254" s="472"/>
      <c r="O254" s="86"/>
      <c r="P254" s="15" t="s">
        <v>45</v>
      </c>
      <c r="Q254" s="44"/>
      <c r="R254" s="15" t="s">
        <v>46</v>
      </c>
      <c r="S254" s="85"/>
      <c r="T254" s="474" t="s">
        <v>47</v>
      </c>
      <c r="U254" s="475"/>
      <c r="V254" s="476"/>
      <c r="W254" s="477"/>
      <c r="X254" s="477"/>
      <c r="Y254" s="60"/>
      <c r="Z254" s="33"/>
      <c r="AA254" s="34"/>
      <c r="AB254" s="34"/>
      <c r="AC254" s="35"/>
      <c r="AD254" s="33"/>
      <c r="AE254" s="34"/>
      <c r="AF254" s="34"/>
      <c r="AG254" s="40"/>
      <c r="AH254" s="462">
        <f>IF(V254="賃金で算定",V255+Z255-AD255,0)</f>
        <v>0</v>
      </c>
      <c r="AI254" s="463"/>
      <c r="AJ254" s="463"/>
      <c r="AK254" s="464"/>
      <c r="AL254" s="51"/>
      <c r="AM254" s="52"/>
      <c r="AN254" s="478"/>
      <c r="AO254" s="479"/>
      <c r="AP254" s="479"/>
      <c r="AQ254" s="479"/>
      <c r="AR254" s="479"/>
      <c r="AS254" s="32"/>
      <c r="AV254" s="46" t="str">
        <f>IF(OR(O254="",Q254=""),"", IF(O254&lt;20,DATE(O254+118,Q254,IF(S254="",1,S254)),DATE(O254+88,Q254,IF(S254="",1,S254))))</f>
        <v/>
      </c>
      <c r="AW254" s="47" t="str">
        <f>IF(AV254&lt;=設定シート!C$15,"昔",IF(AV254&lt;=設定シート!E$15,"上",IF(AV254&lt;=設定シート!G$15,"中","下")))</f>
        <v>下</v>
      </c>
      <c r="AX254" s="4">
        <f>IF(AV254&lt;=設定シート!$E$36,5,IF(AV254&lt;=設定シート!$I$36,7,IF(AV254&lt;=設定シート!$M$36,9,11)))</f>
        <v>11</v>
      </c>
      <c r="AY254" s="202"/>
      <c r="AZ254" s="200"/>
      <c r="BA254" s="204">
        <f t="shared" ref="BA254" si="109">AN254</f>
        <v>0</v>
      </c>
      <c r="BB254" s="200"/>
      <c r="BC254" s="200"/>
    </row>
    <row r="255" spans="2:65" ht="18" customHeight="1" x14ac:dyDescent="0.15">
      <c r="B255" s="469"/>
      <c r="C255" s="470"/>
      <c r="D255" s="470"/>
      <c r="E255" s="470"/>
      <c r="F255" s="470"/>
      <c r="G255" s="470"/>
      <c r="H255" s="470"/>
      <c r="I255" s="471"/>
      <c r="J255" s="469"/>
      <c r="K255" s="470"/>
      <c r="L255" s="470"/>
      <c r="M255" s="470"/>
      <c r="N255" s="473"/>
      <c r="O255" s="87"/>
      <c r="P255" s="16" t="s">
        <v>45</v>
      </c>
      <c r="Q255" s="45"/>
      <c r="R255" s="16" t="s">
        <v>46</v>
      </c>
      <c r="S255" s="88"/>
      <c r="T255" s="480" t="s">
        <v>48</v>
      </c>
      <c r="U255" s="481"/>
      <c r="V255" s="482"/>
      <c r="W255" s="483"/>
      <c r="X255" s="483"/>
      <c r="Y255" s="484"/>
      <c r="Z255" s="482"/>
      <c r="AA255" s="483"/>
      <c r="AB255" s="483"/>
      <c r="AC255" s="483"/>
      <c r="AD255" s="482">
        <v>0</v>
      </c>
      <c r="AE255" s="483"/>
      <c r="AF255" s="483"/>
      <c r="AG255" s="484"/>
      <c r="AH255" s="435">
        <f>IF(V254="賃金で算定",0,V255+Z255-AD255)</f>
        <v>0</v>
      </c>
      <c r="AI255" s="435"/>
      <c r="AJ255" s="435"/>
      <c r="AK255" s="465"/>
      <c r="AL255" s="439">
        <f>IF(V254="賃金で算定","賃金で算定",IF(OR(V255=0,$F268="",AV254=""),0,IF(AW254="昔",VLOOKUP($F268,労務比率,AX254,FALSE),IF(AW254="上",VLOOKUP($F268,労務比率,AX254,FALSE),IF(AW254="中",VLOOKUP($F268,労務比率,AX254,FALSE),VLOOKUP($F268,労務比率,AX254,FALSE))))))</f>
        <v>0</v>
      </c>
      <c r="AM255" s="440"/>
      <c r="AN255" s="436">
        <f>IF(V254="賃金で算定",0,INT(AH255*AL255/100))</f>
        <v>0</v>
      </c>
      <c r="AO255" s="437"/>
      <c r="AP255" s="437"/>
      <c r="AQ255" s="437"/>
      <c r="AR255" s="437"/>
      <c r="AS255" s="31"/>
      <c r="AV255" s="46"/>
      <c r="AW255" s="47"/>
      <c r="AY255" s="203">
        <f t="shared" ref="AY255" si="110">AH255</f>
        <v>0</v>
      </c>
      <c r="AZ255" s="201">
        <f>IF(AV254&lt;=設定シート!C$85,AH255,IF(AND(AV254&gt;=設定シート!E$85,AV254&lt;=設定シート!G$85),AH255*105/108,AH255))</f>
        <v>0</v>
      </c>
      <c r="BA255" s="198"/>
      <c r="BB255" s="201">
        <f t="shared" ref="BB255" si="111">IF($AL255="賃金で算定",0,INT(AY255*$AL255/100))</f>
        <v>0</v>
      </c>
      <c r="BC255" s="201">
        <f>IF(AY255=AZ255,BB255,AZ255*$AL255/100)</f>
        <v>0</v>
      </c>
      <c r="BL255" s="43">
        <f>IF(AY255=AZ255,0,1)</f>
        <v>0</v>
      </c>
      <c r="BM255" s="43" t="str">
        <f>IF(BL255=1,AL255,"")</f>
        <v/>
      </c>
    </row>
    <row r="256" spans="2:65" ht="18" customHeight="1" x14ac:dyDescent="0.15">
      <c r="B256" s="466"/>
      <c r="C256" s="467"/>
      <c r="D256" s="467"/>
      <c r="E256" s="467"/>
      <c r="F256" s="467"/>
      <c r="G256" s="467"/>
      <c r="H256" s="467"/>
      <c r="I256" s="468"/>
      <c r="J256" s="466"/>
      <c r="K256" s="467"/>
      <c r="L256" s="467"/>
      <c r="M256" s="467"/>
      <c r="N256" s="472"/>
      <c r="O256" s="86"/>
      <c r="P256" s="15" t="s">
        <v>45</v>
      </c>
      <c r="Q256" s="44"/>
      <c r="R256" s="15" t="s">
        <v>46</v>
      </c>
      <c r="S256" s="85"/>
      <c r="T256" s="474" t="s">
        <v>47</v>
      </c>
      <c r="U256" s="475"/>
      <c r="V256" s="476"/>
      <c r="W256" s="477"/>
      <c r="X256" s="477"/>
      <c r="Y256" s="61"/>
      <c r="Z256" s="29"/>
      <c r="AA256" s="30"/>
      <c r="AB256" s="30"/>
      <c r="AC256" s="41"/>
      <c r="AD256" s="29"/>
      <c r="AE256" s="30"/>
      <c r="AF256" s="30"/>
      <c r="AG256" s="42"/>
      <c r="AH256" s="462">
        <f>IF(V256="賃金で算定",V257+Z257-AD257,0)</f>
        <v>0</v>
      </c>
      <c r="AI256" s="463"/>
      <c r="AJ256" s="463"/>
      <c r="AK256" s="464"/>
      <c r="AL256" s="51"/>
      <c r="AM256" s="52"/>
      <c r="AN256" s="478"/>
      <c r="AO256" s="479"/>
      <c r="AP256" s="479"/>
      <c r="AQ256" s="479"/>
      <c r="AR256" s="479"/>
      <c r="AS256" s="32"/>
      <c r="AV256" s="46" t="str">
        <f>IF(OR(O256="",Q256=""),"", IF(O256&lt;20,DATE(O256+118,Q256,IF(S256="",1,S256)),DATE(O256+88,Q256,IF(S256="",1,S256))))</f>
        <v/>
      </c>
      <c r="AW256" s="47" t="str">
        <f>IF(AV256&lt;=設定シート!C$15,"昔",IF(AV256&lt;=設定シート!E$15,"上",IF(AV256&lt;=設定シート!G$15,"中","下")))</f>
        <v>下</v>
      </c>
      <c r="AX256" s="4">
        <f>IF(AV256&lt;=設定シート!$E$36,5,IF(AV256&lt;=設定シート!$I$36,7,IF(AV256&lt;=設定シート!$M$36,9,11)))</f>
        <v>11</v>
      </c>
      <c r="AY256" s="202"/>
      <c r="AZ256" s="200"/>
      <c r="BA256" s="204">
        <f t="shared" ref="BA256" si="112">AN256</f>
        <v>0</v>
      </c>
      <c r="BB256" s="200"/>
      <c r="BC256" s="200"/>
    </row>
    <row r="257" spans="2:65" ht="18" customHeight="1" x14ac:dyDescent="0.15">
      <c r="B257" s="469"/>
      <c r="C257" s="470"/>
      <c r="D257" s="470"/>
      <c r="E257" s="470"/>
      <c r="F257" s="470"/>
      <c r="G257" s="470"/>
      <c r="H257" s="470"/>
      <c r="I257" s="471"/>
      <c r="J257" s="469"/>
      <c r="K257" s="470"/>
      <c r="L257" s="470"/>
      <c r="M257" s="470"/>
      <c r="N257" s="473"/>
      <c r="O257" s="87"/>
      <c r="P257" s="16" t="s">
        <v>45</v>
      </c>
      <c r="Q257" s="45"/>
      <c r="R257" s="16" t="s">
        <v>46</v>
      </c>
      <c r="S257" s="88"/>
      <c r="T257" s="480" t="s">
        <v>48</v>
      </c>
      <c r="U257" s="481"/>
      <c r="V257" s="482"/>
      <c r="W257" s="483"/>
      <c r="X257" s="483"/>
      <c r="Y257" s="484"/>
      <c r="Z257" s="485"/>
      <c r="AA257" s="486"/>
      <c r="AB257" s="486"/>
      <c r="AC257" s="486"/>
      <c r="AD257" s="485">
        <v>0</v>
      </c>
      <c r="AE257" s="486"/>
      <c r="AF257" s="486"/>
      <c r="AG257" s="577"/>
      <c r="AH257" s="435">
        <f>IF(V256="賃金で算定",0,V257+Z257-AD257)</f>
        <v>0</v>
      </c>
      <c r="AI257" s="435"/>
      <c r="AJ257" s="435"/>
      <c r="AK257" s="465"/>
      <c r="AL257" s="439">
        <f>IF(V256="賃金で算定","賃金で算定",IF(OR(V257=0,$F268="",AV256=""),0,IF(AW256="昔",VLOOKUP($F268,労務比率,AX256,FALSE),IF(AW256="上",VLOOKUP($F268,労務比率,AX256,FALSE),IF(AW256="中",VLOOKUP($F268,労務比率,AX256,FALSE),VLOOKUP($F268,労務比率,AX256,FALSE))))))</f>
        <v>0</v>
      </c>
      <c r="AM257" s="440"/>
      <c r="AN257" s="436">
        <f>IF(V256="賃金で算定",0,INT(AH257*AL257/100))</f>
        <v>0</v>
      </c>
      <c r="AO257" s="437"/>
      <c r="AP257" s="437"/>
      <c r="AQ257" s="437"/>
      <c r="AR257" s="437"/>
      <c r="AS257" s="31"/>
      <c r="AV257" s="46"/>
      <c r="AW257" s="47"/>
      <c r="AY257" s="203">
        <f t="shared" ref="AY257" si="113">AH257</f>
        <v>0</v>
      </c>
      <c r="AZ257" s="201">
        <f>IF(AV256&lt;=設定シート!C$85,AH257,IF(AND(AV256&gt;=設定シート!E$85,AV256&lt;=設定シート!G$85),AH257*105/108,AH257))</f>
        <v>0</v>
      </c>
      <c r="BA257" s="198"/>
      <c r="BB257" s="201">
        <f t="shared" ref="BB257" si="114">IF($AL257="賃金で算定",0,INT(AY257*$AL257/100))</f>
        <v>0</v>
      </c>
      <c r="BC257" s="201">
        <f>IF(AY257=AZ257,BB257,AZ257*$AL257/100)</f>
        <v>0</v>
      </c>
      <c r="BL257" s="43">
        <f>IF(AY257=AZ257,0,1)</f>
        <v>0</v>
      </c>
      <c r="BM257" s="43" t="str">
        <f>IF(BL257=1,AL257,"")</f>
        <v/>
      </c>
    </row>
    <row r="258" spans="2:65" ht="18" customHeight="1" x14ac:dyDescent="0.15">
      <c r="B258" s="466"/>
      <c r="C258" s="467"/>
      <c r="D258" s="467"/>
      <c r="E258" s="467"/>
      <c r="F258" s="467"/>
      <c r="G258" s="467"/>
      <c r="H258" s="467"/>
      <c r="I258" s="468"/>
      <c r="J258" s="466"/>
      <c r="K258" s="467"/>
      <c r="L258" s="467"/>
      <c r="M258" s="467"/>
      <c r="N258" s="472"/>
      <c r="O258" s="86"/>
      <c r="P258" s="15" t="s">
        <v>45</v>
      </c>
      <c r="Q258" s="44"/>
      <c r="R258" s="15" t="s">
        <v>46</v>
      </c>
      <c r="S258" s="85"/>
      <c r="T258" s="474" t="s">
        <v>47</v>
      </c>
      <c r="U258" s="475"/>
      <c r="V258" s="476"/>
      <c r="W258" s="477"/>
      <c r="X258" s="477"/>
      <c r="Y258" s="60"/>
      <c r="Z258" s="33"/>
      <c r="AA258" s="34"/>
      <c r="AB258" s="34"/>
      <c r="AC258" s="35"/>
      <c r="AD258" s="33"/>
      <c r="AE258" s="34"/>
      <c r="AF258" s="34"/>
      <c r="AG258" s="40"/>
      <c r="AH258" s="462">
        <f>IF(V258="賃金で算定",V259+Z259-AD259,0)</f>
        <v>0</v>
      </c>
      <c r="AI258" s="463"/>
      <c r="AJ258" s="463"/>
      <c r="AK258" s="464"/>
      <c r="AL258" s="51"/>
      <c r="AM258" s="52"/>
      <c r="AN258" s="478"/>
      <c r="AO258" s="479"/>
      <c r="AP258" s="479"/>
      <c r="AQ258" s="479"/>
      <c r="AR258" s="479"/>
      <c r="AS258" s="32"/>
      <c r="AV258" s="46" t="str">
        <f>IF(OR(O258="",Q258=""),"", IF(O258&lt;20,DATE(O258+118,Q258,IF(S258="",1,S258)),DATE(O258+88,Q258,IF(S258="",1,S258))))</f>
        <v/>
      </c>
      <c r="AW258" s="47" t="str">
        <f>IF(AV258&lt;=設定シート!C$15,"昔",IF(AV258&lt;=設定シート!E$15,"上",IF(AV258&lt;=設定シート!G$15,"中","下")))</f>
        <v>下</v>
      </c>
      <c r="AX258" s="4">
        <f>IF(AV258&lt;=設定シート!$E$36,5,IF(AV258&lt;=設定シート!$I$36,7,IF(AV258&lt;=設定シート!$M$36,9,11)))</f>
        <v>11</v>
      </c>
      <c r="AY258" s="202"/>
      <c r="AZ258" s="200"/>
      <c r="BA258" s="204">
        <f t="shared" ref="BA258" si="115">AN258</f>
        <v>0</v>
      </c>
      <c r="BB258" s="200"/>
      <c r="BC258" s="200"/>
    </row>
    <row r="259" spans="2:65" ht="18" customHeight="1" x14ac:dyDescent="0.15">
      <c r="B259" s="469"/>
      <c r="C259" s="470"/>
      <c r="D259" s="470"/>
      <c r="E259" s="470"/>
      <c r="F259" s="470"/>
      <c r="G259" s="470"/>
      <c r="H259" s="470"/>
      <c r="I259" s="471"/>
      <c r="J259" s="469"/>
      <c r="K259" s="470"/>
      <c r="L259" s="470"/>
      <c r="M259" s="470"/>
      <c r="N259" s="473"/>
      <c r="O259" s="87"/>
      <c r="P259" s="16" t="s">
        <v>45</v>
      </c>
      <c r="Q259" s="45"/>
      <c r="R259" s="16" t="s">
        <v>46</v>
      </c>
      <c r="S259" s="88"/>
      <c r="T259" s="480" t="s">
        <v>48</v>
      </c>
      <c r="U259" s="481"/>
      <c r="V259" s="482"/>
      <c r="W259" s="483"/>
      <c r="X259" s="483"/>
      <c r="Y259" s="484"/>
      <c r="Z259" s="482"/>
      <c r="AA259" s="483"/>
      <c r="AB259" s="483"/>
      <c r="AC259" s="483"/>
      <c r="AD259" s="485">
        <v>0</v>
      </c>
      <c r="AE259" s="486"/>
      <c r="AF259" s="486"/>
      <c r="AG259" s="577"/>
      <c r="AH259" s="435">
        <f>IF(V258="賃金で算定",0,V259+Z259-AD259)</f>
        <v>0</v>
      </c>
      <c r="AI259" s="435"/>
      <c r="AJ259" s="435"/>
      <c r="AK259" s="465"/>
      <c r="AL259" s="439">
        <f>IF(V258="賃金で算定","賃金で算定",IF(OR(V259=0,$F268="",AV258=""),0,IF(AW258="昔",VLOOKUP($F268,労務比率,AX258,FALSE),IF(AW258="上",VLOOKUP($F268,労務比率,AX258,FALSE),IF(AW258="中",VLOOKUP($F268,労務比率,AX258,FALSE),VLOOKUP($F268,労務比率,AX258,FALSE))))))</f>
        <v>0</v>
      </c>
      <c r="AM259" s="440"/>
      <c r="AN259" s="436">
        <f>IF(V258="賃金で算定",0,INT(AH259*AL259/100))</f>
        <v>0</v>
      </c>
      <c r="AO259" s="437"/>
      <c r="AP259" s="437"/>
      <c r="AQ259" s="437"/>
      <c r="AR259" s="437"/>
      <c r="AS259" s="31"/>
      <c r="AV259" s="46"/>
      <c r="AW259" s="47"/>
      <c r="AY259" s="203">
        <f t="shared" ref="AY259" si="116">AH259</f>
        <v>0</v>
      </c>
      <c r="AZ259" s="201">
        <f>IF(AV258&lt;=設定シート!C$85,AH259,IF(AND(AV258&gt;=設定シート!E$85,AV258&lt;=設定シート!G$85),AH259*105/108,AH259))</f>
        <v>0</v>
      </c>
      <c r="BA259" s="198"/>
      <c r="BB259" s="201">
        <f t="shared" ref="BB259" si="117">IF($AL259="賃金で算定",0,INT(AY259*$AL259/100))</f>
        <v>0</v>
      </c>
      <c r="BC259" s="201">
        <f>IF(AY259=AZ259,BB259,AZ259*$AL259/100)</f>
        <v>0</v>
      </c>
      <c r="BL259" s="43">
        <f>IF(AY259=AZ259,0,1)</f>
        <v>0</v>
      </c>
      <c r="BM259" s="43" t="str">
        <f>IF(BL259=1,AL259,"")</f>
        <v/>
      </c>
    </row>
    <row r="260" spans="2:65" ht="18" customHeight="1" x14ac:dyDescent="0.15">
      <c r="B260" s="466"/>
      <c r="C260" s="467"/>
      <c r="D260" s="467"/>
      <c r="E260" s="467"/>
      <c r="F260" s="467"/>
      <c r="G260" s="467"/>
      <c r="H260" s="467"/>
      <c r="I260" s="468"/>
      <c r="J260" s="466"/>
      <c r="K260" s="467"/>
      <c r="L260" s="467"/>
      <c r="M260" s="467"/>
      <c r="N260" s="472"/>
      <c r="O260" s="86"/>
      <c r="P260" s="15" t="s">
        <v>45</v>
      </c>
      <c r="Q260" s="44"/>
      <c r="R260" s="15" t="s">
        <v>46</v>
      </c>
      <c r="S260" s="85"/>
      <c r="T260" s="474" t="s">
        <v>47</v>
      </c>
      <c r="U260" s="475"/>
      <c r="V260" s="476"/>
      <c r="W260" s="477"/>
      <c r="X260" s="477"/>
      <c r="Y260" s="60"/>
      <c r="Z260" s="33"/>
      <c r="AA260" s="34"/>
      <c r="AB260" s="34"/>
      <c r="AC260" s="35"/>
      <c r="AD260" s="33"/>
      <c r="AE260" s="34"/>
      <c r="AF260" s="34"/>
      <c r="AG260" s="40"/>
      <c r="AH260" s="462">
        <f>IF(V260="賃金で算定",V261+Z261-AD261,0)</f>
        <v>0</v>
      </c>
      <c r="AI260" s="463"/>
      <c r="AJ260" s="463"/>
      <c r="AK260" s="464"/>
      <c r="AL260" s="51"/>
      <c r="AM260" s="52"/>
      <c r="AN260" s="478"/>
      <c r="AO260" s="479"/>
      <c r="AP260" s="479"/>
      <c r="AQ260" s="479"/>
      <c r="AR260" s="479"/>
      <c r="AS260" s="32"/>
      <c r="AV260" s="46" t="str">
        <f>IF(OR(O260="",Q260=""),"", IF(O260&lt;20,DATE(O260+118,Q260,IF(S260="",1,S260)),DATE(O260+88,Q260,IF(S260="",1,S260))))</f>
        <v/>
      </c>
      <c r="AW260" s="47" t="str">
        <f>IF(AV260&lt;=設定シート!C$15,"昔",IF(AV260&lt;=設定シート!E$15,"上",IF(AV260&lt;=設定シート!G$15,"中","下")))</f>
        <v>下</v>
      </c>
      <c r="AX260" s="4">
        <f>IF(AV260&lt;=設定シート!$E$36,5,IF(AV260&lt;=設定シート!$I$36,7,IF(AV260&lt;=設定シート!$M$36,9,11)))</f>
        <v>11</v>
      </c>
      <c r="AY260" s="202"/>
      <c r="AZ260" s="200"/>
      <c r="BA260" s="204">
        <f t="shared" ref="BA260" si="118">AN260</f>
        <v>0</v>
      </c>
      <c r="BB260" s="200"/>
      <c r="BC260" s="200"/>
    </row>
    <row r="261" spans="2:65" ht="18" customHeight="1" x14ac:dyDescent="0.15">
      <c r="B261" s="469"/>
      <c r="C261" s="470"/>
      <c r="D261" s="470"/>
      <c r="E261" s="470"/>
      <c r="F261" s="470"/>
      <c r="G261" s="470"/>
      <c r="H261" s="470"/>
      <c r="I261" s="471"/>
      <c r="J261" s="469"/>
      <c r="K261" s="470"/>
      <c r="L261" s="470"/>
      <c r="M261" s="470"/>
      <c r="N261" s="473"/>
      <c r="O261" s="87"/>
      <c r="P261" s="16" t="s">
        <v>45</v>
      </c>
      <c r="Q261" s="45"/>
      <c r="R261" s="16" t="s">
        <v>46</v>
      </c>
      <c r="S261" s="88"/>
      <c r="T261" s="480" t="s">
        <v>48</v>
      </c>
      <c r="U261" s="481"/>
      <c r="V261" s="482"/>
      <c r="W261" s="483"/>
      <c r="X261" s="483"/>
      <c r="Y261" s="484"/>
      <c r="Z261" s="482"/>
      <c r="AA261" s="483"/>
      <c r="AB261" s="483"/>
      <c r="AC261" s="483"/>
      <c r="AD261" s="485">
        <v>0</v>
      </c>
      <c r="AE261" s="486"/>
      <c r="AF261" s="486"/>
      <c r="AG261" s="577"/>
      <c r="AH261" s="435">
        <f>IF(V260="賃金で算定",0,V261+Z261-AD261)</f>
        <v>0</v>
      </c>
      <c r="AI261" s="435"/>
      <c r="AJ261" s="435"/>
      <c r="AK261" s="465"/>
      <c r="AL261" s="439">
        <f>IF(V260="賃金で算定","賃金で算定",IF(OR(V261=0,$F268="",AV260=""),0,IF(AW260="昔",VLOOKUP($F268,労務比率,AX260,FALSE),IF(AW260="上",VLOOKUP($F268,労務比率,AX260,FALSE),IF(AW260="中",VLOOKUP($F268,労務比率,AX260,FALSE),VLOOKUP($F268,労務比率,AX260,FALSE))))))</f>
        <v>0</v>
      </c>
      <c r="AM261" s="440"/>
      <c r="AN261" s="436">
        <f>IF(V260="賃金で算定",0,INT(AH261*AL261/100))</f>
        <v>0</v>
      </c>
      <c r="AO261" s="437"/>
      <c r="AP261" s="437"/>
      <c r="AQ261" s="437"/>
      <c r="AR261" s="437"/>
      <c r="AS261" s="31"/>
      <c r="AV261" s="46"/>
      <c r="AW261" s="47"/>
      <c r="AY261" s="203">
        <f t="shared" ref="AY261" si="119">AH261</f>
        <v>0</v>
      </c>
      <c r="AZ261" s="201">
        <f>IF(AV260&lt;=設定シート!C$85,AH261,IF(AND(AV260&gt;=設定シート!E$85,AV260&lt;=設定シート!G$85),AH261*105/108,AH261))</f>
        <v>0</v>
      </c>
      <c r="BA261" s="198"/>
      <c r="BB261" s="201">
        <f t="shared" ref="BB261" si="120">IF($AL261="賃金で算定",0,INT(AY261*$AL261/100))</f>
        <v>0</v>
      </c>
      <c r="BC261" s="201">
        <f>IF(AY261=AZ261,BB261,AZ261*$AL261/100)</f>
        <v>0</v>
      </c>
      <c r="BL261" s="43">
        <f>IF(AY261=AZ261,0,1)</f>
        <v>0</v>
      </c>
      <c r="BM261" s="43" t="str">
        <f>IF(BL261=1,AL261,"")</f>
        <v/>
      </c>
    </row>
    <row r="262" spans="2:65" ht="18" customHeight="1" x14ac:dyDescent="0.15">
      <c r="B262" s="466"/>
      <c r="C262" s="467"/>
      <c r="D262" s="467"/>
      <c r="E262" s="467"/>
      <c r="F262" s="467"/>
      <c r="G262" s="467"/>
      <c r="H262" s="467"/>
      <c r="I262" s="468"/>
      <c r="J262" s="466"/>
      <c r="K262" s="467"/>
      <c r="L262" s="467"/>
      <c r="M262" s="467"/>
      <c r="N262" s="472"/>
      <c r="O262" s="86"/>
      <c r="P262" s="15" t="s">
        <v>45</v>
      </c>
      <c r="Q262" s="44"/>
      <c r="R262" s="15" t="s">
        <v>46</v>
      </c>
      <c r="S262" s="85"/>
      <c r="T262" s="474" t="s">
        <v>47</v>
      </c>
      <c r="U262" s="475"/>
      <c r="V262" s="476"/>
      <c r="W262" s="477"/>
      <c r="X262" s="477"/>
      <c r="Y262" s="60"/>
      <c r="Z262" s="33"/>
      <c r="AA262" s="34"/>
      <c r="AB262" s="34"/>
      <c r="AC262" s="35"/>
      <c r="AD262" s="33"/>
      <c r="AE262" s="34"/>
      <c r="AF262" s="34"/>
      <c r="AG262" s="40"/>
      <c r="AH262" s="462">
        <f>IF(V262="賃金で算定",V263+Z263-AD263,0)</f>
        <v>0</v>
      </c>
      <c r="AI262" s="463"/>
      <c r="AJ262" s="463"/>
      <c r="AK262" s="464"/>
      <c r="AL262" s="51"/>
      <c r="AM262" s="52"/>
      <c r="AN262" s="478"/>
      <c r="AO262" s="479"/>
      <c r="AP262" s="479"/>
      <c r="AQ262" s="479"/>
      <c r="AR262" s="479"/>
      <c r="AS262" s="32"/>
      <c r="AV262" s="46" t="str">
        <f>IF(OR(O262="",Q262=""),"", IF(O262&lt;20,DATE(O262+118,Q262,IF(S262="",1,S262)),DATE(O262+88,Q262,IF(S262="",1,S262))))</f>
        <v/>
      </c>
      <c r="AW262" s="47" t="str">
        <f>IF(AV262&lt;=設定シート!C$15,"昔",IF(AV262&lt;=設定シート!E$15,"上",IF(AV262&lt;=設定シート!G$15,"中","下")))</f>
        <v>下</v>
      </c>
      <c r="AX262" s="4">
        <f>IF(AV262&lt;=設定シート!$E$36,5,IF(AV262&lt;=設定シート!$I$36,7,IF(AV262&lt;=設定シート!$M$36,9,11)))</f>
        <v>11</v>
      </c>
      <c r="AY262" s="202"/>
      <c r="AZ262" s="200"/>
      <c r="BA262" s="204">
        <f t="shared" ref="BA262" si="121">AN262</f>
        <v>0</v>
      </c>
      <c r="BB262" s="200"/>
      <c r="BC262" s="200"/>
    </row>
    <row r="263" spans="2:65" ht="18" customHeight="1" x14ac:dyDescent="0.15">
      <c r="B263" s="469"/>
      <c r="C263" s="470"/>
      <c r="D263" s="470"/>
      <c r="E263" s="470"/>
      <c r="F263" s="470"/>
      <c r="G263" s="470"/>
      <c r="H263" s="470"/>
      <c r="I263" s="471"/>
      <c r="J263" s="469"/>
      <c r="K263" s="470"/>
      <c r="L263" s="470"/>
      <c r="M263" s="470"/>
      <c r="N263" s="473"/>
      <c r="O263" s="87"/>
      <c r="P263" s="16" t="s">
        <v>45</v>
      </c>
      <c r="Q263" s="45"/>
      <c r="R263" s="16" t="s">
        <v>46</v>
      </c>
      <c r="S263" s="88"/>
      <c r="T263" s="480" t="s">
        <v>48</v>
      </c>
      <c r="U263" s="481"/>
      <c r="V263" s="482"/>
      <c r="W263" s="483"/>
      <c r="X263" s="483"/>
      <c r="Y263" s="484"/>
      <c r="Z263" s="482"/>
      <c r="AA263" s="483"/>
      <c r="AB263" s="483"/>
      <c r="AC263" s="483"/>
      <c r="AD263" s="485">
        <v>0</v>
      </c>
      <c r="AE263" s="486"/>
      <c r="AF263" s="486"/>
      <c r="AG263" s="577"/>
      <c r="AH263" s="435">
        <f>IF(V262="賃金で算定",0,V263+Z263-AD263)</f>
        <v>0</v>
      </c>
      <c r="AI263" s="435"/>
      <c r="AJ263" s="435"/>
      <c r="AK263" s="465"/>
      <c r="AL263" s="439">
        <f>IF(V262="賃金で算定","賃金で算定",IF(OR(V263=0,$F268="",AV262=""),0,IF(AW262="昔",VLOOKUP($F268,労務比率,AX262,FALSE),IF(AW262="上",VLOOKUP($F268,労務比率,AX262,FALSE),IF(AW262="中",VLOOKUP($F268,労務比率,AX262,FALSE),VLOOKUP($F268,労務比率,AX262,FALSE))))))</f>
        <v>0</v>
      </c>
      <c r="AM263" s="440"/>
      <c r="AN263" s="436">
        <f>IF(V262="賃金で算定",0,INT(AH263*AL263/100))</f>
        <v>0</v>
      </c>
      <c r="AO263" s="437"/>
      <c r="AP263" s="437"/>
      <c r="AQ263" s="437"/>
      <c r="AR263" s="437"/>
      <c r="AS263" s="31"/>
      <c r="AV263" s="46"/>
      <c r="AW263" s="47"/>
      <c r="AY263" s="203">
        <f t="shared" ref="AY263" si="122">AH263</f>
        <v>0</v>
      </c>
      <c r="AZ263" s="201">
        <f>IF(AV262&lt;=設定シート!C$85,AH263,IF(AND(AV262&gt;=設定シート!E$85,AV262&lt;=設定シート!G$85),AH263*105/108,AH263))</f>
        <v>0</v>
      </c>
      <c r="BA263" s="198"/>
      <c r="BB263" s="201">
        <f t="shared" ref="BB263" si="123">IF($AL263="賃金で算定",0,INT(AY263*$AL263/100))</f>
        <v>0</v>
      </c>
      <c r="BC263" s="201">
        <f>IF(AY263=AZ263,BB263,AZ263*$AL263/100)</f>
        <v>0</v>
      </c>
      <c r="BL263" s="43">
        <f>IF(AY263=AZ263,0,1)</f>
        <v>0</v>
      </c>
      <c r="BM263" s="43" t="str">
        <f>IF(BL263=1,AL263,"")</f>
        <v/>
      </c>
    </row>
    <row r="264" spans="2:65" ht="18" customHeight="1" x14ac:dyDescent="0.15">
      <c r="B264" s="466"/>
      <c r="C264" s="467"/>
      <c r="D264" s="467"/>
      <c r="E264" s="467"/>
      <c r="F264" s="467"/>
      <c r="G264" s="467"/>
      <c r="H264" s="467"/>
      <c r="I264" s="468"/>
      <c r="J264" s="466"/>
      <c r="K264" s="467"/>
      <c r="L264" s="467"/>
      <c r="M264" s="467"/>
      <c r="N264" s="472"/>
      <c r="O264" s="86"/>
      <c r="P264" s="15" t="s">
        <v>45</v>
      </c>
      <c r="Q264" s="44"/>
      <c r="R264" s="15" t="s">
        <v>46</v>
      </c>
      <c r="S264" s="85"/>
      <c r="T264" s="474" t="s">
        <v>47</v>
      </c>
      <c r="U264" s="475"/>
      <c r="V264" s="476"/>
      <c r="W264" s="477"/>
      <c r="X264" s="477"/>
      <c r="Y264" s="60"/>
      <c r="Z264" s="33"/>
      <c r="AA264" s="34"/>
      <c r="AB264" s="34"/>
      <c r="AC264" s="35"/>
      <c r="AD264" s="33"/>
      <c r="AE264" s="34"/>
      <c r="AF264" s="34"/>
      <c r="AG264" s="40"/>
      <c r="AH264" s="462">
        <f>IF(V264="賃金で算定",V265+Z265-AD265,0)</f>
        <v>0</v>
      </c>
      <c r="AI264" s="463"/>
      <c r="AJ264" s="463"/>
      <c r="AK264" s="464"/>
      <c r="AL264" s="51"/>
      <c r="AM264" s="52"/>
      <c r="AN264" s="478"/>
      <c r="AO264" s="479"/>
      <c r="AP264" s="479"/>
      <c r="AQ264" s="479"/>
      <c r="AR264" s="479"/>
      <c r="AS264" s="32"/>
      <c r="AV264" s="46" t="str">
        <f>IF(OR(O264="",Q264=""),"", IF(O264&lt;20,DATE(O264+118,Q264,IF(S264="",1,S264)),DATE(O264+88,Q264,IF(S264="",1,S264))))</f>
        <v/>
      </c>
      <c r="AW264" s="47" t="str">
        <f>IF(AV264&lt;=設定シート!C$15,"昔",IF(AV264&lt;=設定シート!E$15,"上",IF(AV264&lt;=設定シート!G$15,"中","下")))</f>
        <v>下</v>
      </c>
      <c r="AX264" s="4">
        <f>IF(AV264&lt;=設定シート!$E$36,5,IF(AV264&lt;=設定シート!$I$36,7,IF(AV264&lt;=設定シート!$M$36,9,11)))</f>
        <v>11</v>
      </c>
      <c r="AY264" s="202"/>
      <c r="AZ264" s="200"/>
      <c r="BA264" s="204">
        <f t="shared" ref="BA264" si="124">AN264</f>
        <v>0</v>
      </c>
      <c r="BB264" s="200"/>
      <c r="BC264" s="200"/>
    </row>
    <row r="265" spans="2:65" ht="18" customHeight="1" x14ac:dyDescent="0.15">
      <c r="B265" s="469"/>
      <c r="C265" s="470"/>
      <c r="D265" s="470"/>
      <c r="E265" s="470"/>
      <c r="F265" s="470"/>
      <c r="G265" s="470"/>
      <c r="H265" s="470"/>
      <c r="I265" s="471"/>
      <c r="J265" s="469"/>
      <c r="K265" s="470"/>
      <c r="L265" s="470"/>
      <c r="M265" s="470"/>
      <c r="N265" s="473"/>
      <c r="O265" s="87"/>
      <c r="P265" s="16" t="s">
        <v>45</v>
      </c>
      <c r="Q265" s="45"/>
      <c r="R265" s="16" t="s">
        <v>46</v>
      </c>
      <c r="S265" s="88"/>
      <c r="T265" s="480" t="s">
        <v>48</v>
      </c>
      <c r="U265" s="481"/>
      <c r="V265" s="482"/>
      <c r="W265" s="483"/>
      <c r="X265" s="483"/>
      <c r="Y265" s="484"/>
      <c r="Z265" s="482"/>
      <c r="AA265" s="483"/>
      <c r="AB265" s="483"/>
      <c r="AC265" s="483"/>
      <c r="AD265" s="485">
        <v>0</v>
      </c>
      <c r="AE265" s="486"/>
      <c r="AF265" s="486"/>
      <c r="AG265" s="577"/>
      <c r="AH265" s="435">
        <f>IF(V264="賃金で算定",0,V265+Z265-AD265)</f>
        <v>0</v>
      </c>
      <c r="AI265" s="435"/>
      <c r="AJ265" s="435"/>
      <c r="AK265" s="465"/>
      <c r="AL265" s="439">
        <f>IF(V264="賃金で算定","賃金で算定",IF(OR(V265=0,$F268="",AV264=""),0,IF(AW264="昔",VLOOKUP($F268,労務比率,AX264,FALSE),IF(AW264="上",VLOOKUP($F268,労務比率,AX264,FALSE),IF(AW264="中",VLOOKUP($F268,労務比率,AX264,FALSE),VLOOKUP($F268,労務比率,AX264,FALSE))))))</f>
        <v>0</v>
      </c>
      <c r="AM265" s="440"/>
      <c r="AN265" s="436">
        <f>IF(V264="賃金で算定",0,INT(AH265*AL265/100))</f>
        <v>0</v>
      </c>
      <c r="AO265" s="437"/>
      <c r="AP265" s="437"/>
      <c r="AQ265" s="437"/>
      <c r="AR265" s="437"/>
      <c r="AS265" s="31"/>
      <c r="AV265" s="46"/>
      <c r="AW265" s="47"/>
      <c r="AY265" s="203">
        <f t="shared" ref="AY265" si="125">AH265</f>
        <v>0</v>
      </c>
      <c r="AZ265" s="201">
        <f>IF(AV264&lt;=設定シート!C$85,AH265,IF(AND(AV264&gt;=設定シート!E$85,AV264&lt;=設定シート!G$85),AH265*105/108,AH265))</f>
        <v>0</v>
      </c>
      <c r="BA265" s="198"/>
      <c r="BB265" s="201">
        <f t="shared" ref="BB265" si="126">IF($AL265="賃金で算定",0,INT(AY265*$AL265/100))</f>
        <v>0</v>
      </c>
      <c r="BC265" s="201">
        <f>IF(AY265=AZ265,BB265,AZ265*$AL265/100)</f>
        <v>0</v>
      </c>
      <c r="BL265" s="43">
        <f>IF(AY265=AZ265,0,1)</f>
        <v>0</v>
      </c>
      <c r="BM265" s="43" t="str">
        <f>IF(BL265=1,AL265,"")</f>
        <v/>
      </c>
    </row>
    <row r="266" spans="2:65" ht="18" customHeight="1" x14ac:dyDescent="0.15">
      <c r="B266" s="466"/>
      <c r="C266" s="467"/>
      <c r="D266" s="467"/>
      <c r="E266" s="467"/>
      <c r="F266" s="467"/>
      <c r="G266" s="467"/>
      <c r="H266" s="467"/>
      <c r="I266" s="468"/>
      <c r="J266" s="466"/>
      <c r="K266" s="467"/>
      <c r="L266" s="467"/>
      <c r="M266" s="467"/>
      <c r="N266" s="472"/>
      <c r="O266" s="86"/>
      <c r="P266" s="15" t="s">
        <v>45</v>
      </c>
      <c r="Q266" s="44"/>
      <c r="R266" s="15" t="s">
        <v>46</v>
      </c>
      <c r="S266" s="85"/>
      <c r="T266" s="474" t="s">
        <v>47</v>
      </c>
      <c r="U266" s="475"/>
      <c r="V266" s="476"/>
      <c r="W266" s="477"/>
      <c r="X266" s="477"/>
      <c r="Y266" s="60"/>
      <c r="Z266" s="33"/>
      <c r="AA266" s="34"/>
      <c r="AB266" s="34"/>
      <c r="AC266" s="35"/>
      <c r="AD266" s="33"/>
      <c r="AE266" s="34"/>
      <c r="AF266" s="34"/>
      <c r="AG266" s="40"/>
      <c r="AH266" s="462">
        <f>IF(V266="賃金で算定",V267+Z267-AD267,0)</f>
        <v>0</v>
      </c>
      <c r="AI266" s="463"/>
      <c r="AJ266" s="463"/>
      <c r="AK266" s="464"/>
      <c r="AL266" s="51"/>
      <c r="AM266" s="52"/>
      <c r="AN266" s="478"/>
      <c r="AO266" s="479"/>
      <c r="AP266" s="479"/>
      <c r="AQ266" s="479"/>
      <c r="AR266" s="479"/>
      <c r="AS266" s="32"/>
      <c r="AV266" s="46" t="str">
        <f>IF(OR(O266="",Q266=""),"", IF(O266&lt;20,DATE(O266+118,Q266,IF(S266="",1,S266)),DATE(O266+88,Q266,IF(S266="",1,S266))))</f>
        <v/>
      </c>
      <c r="AW266" s="47" t="str">
        <f>IF(AV266&lt;=設定シート!C$15,"昔",IF(AV266&lt;=設定シート!E$15,"上",IF(AV266&lt;=設定シート!G$15,"中","下")))</f>
        <v>下</v>
      </c>
      <c r="AX266" s="4">
        <f>IF(AV266&lt;=設定シート!$E$36,5,IF(AV266&lt;=設定シート!$I$36,7,IF(AV266&lt;=設定シート!$M$36,9,11)))</f>
        <v>11</v>
      </c>
      <c r="AY266" s="202"/>
      <c r="AZ266" s="200"/>
      <c r="BA266" s="204">
        <f t="shared" ref="BA266" si="127">AN266</f>
        <v>0</v>
      </c>
      <c r="BB266" s="200"/>
      <c r="BC266" s="200"/>
    </row>
    <row r="267" spans="2:65" ht="18" customHeight="1" x14ac:dyDescent="0.15">
      <c r="B267" s="469"/>
      <c r="C267" s="470"/>
      <c r="D267" s="470"/>
      <c r="E267" s="470"/>
      <c r="F267" s="470"/>
      <c r="G267" s="470"/>
      <c r="H267" s="470"/>
      <c r="I267" s="471"/>
      <c r="J267" s="469"/>
      <c r="K267" s="470"/>
      <c r="L267" s="470"/>
      <c r="M267" s="470"/>
      <c r="N267" s="473"/>
      <c r="O267" s="87"/>
      <c r="P267" s="184" t="s">
        <v>45</v>
      </c>
      <c r="Q267" s="45"/>
      <c r="R267" s="16" t="s">
        <v>46</v>
      </c>
      <c r="S267" s="88"/>
      <c r="T267" s="480" t="s">
        <v>48</v>
      </c>
      <c r="U267" s="481"/>
      <c r="V267" s="482"/>
      <c r="W267" s="483"/>
      <c r="X267" s="483"/>
      <c r="Y267" s="484"/>
      <c r="Z267" s="482"/>
      <c r="AA267" s="483"/>
      <c r="AB267" s="483"/>
      <c r="AC267" s="483"/>
      <c r="AD267" s="485">
        <v>0</v>
      </c>
      <c r="AE267" s="486"/>
      <c r="AF267" s="486"/>
      <c r="AG267" s="577"/>
      <c r="AH267" s="436">
        <f>IF(V266="賃金で算定",0,V267+Z267-AD267)</f>
        <v>0</v>
      </c>
      <c r="AI267" s="437"/>
      <c r="AJ267" s="437"/>
      <c r="AK267" s="438"/>
      <c r="AL267" s="439">
        <f>IF(V266="賃金で算定","賃金で算定",IF(OR(V267=0,$F268="",AV266=""),0,IF(AW266="昔",VLOOKUP($F268,労務比率,AX266,FALSE),IF(AW266="上",VLOOKUP($F268,労務比率,AX266,FALSE),IF(AW266="中",VLOOKUP($F268,労務比率,AX266,FALSE),VLOOKUP($F268,労務比率,AX266,FALSE))))))</f>
        <v>0</v>
      </c>
      <c r="AM267" s="440"/>
      <c r="AN267" s="436">
        <f>IF(V266="賃金で算定",0,INT(AH267*AL267/100))</f>
        <v>0</v>
      </c>
      <c r="AO267" s="437"/>
      <c r="AP267" s="437"/>
      <c r="AQ267" s="437"/>
      <c r="AR267" s="437"/>
      <c r="AS267" s="31"/>
      <c r="AV267" s="46"/>
      <c r="AW267" s="47"/>
      <c r="AY267" s="203">
        <f t="shared" ref="AY267" si="128">AH267</f>
        <v>0</v>
      </c>
      <c r="AZ267" s="201">
        <f>IF(AV266&lt;=設定シート!C$85,AH267,IF(AND(AV266&gt;=設定シート!E$85,AV266&lt;=設定シート!G$85),AH267*105/108,AH267))</f>
        <v>0</v>
      </c>
      <c r="BA267" s="198"/>
      <c r="BB267" s="201">
        <f t="shared" ref="BB267" si="129">IF($AL267="賃金で算定",0,INT(AY267*$AL267/100))</f>
        <v>0</v>
      </c>
      <c r="BC267" s="201">
        <f>IF(AY267=AZ267,BB267,AZ267*$AL267/100)</f>
        <v>0</v>
      </c>
      <c r="BL267" s="43">
        <f>IF(AY267=AZ267,0,1)</f>
        <v>0</v>
      </c>
      <c r="BM267" s="43" t="str">
        <f>IF(BL267=1,AL267,"")</f>
        <v/>
      </c>
    </row>
    <row r="268" spans="2:65" ht="18" customHeight="1" x14ac:dyDescent="0.15">
      <c r="B268" s="441" t="s">
        <v>85</v>
      </c>
      <c r="C268" s="442"/>
      <c r="D268" s="442"/>
      <c r="E268" s="443"/>
      <c r="F268" s="450"/>
      <c r="G268" s="451"/>
      <c r="H268" s="451"/>
      <c r="I268" s="451"/>
      <c r="J268" s="451"/>
      <c r="K268" s="451"/>
      <c r="L268" s="451"/>
      <c r="M268" s="451"/>
      <c r="N268" s="452"/>
      <c r="O268" s="441" t="s">
        <v>49</v>
      </c>
      <c r="P268" s="442"/>
      <c r="Q268" s="442"/>
      <c r="R268" s="442"/>
      <c r="S268" s="442"/>
      <c r="T268" s="442"/>
      <c r="U268" s="443"/>
      <c r="V268" s="459">
        <f>AH268</f>
        <v>0</v>
      </c>
      <c r="W268" s="460"/>
      <c r="X268" s="460"/>
      <c r="Y268" s="461"/>
      <c r="Z268" s="33"/>
      <c r="AA268" s="34"/>
      <c r="AB268" s="34"/>
      <c r="AC268" s="35"/>
      <c r="AD268" s="33"/>
      <c r="AE268" s="34"/>
      <c r="AF268" s="34"/>
      <c r="AG268" s="35"/>
      <c r="AH268" s="462">
        <f>AH250+AH252+AH254+AH256+AH258+AH260+AH262+AH264+AH266</f>
        <v>0</v>
      </c>
      <c r="AI268" s="463"/>
      <c r="AJ268" s="463"/>
      <c r="AK268" s="464"/>
      <c r="AL268" s="53"/>
      <c r="AM268" s="54"/>
      <c r="AN268" s="462">
        <f>AN250+AN252+AN254+AN256+AN258+AN260+AN262+AN264+AN266</f>
        <v>0</v>
      </c>
      <c r="AO268" s="463"/>
      <c r="AP268" s="463"/>
      <c r="AQ268" s="463"/>
      <c r="AR268" s="463"/>
      <c r="AS268" s="32"/>
      <c r="AW268" s="47"/>
      <c r="AY268" s="202"/>
      <c r="AZ268" s="205"/>
      <c r="BA268" s="212">
        <f>BA250+BA252+BA254+BA256+BA258+BA260+BA262+BA264+BA266</f>
        <v>0</v>
      </c>
      <c r="BB268" s="204">
        <f>BB251+BB253+BB255+BB257+BB259+BB261+BB263+BB265+BB267</f>
        <v>0</v>
      </c>
      <c r="BC268" s="204">
        <f>SUMIF(BL251:BL267,0,BC251:BC267)+ROUNDDOWN(ROUNDDOWN(BL268*105/108,0)*BM268/100,0)</f>
        <v>0</v>
      </c>
      <c r="BL268" s="43">
        <f>SUMIF(BL251:BL267,1,AH251:AK267)</f>
        <v>0</v>
      </c>
      <c r="BM268" s="43">
        <f>IF(COUNT(BM251:BM267)=0,0,SUM(BM251:BM267)/COUNT(BM251:BM267))</f>
        <v>0</v>
      </c>
    </row>
    <row r="269" spans="2:65" ht="18" customHeight="1" x14ac:dyDescent="0.15">
      <c r="B269" s="444"/>
      <c r="C269" s="445"/>
      <c r="D269" s="445"/>
      <c r="E269" s="446"/>
      <c r="F269" s="453"/>
      <c r="G269" s="454"/>
      <c r="H269" s="454"/>
      <c r="I269" s="454"/>
      <c r="J269" s="454"/>
      <c r="K269" s="454"/>
      <c r="L269" s="454"/>
      <c r="M269" s="454"/>
      <c r="N269" s="455"/>
      <c r="O269" s="444"/>
      <c r="P269" s="445"/>
      <c r="Q269" s="445"/>
      <c r="R269" s="445"/>
      <c r="S269" s="445"/>
      <c r="T269" s="445"/>
      <c r="U269" s="446"/>
      <c r="V269" s="434">
        <f>V251+V253+V255+V257+V259+V261+V263+V265+V267-V268</f>
        <v>0</v>
      </c>
      <c r="W269" s="435"/>
      <c r="X269" s="435"/>
      <c r="Y269" s="465"/>
      <c r="Z269" s="434">
        <f>Z251+Z253+Z255+Z257+Z259+Z261+Z263+Z265+Z267</f>
        <v>0</v>
      </c>
      <c r="AA269" s="435"/>
      <c r="AB269" s="435"/>
      <c r="AC269" s="435"/>
      <c r="AD269" s="434">
        <f>AD251+AD253+AD255+AD257+AD259+AD261+AD263+AD265+AD267</f>
        <v>0</v>
      </c>
      <c r="AE269" s="435"/>
      <c r="AF269" s="435"/>
      <c r="AG269" s="435"/>
      <c r="AH269" s="434">
        <f>AY269</f>
        <v>0</v>
      </c>
      <c r="AI269" s="435"/>
      <c r="AJ269" s="435"/>
      <c r="AK269" s="435"/>
      <c r="AL269" s="55"/>
      <c r="AM269" s="56"/>
      <c r="AN269" s="434">
        <f>BB269</f>
        <v>0</v>
      </c>
      <c r="AO269" s="435"/>
      <c r="AP269" s="435"/>
      <c r="AQ269" s="435"/>
      <c r="AR269" s="435"/>
      <c r="AS269" s="181"/>
      <c r="AW269" s="47"/>
      <c r="AY269" s="208">
        <f>AY251+AY253+AY255+AY257+AY259+AY261+AY263+AY265+AY267</f>
        <v>0</v>
      </c>
      <c r="AZ269" s="210"/>
      <c r="BA269" s="210"/>
      <c r="BB269" s="206">
        <f>BB268</f>
        <v>0</v>
      </c>
      <c r="BC269" s="213"/>
    </row>
    <row r="270" spans="2:65" ht="18" customHeight="1" x14ac:dyDescent="0.15">
      <c r="B270" s="447"/>
      <c r="C270" s="448"/>
      <c r="D270" s="448"/>
      <c r="E270" s="449"/>
      <c r="F270" s="456"/>
      <c r="G270" s="457"/>
      <c r="H270" s="457"/>
      <c r="I270" s="457"/>
      <c r="J270" s="457"/>
      <c r="K270" s="457"/>
      <c r="L270" s="457"/>
      <c r="M270" s="457"/>
      <c r="N270" s="458"/>
      <c r="O270" s="447"/>
      <c r="P270" s="448"/>
      <c r="Q270" s="448"/>
      <c r="R270" s="448"/>
      <c r="S270" s="448"/>
      <c r="T270" s="448"/>
      <c r="U270" s="449"/>
      <c r="V270" s="436"/>
      <c r="W270" s="437"/>
      <c r="X270" s="437"/>
      <c r="Y270" s="438"/>
      <c r="Z270" s="436"/>
      <c r="AA270" s="437"/>
      <c r="AB270" s="437"/>
      <c r="AC270" s="437"/>
      <c r="AD270" s="436"/>
      <c r="AE270" s="437"/>
      <c r="AF270" s="437"/>
      <c r="AG270" s="437"/>
      <c r="AH270" s="436">
        <f>AZ270</f>
        <v>0</v>
      </c>
      <c r="AI270" s="437"/>
      <c r="AJ270" s="437"/>
      <c r="AK270" s="438"/>
      <c r="AL270" s="57"/>
      <c r="AM270" s="58"/>
      <c r="AN270" s="436">
        <f>BC270</f>
        <v>0</v>
      </c>
      <c r="AO270" s="437"/>
      <c r="AP270" s="437"/>
      <c r="AQ270" s="437"/>
      <c r="AR270" s="437"/>
      <c r="AS270" s="31"/>
      <c r="AU270" s="90"/>
      <c r="AW270" s="47"/>
      <c r="AY270" s="209"/>
      <c r="AZ270" s="211">
        <f>IF(AZ251+AZ253+AZ255+AZ257+AZ259+AZ261+AZ263+AZ265+AZ267=AY269,0,ROUNDDOWN(AZ251+AZ253+AZ255+AZ257+AZ259+AZ261+AZ263+AZ265+AZ267,0))</f>
        <v>0</v>
      </c>
      <c r="BA270" s="207"/>
      <c r="BB270" s="207"/>
      <c r="BC270" s="211">
        <f>IF(BC268=BB269,0,BC268)</f>
        <v>0</v>
      </c>
    </row>
    <row r="271" spans="2:65" ht="18" customHeight="1" x14ac:dyDescent="0.15">
      <c r="AD271" s="1" t="str">
        <f>IF(AND($F268="",$V268+$V269&gt;0),"事業の種類を選択してください。","")</f>
        <v/>
      </c>
      <c r="AN271" s="433">
        <f>IF(AN268=0,0,AN268+IF(AN270=0,AN269,AN270))</f>
        <v>0</v>
      </c>
      <c r="AO271" s="433"/>
      <c r="AP271" s="433"/>
      <c r="AQ271" s="433"/>
      <c r="AR271" s="433"/>
      <c r="AW271" s="47"/>
    </row>
    <row r="272" spans="2:65" ht="31.5" customHeight="1" x14ac:dyDescent="0.15">
      <c r="AN272" s="62"/>
      <c r="AO272" s="62"/>
      <c r="AP272" s="62"/>
      <c r="AQ272" s="62"/>
      <c r="AR272" s="62"/>
      <c r="AW272" s="47"/>
    </row>
    <row r="273" spans="2:49" ht="7.5" customHeight="1" x14ac:dyDescent="0.15">
      <c r="X273" s="6"/>
      <c r="Y273" s="6"/>
      <c r="AW273" s="47"/>
    </row>
    <row r="274" spans="2:49" ht="10.5" customHeight="1" x14ac:dyDescent="0.15">
      <c r="X274" s="6"/>
      <c r="Y274" s="6"/>
      <c r="AW274" s="47"/>
    </row>
    <row r="275" spans="2:49" ht="5.25" customHeight="1" x14ac:dyDescent="0.15">
      <c r="X275" s="6"/>
      <c r="Y275" s="6"/>
      <c r="AW275" s="47"/>
    </row>
    <row r="276" spans="2:49" ht="5.25" customHeight="1" x14ac:dyDescent="0.15">
      <c r="X276" s="6"/>
      <c r="Y276" s="6"/>
      <c r="AW276" s="47"/>
    </row>
    <row r="277" spans="2:49" ht="5.25" customHeight="1" x14ac:dyDescent="0.15">
      <c r="X277" s="6"/>
      <c r="Y277" s="6"/>
      <c r="AW277" s="47"/>
    </row>
    <row r="278" spans="2:49" ht="5.25" customHeight="1" x14ac:dyDescent="0.15">
      <c r="X278" s="6"/>
      <c r="Y278" s="6"/>
      <c r="AW278" s="47"/>
    </row>
    <row r="279" spans="2:49" ht="17.25" customHeight="1" x14ac:dyDescent="0.15">
      <c r="B279" s="2" t="s">
        <v>50</v>
      </c>
      <c r="S279" s="4"/>
      <c r="T279" s="4"/>
      <c r="U279" s="4"/>
      <c r="V279" s="4"/>
      <c r="W279" s="4"/>
      <c r="AL279" s="48"/>
      <c r="AW279" s="47"/>
    </row>
    <row r="280" spans="2:49" ht="12.75" customHeight="1" x14ac:dyDescent="0.15">
      <c r="M280" s="49"/>
      <c r="N280" s="49"/>
      <c r="O280" s="49"/>
      <c r="P280" s="49"/>
      <c r="Q280" s="49"/>
      <c r="R280" s="49"/>
      <c r="S280" s="49"/>
      <c r="T280" s="50"/>
      <c r="U280" s="50"/>
      <c r="V280" s="50"/>
      <c r="W280" s="50"/>
      <c r="X280" s="50"/>
      <c r="Y280" s="50"/>
      <c r="Z280" s="50"/>
      <c r="AA280" s="49"/>
      <c r="AB280" s="49"/>
      <c r="AC280" s="49"/>
      <c r="AL280" s="48"/>
      <c r="AM280" s="560" t="s">
        <v>266</v>
      </c>
      <c r="AN280" s="561"/>
      <c r="AO280" s="561"/>
      <c r="AP280" s="562"/>
      <c r="AW280" s="47"/>
    </row>
    <row r="281" spans="2:49" ht="12.75" customHeight="1" x14ac:dyDescent="0.15">
      <c r="M281" s="49"/>
      <c r="N281" s="49"/>
      <c r="O281" s="49"/>
      <c r="P281" s="49"/>
      <c r="Q281" s="49"/>
      <c r="R281" s="49"/>
      <c r="S281" s="49"/>
      <c r="T281" s="50"/>
      <c r="U281" s="50"/>
      <c r="V281" s="50"/>
      <c r="W281" s="50"/>
      <c r="X281" s="50"/>
      <c r="Y281" s="50"/>
      <c r="Z281" s="50"/>
      <c r="AA281" s="49"/>
      <c r="AB281" s="49"/>
      <c r="AC281" s="49"/>
      <c r="AL281" s="48"/>
      <c r="AM281" s="563"/>
      <c r="AN281" s="564"/>
      <c r="AO281" s="564"/>
      <c r="AP281" s="565"/>
      <c r="AW281" s="47"/>
    </row>
    <row r="282" spans="2:49" ht="12.75" customHeight="1" x14ac:dyDescent="0.15">
      <c r="M282" s="49"/>
      <c r="N282" s="49"/>
      <c r="O282" s="49"/>
      <c r="P282" s="49"/>
      <c r="Q282" s="49"/>
      <c r="R282" s="49"/>
      <c r="S282" s="49"/>
      <c r="T282" s="49"/>
      <c r="U282" s="49"/>
      <c r="V282" s="49"/>
      <c r="W282" s="49"/>
      <c r="X282" s="49"/>
      <c r="Y282" s="49"/>
      <c r="Z282" s="49"/>
      <c r="AA282" s="49"/>
      <c r="AB282" s="49"/>
      <c r="AC282" s="49"/>
      <c r="AL282" s="48"/>
      <c r="AM282" s="220"/>
      <c r="AN282" s="220"/>
      <c r="AW282" s="47"/>
    </row>
    <row r="283" spans="2:49" ht="6" customHeight="1" x14ac:dyDescent="0.15">
      <c r="M283" s="49"/>
      <c r="N283" s="49"/>
      <c r="O283" s="49"/>
      <c r="P283" s="49"/>
      <c r="Q283" s="49"/>
      <c r="R283" s="49"/>
      <c r="S283" s="49"/>
      <c r="T283" s="49"/>
      <c r="U283" s="49"/>
      <c r="V283" s="49"/>
      <c r="W283" s="49"/>
      <c r="X283" s="49"/>
      <c r="Y283" s="49"/>
      <c r="Z283" s="49"/>
      <c r="AA283" s="49"/>
      <c r="AB283" s="49"/>
      <c r="AC283" s="49"/>
      <c r="AL283" s="48"/>
      <c r="AM283" s="48"/>
      <c r="AW283" s="47"/>
    </row>
    <row r="284" spans="2:49" ht="12.75" customHeight="1" x14ac:dyDescent="0.15">
      <c r="B284" s="566" t="s">
        <v>2</v>
      </c>
      <c r="C284" s="567"/>
      <c r="D284" s="567"/>
      <c r="E284" s="567"/>
      <c r="F284" s="567"/>
      <c r="G284" s="567"/>
      <c r="H284" s="567"/>
      <c r="I284" s="567"/>
      <c r="J284" s="569" t="s">
        <v>10</v>
      </c>
      <c r="K284" s="569"/>
      <c r="L284" s="3" t="s">
        <v>3</v>
      </c>
      <c r="M284" s="569" t="s">
        <v>11</v>
      </c>
      <c r="N284" s="569"/>
      <c r="O284" s="570" t="s">
        <v>12</v>
      </c>
      <c r="P284" s="569"/>
      <c r="Q284" s="569"/>
      <c r="R284" s="569"/>
      <c r="S284" s="569"/>
      <c r="T284" s="569"/>
      <c r="U284" s="569" t="s">
        <v>13</v>
      </c>
      <c r="V284" s="569"/>
      <c r="W284" s="569"/>
      <c r="AD284" s="5"/>
      <c r="AE284" s="5"/>
      <c r="AF284" s="5"/>
      <c r="AG284" s="5"/>
      <c r="AH284" s="5"/>
      <c r="AI284" s="5"/>
      <c r="AJ284" s="5"/>
      <c r="AL284" s="571">
        <f ca="1">$AL$9</f>
        <v>30</v>
      </c>
      <c r="AM284" s="572"/>
      <c r="AN284" s="502" t="s">
        <v>4</v>
      </c>
      <c r="AO284" s="502"/>
      <c r="AP284" s="572">
        <v>7</v>
      </c>
      <c r="AQ284" s="572"/>
      <c r="AR284" s="502" t="s">
        <v>5</v>
      </c>
      <c r="AS284" s="503"/>
      <c r="AW284" s="47"/>
    </row>
    <row r="285" spans="2:49" ht="13.5" customHeight="1" x14ac:dyDescent="0.15">
      <c r="B285" s="567"/>
      <c r="C285" s="567"/>
      <c r="D285" s="567"/>
      <c r="E285" s="567"/>
      <c r="F285" s="567"/>
      <c r="G285" s="567"/>
      <c r="H285" s="567"/>
      <c r="I285" s="567"/>
      <c r="J285" s="508" t="str">
        <f>$J$10</f>
        <v>1</v>
      </c>
      <c r="K285" s="510" t="str">
        <f>$K$10</f>
        <v>2</v>
      </c>
      <c r="L285" s="513" t="str">
        <f>$L$10</f>
        <v>1</v>
      </c>
      <c r="M285" s="516" t="str">
        <f>$M$10</f>
        <v>0</v>
      </c>
      <c r="N285" s="510" t="str">
        <f>$N$10</f>
        <v>3</v>
      </c>
      <c r="O285" s="516" t="str">
        <f>$O$10</f>
        <v>9</v>
      </c>
      <c r="P285" s="519" t="str">
        <f>$P$10</f>
        <v>3</v>
      </c>
      <c r="Q285" s="519" t="str">
        <f>$Q$10</f>
        <v>9</v>
      </c>
      <c r="R285" s="519" t="str">
        <f>$R$10</f>
        <v>0</v>
      </c>
      <c r="S285" s="519" t="str">
        <f>$S$10</f>
        <v>2</v>
      </c>
      <c r="T285" s="510" t="str">
        <f>$T$10</f>
        <v>5</v>
      </c>
      <c r="U285" s="516" t="str">
        <f>$U$10</f>
        <v>0</v>
      </c>
      <c r="V285" s="519" t="str">
        <f>$V$10</f>
        <v>0</v>
      </c>
      <c r="W285" s="510" t="str">
        <f>$W$10</f>
        <v>１</v>
      </c>
      <c r="AD285" s="5"/>
      <c r="AE285" s="5"/>
      <c r="AF285" s="5"/>
      <c r="AG285" s="5"/>
      <c r="AH285" s="5"/>
      <c r="AI285" s="5"/>
      <c r="AJ285" s="5"/>
      <c r="AL285" s="573"/>
      <c r="AM285" s="574"/>
      <c r="AN285" s="504"/>
      <c r="AO285" s="504"/>
      <c r="AP285" s="574"/>
      <c r="AQ285" s="574"/>
      <c r="AR285" s="504"/>
      <c r="AS285" s="505"/>
      <c r="AW285" s="47"/>
    </row>
    <row r="286" spans="2:49" ht="9" customHeight="1" x14ac:dyDescent="0.15">
      <c r="B286" s="567"/>
      <c r="C286" s="567"/>
      <c r="D286" s="567"/>
      <c r="E286" s="567"/>
      <c r="F286" s="567"/>
      <c r="G286" s="567"/>
      <c r="H286" s="567"/>
      <c r="I286" s="567"/>
      <c r="J286" s="509"/>
      <c r="K286" s="511"/>
      <c r="L286" s="514"/>
      <c r="M286" s="517"/>
      <c r="N286" s="511"/>
      <c r="O286" s="517"/>
      <c r="P286" s="520"/>
      <c r="Q286" s="520"/>
      <c r="R286" s="520"/>
      <c r="S286" s="520"/>
      <c r="T286" s="511"/>
      <c r="U286" s="517"/>
      <c r="V286" s="520"/>
      <c r="W286" s="511"/>
      <c r="AD286" s="5"/>
      <c r="AE286" s="5"/>
      <c r="AF286" s="5"/>
      <c r="AG286" s="5"/>
      <c r="AH286" s="5"/>
      <c r="AI286" s="5"/>
      <c r="AJ286" s="5"/>
      <c r="AL286" s="575"/>
      <c r="AM286" s="576"/>
      <c r="AN286" s="506"/>
      <c r="AO286" s="506"/>
      <c r="AP286" s="576"/>
      <c r="AQ286" s="576"/>
      <c r="AR286" s="506"/>
      <c r="AS286" s="507"/>
      <c r="AW286" s="47"/>
    </row>
    <row r="287" spans="2:49" ht="6" customHeight="1" x14ac:dyDescent="0.15">
      <c r="B287" s="568"/>
      <c r="C287" s="568"/>
      <c r="D287" s="568"/>
      <c r="E287" s="568"/>
      <c r="F287" s="568"/>
      <c r="G287" s="568"/>
      <c r="H287" s="568"/>
      <c r="I287" s="568"/>
      <c r="J287" s="509"/>
      <c r="K287" s="512"/>
      <c r="L287" s="515"/>
      <c r="M287" s="518"/>
      <c r="N287" s="512"/>
      <c r="O287" s="518"/>
      <c r="P287" s="521"/>
      <c r="Q287" s="521"/>
      <c r="R287" s="521"/>
      <c r="S287" s="521"/>
      <c r="T287" s="512"/>
      <c r="U287" s="518"/>
      <c r="V287" s="521"/>
      <c r="W287" s="512"/>
      <c r="AW287" s="47"/>
    </row>
    <row r="288" spans="2:49" ht="15" customHeight="1" x14ac:dyDescent="0.15">
      <c r="B288" s="487" t="s">
        <v>51</v>
      </c>
      <c r="C288" s="488"/>
      <c r="D288" s="488"/>
      <c r="E288" s="488"/>
      <c r="F288" s="488"/>
      <c r="G288" s="488"/>
      <c r="H288" s="488"/>
      <c r="I288" s="489"/>
      <c r="J288" s="487" t="s">
        <v>6</v>
      </c>
      <c r="K288" s="488"/>
      <c r="L288" s="488"/>
      <c r="M288" s="488"/>
      <c r="N288" s="496"/>
      <c r="O288" s="499" t="s">
        <v>52</v>
      </c>
      <c r="P288" s="488"/>
      <c r="Q288" s="488"/>
      <c r="R288" s="488"/>
      <c r="S288" s="488"/>
      <c r="T288" s="488"/>
      <c r="U288" s="489"/>
      <c r="V288" s="12" t="s">
        <v>32</v>
      </c>
      <c r="W288" s="27"/>
      <c r="X288" s="27"/>
      <c r="Y288" s="526" t="s">
        <v>44</v>
      </c>
      <c r="Z288" s="526"/>
      <c r="AA288" s="526"/>
      <c r="AB288" s="526"/>
      <c r="AC288" s="526"/>
      <c r="AD288" s="526"/>
      <c r="AE288" s="526"/>
      <c r="AF288" s="526"/>
      <c r="AG288" s="526"/>
      <c r="AH288" s="526"/>
      <c r="AI288" s="27"/>
      <c r="AJ288" s="27"/>
      <c r="AK288" s="28"/>
      <c r="AL288" s="527" t="s">
        <v>216</v>
      </c>
      <c r="AM288" s="527"/>
      <c r="AN288" s="528" t="s">
        <v>33</v>
      </c>
      <c r="AO288" s="528"/>
      <c r="AP288" s="528"/>
      <c r="AQ288" s="528"/>
      <c r="AR288" s="528"/>
      <c r="AS288" s="529"/>
      <c r="AW288" s="47"/>
    </row>
    <row r="289" spans="2:65" ht="13.5" customHeight="1" x14ac:dyDescent="0.15">
      <c r="B289" s="490"/>
      <c r="C289" s="491"/>
      <c r="D289" s="491"/>
      <c r="E289" s="491"/>
      <c r="F289" s="491"/>
      <c r="G289" s="491"/>
      <c r="H289" s="491"/>
      <c r="I289" s="492"/>
      <c r="J289" s="490"/>
      <c r="K289" s="491"/>
      <c r="L289" s="491"/>
      <c r="M289" s="491"/>
      <c r="N289" s="497"/>
      <c r="O289" s="500"/>
      <c r="P289" s="491"/>
      <c r="Q289" s="491"/>
      <c r="R289" s="491"/>
      <c r="S289" s="491"/>
      <c r="T289" s="491"/>
      <c r="U289" s="492"/>
      <c r="V289" s="530" t="s">
        <v>7</v>
      </c>
      <c r="W289" s="531"/>
      <c r="X289" s="531"/>
      <c r="Y289" s="532"/>
      <c r="Z289" s="536" t="s">
        <v>16</v>
      </c>
      <c r="AA289" s="537"/>
      <c r="AB289" s="537"/>
      <c r="AC289" s="538"/>
      <c r="AD289" s="542" t="s">
        <v>17</v>
      </c>
      <c r="AE289" s="543"/>
      <c r="AF289" s="543"/>
      <c r="AG289" s="544"/>
      <c r="AH289" s="548" t="s">
        <v>86</v>
      </c>
      <c r="AI289" s="549"/>
      <c r="AJ289" s="549"/>
      <c r="AK289" s="550"/>
      <c r="AL289" s="554" t="s">
        <v>217</v>
      </c>
      <c r="AM289" s="554"/>
      <c r="AN289" s="556" t="s">
        <v>19</v>
      </c>
      <c r="AO289" s="557"/>
      <c r="AP289" s="557"/>
      <c r="AQ289" s="557"/>
      <c r="AR289" s="558"/>
      <c r="AS289" s="559"/>
      <c r="AW289" s="47"/>
      <c r="AY289" s="196" t="s">
        <v>243</v>
      </c>
      <c r="AZ289" s="196" t="s">
        <v>243</v>
      </c>
      <c r="BA289" s="196" t="s">
        <v>241</v>
      </c>
      <c r="BB289" s="522" t="s">
        <v>242</v>
      </c>
      <c r="BC289" s="523"/>
    </row>
    <row r="290" spans="2:65" ht="13.5" customHeight="1" x14ac:dyDescent="0.15">
      <c r="B290" s="493"/>
      <c r="C290" s="494"/>
      <c r="D290" s="494"/>
      <c r="E290" s="494"/>
      <c r="F290" s="494"/>
      <c r="G290" s="494"/>
      <c r="H290" s="494"/>
      <c r="I290" s="495"/>
      <c r="J290" s="493"/>
      <c r="K290" s="494"/>
      <c r="L290" s="494"/>
      <c r="M290" s="494"/>
      <c r="N290" s="498"/>
      <c r="O290" s="501"/>
      <c r="P290" s="494"/>
      <c r="Q290" s="494"/>
      <c r="R290" s="494"/>
      <c r="S290" s="494"/>
      <c r="T290" s="494"/>
      <c r="U290" s="495"/>
      <c r="V290" s="533"/>
      <c r="W290" s="534"/>
      <c r="X290" s="534"/>
      <c r="Y290" s="535"/>
      <c r="Z290" s="539"/>
      <c r="AA290" s="540"/>
      <c r="AB290" s="540"/>
      <c r="AC290" s="541"/>
      <c r="AD290" s="545"/>
      <c r="AE290" s="546"/>
      <c r="AF290" s="546"/>
      <c r="AG290" s="547"/>
      <c r="AH290" s="551"/>
      <c r="AI290" s="552"/>
      <c r="AJ290" s="552"/>
      <c r="AK290" s="553"/>
      <c r="AL290" s="555"/>
      <c r="AM290" s="555"/>
      <c r="AN290" s="524"/>
      <c r="AO290" s="524"/>
      <c r="AP290" s="524"/>
      <c r="AQ290" s="524"/>
      <c r="AR290" s="524"/>
      <c r="AS290" s="525"/>
      <c r="AW290" s="47"/>
      <c r="AY290" s="197"/>
      <c r="AZ290" s="198" t="s">
        <v>237</v>
      </c>
      <c r="BA290" s="198" t="s">
        <v>240</v>
      </c>
      <c r="BB290" s="199" t="s">
        <v>238</v>
      </c>
      <c r="BC290" s="198" t="s">
        <v>237</v>
      </c>
      <c r="BL290" s="43" t="s">
        <v>251</v>
      </c>
      <c r="BM290" s="43" t="s">
        <v>151</v>
      </c>
    </row>
    <row r="291" spans="2:65" ht="18" customHeight="1" x14ac:dyDescent="0.15">
      <c r="B291" s="466"/>
      <c r="C291" s="467"/>
      <c r="D291" s="467"/>
      <c r="E291" s="467"/>
      <c r="F291" s="467"/>
      <c r="G291" s="467"/>
      <c r="H291" s="467"/>
      <c r="I291" s="468"/>
      <c r="J291" s="466"/>
      <c r="K291" s="467"/>
      <c r="L291" s="467"/>
      <c r="M291" s="467"/>
      <c r="N291" s="472"/>
      <c r="O291" s="86"/>
      <c r="P291" s="15" t="s">
        <v>0</v>
      </c>
      <c r="Q291" s="44"/>
      <c r="R291" s="15" t="s">
        <v>1</v>
      </c>
      <c r="S291" s="85"/>
      <c r="T291" s="474" t="s">
        <v>57</v>
      </c>
      <c r="U291" s="475"/>
      <c r="V291" s="476"/>
      <c r="W291" s="477"/>
      <c r="X291" s="477"/>
      <c r="Y291" s="59" t="s">
        <v>8</v>
      </c>
      <c r="Z291" s="37"/>
      <c r="AA291" s="38"/>
      <c r="AB291" s="38"/>
      <c r="AC291" s="36" t="s">
        <v>8</v>
      </c>
      <c r="AD291" s="37"/>
      <c r="AE291" s="38"/>
      <c r="AF291" s="38"/>
      <c r="AG291" s="39" t="s">
        <v>8</v>
      </c>
      <c r="AH291" s="462">
        <f>IF(V291="賃金で算定",V292+Z292-AD292,0)</f>
        <v>0</v>
      </c>
      <c r="AI291" s="463"/>
      <c r="AJ291" s="463"/>
      <c r="AK291" s="464"/>
      <c r="AL291" s="51"/>
      <c r="AM291" s="52"/>
      <c r="AN291" s="478"/>
      <c r="AO291" s="479"/>
      <c r="AP291" s="479"/>
      <c r="AQ291" s="479"/>
      <c r="AR291" s="479"/>
      <c r="AS291" s="39" t="s">
        <v>8</v>
      </c>
      <c r="AV291" s="46" t="str">
        <f>IF(OR(O291="",Q291=""),"", IF(O291&lt;20,DATE(O291+118,Q291,IF(S291="",1,S291)),DATE(O291+88,Q291,IF(S291="",1,S291))))</f>
        <v/>
      </c>
      <c r="AW291" s="47" t="str">
        <f>IF(AV291&lt;=設定シート!C$15,"昔",IF(AV291&lt;=設定シート!E$15,"上",IF(AV291&lt;=設定シート!G$15,"中","下")))</f>
        <v>下</v>
      </c>
      <c r="AX291" s="4">
        <f>IF(AV291&lt;=設定シート!$E$36,5,IF(AV291&lt;=設定シート!$I$36,7,IF(AV291&lt;=設定シート!$M$36,9,11)))</f>
        <v>11</v>
      </c>
      <c r="AY291" s="202"/>
      <c r="AZ291" s="200"/>
      <c r="BA291" s="204">
        <f>AN291</f>
        <v>0</v>
      </c>
      <c r="BB291" s="200"/>
      <c r="BC291" s="200"/>
    </row>
    <row r="292" spans="2:65" ht="18" customHeight="1" x14ac:dyDescent="0.15">
      <c r="B292" s="469"/>
      <c r="C292" s="470"/>
      <c r="D292" s="470"/>
      <c r="E292" s="470"/>
      <c r="F292" s="470"/>
      <c r="G292" s="470"/>
      <c r="H292" s="470"/>
      <c r="I292" s="471"/>
      <c r="J292" s="469"/>
      <c r="K292" s="470"/>
      <c r="L292" s="470"/>
      <c r="M292" s="470"/>
      <c r="N292" s="473"/>
      <c r="O292" s="87"/>
      <c r="P292" s="5" t="s">
        <v>0</v>
      </c>
      <c r="Q292" s="45"/>
      <c r="R292" s="5" t="s">
        <v>1</v>
      </c>
      <c r="S292" s="88"/>
      <c r="T292" s="480" t="s">
        <v>58</v>
      </c>
      <c r="U292" s="481"/>
      <c r="V292" s="482"/>
      <c r="W292" s="483"/>
      <c r="X292" s="483"/>
      <c r="Y292" s="484"/>
      <c r="Z292" s="485"/>
      <c r="AA292" s="486"/>
      <c r="AB292" s="486"/>
      <c r="AC292" s="486"/>
      <c r="AD292" s="485">
        <v>0</v>
      </c>
      <c r="AE292" s="486"/>
      <c r="AF292" s="486"/>
      <c r="AG292" s="577"/>
      <c r="AH292" s="435">
        <f>IF(V291="賃金で算定",0,V292+Z292-AD292)</f>
        <v>0</v>
      </c>
      <c r="AI292" s="435"/>
      <c r="AJ292" s="435"/>
      <c r="AK292" s="465"/>
      <c r="AL292" s="439">
        <f>IF(V291="賃金で算定","賃金で算定",IF(OR(V292=0,$F309="",AV291=""),0,IF(AW291="昔",VLOOKUP($F309,労務比率,AX291,FALSE),IF(AW291="上",VLOOKUP($F309,労務比率,AX291,FALSE),IF(AW291="中",VLOOKUP($F309,労務比率,AX291,FALSE),VLOOKUP($F309,労務比率,AX291,FALSE))))))</f>
        <v>0</v>
      </c>
      <c r="AM292" s="440"/>
      <c r="AN292" s="436">
        <f>IF(V291="賃金で算定",0,INT(AH292*AL292/100))</f>
        <v>0</v>
      </c>
      <c r="AO292" s="437"/>
      <c r="AP292" s="437"/>
      <c r="AQ292" s="437"/>
      <c r="AR292" s="437"/>
      <c r="AS292" s="31"/>
      <c r="AV292" s="46"/>
      <c r="AW292" s="47"/>
      <c r="AY292" s="203">
        <f>AH292</f>
        <v>0</v>
      </c>
      <c r="AZ292" s="201">
        <f>IF(AV291&lt;=設定シート!C$85,AH292,IF(AND(AV291&gt;=設定シート!E$85,AV291&lt;=設定シート!G$85),AH292*105/108,AH292))</f>
        <v>0</v>
      </c>
      <c r="BA292" s="198"/>
      <c r="BB292" s="201">
        <f>IF($AL292="賃金で算定",0,INT(AY292*$AL292/100))</f>
        <v>0</v>
      </c>
      <c r="BC292" s="201">
        <f>IF(AY292=AZ292,BB292,AZ292*$AL292/100)</f>
        <v>0</v>
      </c>
      <c r="BL292" s="43">
        <f>IF(AY292=AZ292,0,1)</f>
        <v>0</v>
      </c>
      <c r="BM292" s="43" t="str">
        <f>IF(BL292=1,AL292,"")</f>
        <v/>
      </c>
    </row>
    <row r="293" spans="2:65" ht="18" customHeight="1" x14ac:dyDescent="0.15">
      <c r="B293" s="466"/>
      <c r="C293" s="467"/>
      <c r="D293" s="467"/>
      <c r="E293" s="467"/>
      <c r="F293" s="467"/>
      <c r="G293" s="467"/>
      <c r="H293" s="467"/>
      <c r="I293" s="468"/>
      <c r="J293" s="466"/>
      <c r="K293" s="467"/>
      <c r="L293" s="467"/>
      <c r="M293" s="467"/>
      <c r="N293" s="472"/>
      <c r="O293" s="86"/>
      <c r="P293" s="15" t="s">
        <v>45</v>
      </c>
      <c r="Q293" s="44"/>
      <c r="R293" s="15" t="s">
        <v>46</v>
      </c>
      <c r="S293" s="85"/>
      <c r="T293" s="474" t="s">
        <v>47</v>
      </c>
      <c r="U293" s="475"/>
      <c r="V293" s="476"/>
      <c r="W293" s="477"/>
      <c r="X293" s="477"/>
      <c r="Y293" s="60"/>
      <c r="Z293" s="33"/>
      <c r="AA293" s="34"/>
      <c r="AB293" s="34"/>
      <c r="AC293" s="35"/>
      <c r="AD293" s="33"/>
      <c r="AE293" s="34"/>
      <c r="AF293" s="34"/>
      <c r="AG293" s="40"/>
      <c r="AH293" s="462">
        <f>IF(V293="賃金で算定",V294+Z294-AD294,0)</f>
        <v>0</v>
      </c>
      <c r="AI293" s="463"/>
      <c r="AJ293" s="463"/>
      <c r="AK293" s="464"/>
      <c r="AL293" s="51"/>
      <c r="AM293" s="52"/>
      <c r="AN293" s="478"/>
      <c r="AO293" s="479"/>
      <c r="AP293" s="479"/>
      <c r="AQ293" s="479"/>
      <c r="AR293" s="479"/>
      <c r="AS293" s="32"/>
      <c r="AV293" s="46" t="str">
        <f>IF(OR(O293="",Q293=""),"", IF(O293&lt;20,DATE(O293+118,Q293,IF(S293="",1,S293)),DATE(O293+88,Q293,IF(S293="",1,S293))))</f>
        <v/>
      </c>
      <c r="AW293" s="47" t="str">
        <f>IF(AV293&lt;=設定シート!C$15,"昔",IF(AV293&lt;=設定シート!E$15,"上",IF(AV293&lt;=設定シート!G$15,"中","下")))</f>
        <v>下</v>
      </c>
      <c r="AX293" s="4">
        <f>IF(AV293&lt;=設定シート!$E$36,5,IF(AV293&lt;=設定シート!$I$36,7,IF(AV293&lt;=設定シート!$M$36,9,11)))</f>
        <v>11</v>
      </c>
      <c r="AY293" s="202"/>
      <c r="AZ293" s="200"/>
      <c r="BA293" s="204">
        <f t="shared" ref="BA293" si="130">AN293</f>
        <v>0</v>
      </c>
      <c r="BB293" s="200"/>
      <c r="BC293" s="200"/>
      <c r="BL293" s="43"/>
      <c r="BM293" s="43"/>
    </row>
    <row r="294" spans="2:65" ht="18" customHeight="1" x14ac:dyDescent="0.15">
      <c r="B294" s="469"/>
      <c r="C294" s="470"/>
      <c r="D294" s="470"/>
      <c r="E294" s="470"/>
      <c r="F294" s="470"/>
      <c r="G294" s="470"/>
      <c r="H294" s="470"/>
      <c r="I294" s="471"/>
      <c r="J294" s="469"/>
      <c r="K294" s="470"/>
      <c r="L294" s="470"/>
      <c r="M294" s="470"/>
      <c r="N294" s="473"/>
      <c r="O294" s="87"/>
      <c r="P294" s="16" t="s">
        <v>45</v>
      </c>
      <c r="Q294" s="45"/>
      <c r="R294" s="16" t="s">
        <v>46</v>
      </c>
      <c r="S294" s="88"/>
      <c r="T294" s="480" t="s">
        <v>48</v>
      </c>
      <c r="U294" s="481"/>
      <c r="V294" s="482"/>
      <c r="W294" s="483"/>
      <c r="X294" s="483"/>
      <c r="Y294" s="484"/>
      <c r="Z294" s="485"/>
      <c r="AA294" s="486"/>
      <c r="AB294" s="486"/>
      <c r="AC294" s="486"/>
      <c r="AD294" s="485">
        <v>0</v>
      </c>
      <c r="AE294" s="486"/>
      <c r="AF294" s="486"/>
      <c r="AG294" s="577"/>
      <c r="AH294" s="435">
        <f>IF(V293="賃金で算定",0,V294+Z294-AD294)</f>
        <v>0</v>
      </c>
      <c r="AI294" s="435"/>
      <c r="AJ294" s="435"/>
      <c r="AK294" s="465"/>
      <c r="AL294" s="439">
        <f>IF(V293="賃金で算定","賃金で算定",IF(OR(V294=0,$F309="",AV293=""),0,IF(AW293="昔",VLOOKUP($F309,労務比率,AX293,FALSE),IF(AW293="上",VLOOKUP($F309,労務比率,AX293,FALSE),IF(AW293="中",VLOOKUP($F309,労務比率,AX293,FALSE),VLOOKUP($F309,労務比率,AX293,FALSE))))))</f>
        <v>0</v>
      </c>
      <c r="AM294" s="440"/>
      <c r="AN294" s="436">
        <f>IF(V293="賃金で算定",0,INT(AH294*AL294/100))</f>
        <v>0</v>
      </c>
      <c r="AO294" s="437"/>
      <c r="AP294" s="437"/>
      <c r="AQ294" s="437"/>
      <c r="AR294" s="437"/>
      <c r="AS294" s="31"/>
      <c r="AV294" s="46"/>
      <c r="AW294" s="47"/>
      <c r="AY294" s="203">
        <f t="shared" ref="AY294" si="131">AH294</f>
        <v>0</v>
      </c>
      <c r="AZ294" s="201">
        <f>IF(AV293&lt;=設定シート!C$85,AH294,IF(AND(AV293&gt;=設定シート!E$85,AV293&lt;=設定シート!G$85),AH294*105/108,AH294))</f>
        <v>0</v>
      </c>
      <c r="BA294" s="198"/>
      <c r="BB294" s="201">
        <f t="shared" ref="BB294" si="132">IF($AL294="賃金で算定",0,INT(AY294*$AL294/100))</f>
        <v>0</v>
      </c>
      <c r="BC294" s="201">
        <f>IF(AY294=AZ294,BB294,AZ294*$AL294/100)</f>
        <v>0</v>
      </c>
      <c r="BL294" s="43">
        <f>IF(AY294=AZ294,0,1)</f>
        <v>0</v>
      </c>
      <c r="BM294" s="43" t="str">
        <f>IF(BL294=1,AL294,"")</f>
        <v/>
      </c>
    </row>
    <row r="295" spans="2:65" ht="18" customHeight="1" x14ac:dyDescent="0.15">
      <c r="B295" s="466"/>
      <c r="C295" s="467"/>
      <c r="D295" s="467"/>
      <c r="E295" s="467"/>
      <c r="F295" s="467"/>
      <c r="G295" s="467"/>
      <c r="H295" s="467"/>
      <c r="I295" s="468"/>
      <c r="J295" s="466"/>
      <c r="K295" s="467"/>
      <c r="L295" s="467"/>
      <c r="M295" s="467"/>
      <c r="N295" s="472"/>
      <c r="O295" s="86"/>
      <c r="P295" s="15" t="s">
        <v>45</v>
      </c>
      <c r="Q295" s="44"/>
      <c r="R295" s="15" t="s">
        <v>46</v>
      </c>
      <c r="S295" s="85"/>
      <c r="T295" s="474" t="s">
        <v>47</v>
      </c>
      <c r="U295" s="475"/>
      <c r="V295" s="476"/>
      <c r="W295" s="477"/>
      <c r="X295" s="477"/>
      <c r="Y295" s="60"/>
      <c r="Z295" s="33"/>
      <c r="AA295" s="34"/>
      <c r="AB295" s="34"/>
      <c r="AC295" s="35"/>
      <c r="AD295" s="33"/>
      <c r="AE295" s="34"/>
      <c r="AF295" s="34"/>
      <c r="AG295" s="40"/>
      <c r="AH295" s="462">
        <f>IF(V295="賃金で算定",V296+Z296-AD296,0)</f>
        <v>0</v>
      </c>
      <c r="AI295" s="463"/>
      <c r="AJ295" s="463"/>
      <c r="AK295" s="464"/>
      <c r="AL295" s="51"/>
      <c r="AM295" s="52"/>
      <c r="AN295" s="478"/>
      <c r="AO295" s="479"/>
      <c r="AP295" s="479"/>
      <c r="AQ295" s="479"/>
      <c r="AR295" s="479"/>
      <c r="AS295" s="32"/>
      <c r="AV295" s="46" t="str">
        <f>IF(OR(O295="",Q295=""),"", IF(O295&lt;20,DATE(O295+118,Q295,IF(S295="",1,S295)),DATE(O295+88,Q295,IF(S295="",1,S295))))</f>
        <v/>
      </c>
      <c r="AW295" s="47" t="str">
        <f>IF(AV295&lt;=設定シート!C$15,"昔",IF(AV295&lt;=設定シート!E$15,"上",IF(AV295&lt;=設定シート!G$15,"中","下")))</f>
        <v>下</v>
      </c>
      <c r="AX295" s="4">
        <f>IF(AV295&lt;=設定シート!$E$36,5,IF(AV295&lt;=設定シート!$I$36,7,IF(AV295&lt;=設定シート!$M$36,9,11)))</f>
        <v>11</v>
      </c>
      <c r="AY295" s="202"/>
      <c r="AZ295" s="200"/>
      <c r="BA295" s="204">
        <f t="shared" ref="BA295" si="133">AN295</f>
        <v>0</v>
      </c>
      <c r="BB295" s="200"/>
      <c r="BC295" s="200"/>
    </row>
    <row r="296" spans="2:65" ht="18" customHeight="1" x14ac:dyDescent="0.15">
      <c r="B296" s="469"/>
      <c r="C296" s="470"/>
      <c r="D296" s="470"/>
      <c r="E296" s="470"/>
      <c r="F296" s="470"/>
      <c r="G296" s="470"/>
      <c r="H296" s="470"/>
      <c r="I296" s="471"/>
      <c r="J296" s="469"/>
      <c r="K296" s="470"/>
      <c r="L296" s="470"/>
      <c r="M296" s="470"/>
      <c r="N296" s="473"/>
      <c r="O296" s="87"/>
      <c r="P296" s="16" t="s">
        <v>45</v>
      </c>
      <c r="Q296" s="45"/>
      <c r="R296" s="16" t="s">
        <v>46</v>
      </c>
      <c r="S296" s="88"/>
      <c r="T296" s="480" t="s">
        <v>48</v>
      </c>
      <c r="U296" s="481"/>
      <c r="V296" s="482"/>
      <c r="W296" s="483"/>
      <c r="X296" s="483"/>
      <c r="Y296" s="484"/>
      <c r="Z296" s="482"/>
      <c r="AA296" s="483"/>
      <c r="AB296" s="483"/>
      <c r="AC296" s="483"/>
      <c r="AD296" s="482">
        <v>0</v>
      </c>
      <c r="AE296" s="483"/>
      <c r="AF296" s="483"/>
      <c r="AG296" s="484"/>
      <c r="AH296" s="435">
        <f>IF(V295="賃金で算定",0,V296+Z296-AD296)</f>
        <v>0</v>
      </c>
      <c r="AI296" s="435"/>
      <c r="AJ296" s="435"/>
      <c r="AK296" s="465"/>
      <c r="AL296" s="439">
        <f>IF(V295="賃金で算定","賃金で算定",IF(OR(V296=0,$F309="",AV295=""),0,IF(AW295="昔",VLOOKUP($F309,労務比率,AX295,FALSE),IF(AW295="上",VLOOKUP($F309,労務比率,AX295,FALSE),IF(AW295="中",VLOOKUP($F309,労務比率,AX295,FALSE),VLOOKUP($F309,労務比率,AX295,FALSE))))))</f>
        <v>0</v>
      </c>
      <c r="AM296" s="440"/>
      <c r="AN296" s="436">
        <f>IF(V295="賃金で算定",0,INT(AH296*AL296/100))</f>
        <v>0</v>
      </c>
      <c r="AO296" s="437"/>
      <c r="AP296" s="437"/>
      <c r="AQ296" s="437"/>
      <c r="AR296" s="437"/>
      <c r="AS296" s="31"/>
      <c r="AV296" s="46"/>
      <c r="AW296" s="47"/>
      <c r="AY296" s="203">
        <f t="shared" ref="AY296" si="134">AH296</f>
        <v>0</v>
      </c>
      <c r="AZ296" s="201">
        <f>IF(AV295&lt;=設定シート!C$85,AH296,IF(AND(AV295&gt;=設定シート!E$85,AV295&lt;=設定シート!G$85),AH296*105/108,AH296))</f>
        <v>0</v>
      </c>
      <c r="BA296" s="198"/>
      <c r="BB296" s="201">
        <f t="shared" ref="BB296" si="135">IF($AL296="賃金で算定",0,INT(AY296*$AL296/100))</f>
        <v>0</v>
      </c>
      <c r="BC296" s="201">
        <f>IF(AY296=AZ296,BB296,AZ296*$AL296/100)</f>
        <v>0</v>
      </c>
      <c r="BL296" s="43">
        <f>IF(AY296=AZ296,0,1)</f>
        <v>0</v>
      </c>
      <c r="BM296" s="43" t="str">
        <f>IF(BL296=1,AL296,"")</f>
        <v/>
      </c>
    </row>
    <row r="297" spans="2:65" ht="18" customHeight="1" x14ac:dyDescent="0.15">
      <c r="B297" s="466"/>
      <c r="C297" s="467"/>
      <c r="D297" s="467"/>
      <c r="E297" s="467"/>
      <c r="F297" s="467"/>
      <c r="G297" s="467"/>
      <c r="H297" s="467"/>
      <c r="I297" s="468"/>
      <c r="J297" s="466"/>
      <c r="K297" s="467"/>
      <c r="L297" s="467"/>
      <c r="M297" s="467"/>
      <c r="N297" s="472"/>
      <c r="O297" s="86"/>
      <c r="P297" s="15" t="s">
        <v>45</v>
      </c>
      <c r="Q297" s="44"/>
      <c r="R297" s="15" t="s">
        <v>46</v>
      </c>
      <c r="S297" s="85"/>
      <c r="T297" s="474" t="s">
        <v>47</v>
      </c>
      <c r="U297" s="475"/>
      <c r="V297" s="476"/>
      <c r="W297" s="477"/>
      <c r="X297" s="477"/>
      <c r="Y297" s="61"/>
      <c r="Z297" s="29"/>
      <c r="AA297" s="30"/>
      <c r="AB297" s="30"/>
      <c r="AC297" s="41"/>
      <c r="AD297" s="29"/>
      <c r="AE297" s="30"/>
      <c r="AF297" s="30"/>
      <c r="AG297" s="42"/>
      <c r="AH297" s="462">
        <f>IF(V297="賃金で算定",V298+Z298-AD298,0)</f>
        <v>0</v>
      </c>
      <c r="AI297" s="463"/>
      <c r="AJ297" s="463"/>
      <c r="AK297" s="464"/>
      <c r="AL297" s="51"/>
      <c r="AM297" s="52"/>
      <c r="AN297" s="478"/>
      <c r="AO297" s="479"/>
      <c r="AP297" s="479"/>
      <c r="AQ297" s="479"/>
      <c r="AR297" s="479"/>
      <c r="AS297" s="32"/>
      <c r="AV297" s="46" t="str">
        <f>IF(OR(O297="",Q297=""),"", IF(O297&lt;20,DATE(O297+118,Q297,IF(S297="",1,S297)),DATE(O297+88,Q297,IF(S297="",1,S297))))</f>
        <v/>
      </c>
      <c r="AW297" s="47" t="str">
        <f>IF(AV297&lt;=設定シート!C$15,"昔",IF(AV297&lt;=設定シート!E$15,"上",IF(AV297&lt;=設定シート!G$15,"中","下")))</f>
        <v>下</v>
      </c>
      <c r="AX297" s="4">
        <f>IF(AV297&lt;=設定シート!$E$36,5,IF(AV297&lt;=設定シート!$I$36,7,IF(AV297&lt;=設定シート!$M$36,9,11)))</f>
        <v>11</v>
      </c>
      <c r="AY297" s="202"/>
      <c r="AZ297" s="200"/>
      <c r="BA297" s="204">
        <f t="shared" ref="BA297" si="136">AN297</f>
        <v>0</v>
      </c>
      <c r="BB297" s="200"/>
      <c r="BC297" s="200"/>
    </row>
    <row r="298" spans="2:65" ht="18" customHeight="1" x14ac:dyDescent="0.15">
      <c r="B298" s="469"/>
      <c r="C298" s="470"/>
      <c r="D298" s="470"/>
      <c r="E298" s="470"/>
      <c r="F298" s="470"/>
      <c r="G298" s="470"/>
      <c r="H298" s="470"/>
      <c r="I298" s="471"/>
      <c r="J298" s="469"/>
      <c r="K298" s="470"/>
      <c r="L298" s="470"/>
      <c r="M298" s="470"/>
      <c r="N298" s="473"/>
      <c r="O298" s="87"/>
      <c r="P298" s="16" t="s">
        <v>45</v>
      </c>
      <c r="Q298" s="45"/>
      <c r="R298" s="16" t="s">
        <v>46</v>
      </c>
      <c r="S298" s="88"/>
      <c r="T298" s="480" t="s">
        <v>48</v>
      </c>
      <c r="U298" s="481"/>
      <c r="V298" s="482"/>
      <c r="W298" s="483"/>
      <c r="X298" s="483"/>
      <c r="Y298" s="484"/>
      <c r="Z298" s="485"/>
      <c r="AA298" s="486"/>
      <c r="AB298" s="486"/>
      <c r="AC298" s="486"/>
      <c r="AD298" s="485">
        <v>0</v>
      </c>
      <c r="AE298" s="486"/>
      <c r="AF298" s="486"/>
      <c r="AG298" s="577"/>
      <c r="AH298" s="435">
        <f>IF(V297="賃金で算定",0,V298+Z298-AD298)</f>
        <v>0</v>
      </c>
      <c r="AI298" s="435"/>
      <c r="AJ298" s="435"/>
      <c r="AK298" s="465"/>
      <c r="AL298" s="439">
        <f>IF(V297="賃金で算定","賃金で算定",IF(OR(V298=0,$F309="",AV297=""),0,IF(AW297="昔",VLOOKUP($F309,労務比率,AX297,FALSE),IF(AW297="上",VLOOKUP($F309,労務比率,AX297,FALSE),IF(AW297="中",VLOOKUP($F309,労務比率,AX297,FALSE),VLOOKUP($F309,労務比率,AX297,FALSE))))))</f>
        <v>0</v>
      </c>
      <c r="AM298" s="440"/>
      <c r="AN298" s="436">
        <f>IF(V297="賃金で算定",0,INT(AH298*AL298/100))</f>
        <v>0</v>
      </c>
      <c r="AO298" s="437"/>
      <c r="AP298" s="437"/>
      <c r="AQ298" s="437"/>
      <c r="AR298" s="437"/>
      <c r="AS298" s="31"/>
      <c r="AV298" s="46"/>
      <c r="AW298" s="47"/>
      <c r="AY298" s="203">
        <f t="shared" ref="AY298" si="137">AH298</f>
        <v>0</v>
      </c>
      <c r="AZ298" s="201">
        <f>IF(AV297&lt;=設定シート!C$85,AH298,IF(AND(AV297&gt;=設定シート!E$85,AV297&lt;=設定シート!G$85),AH298*105/108,AH298))</f>
        <v>0</v>
      </c>
      <c r="BA298" s="198"/>
      <c r="BB298" s="201">
        <f t="shared" ref="BB298" si="138">IF($AL298="賃金で算定",0,INT(AY298*$AL298/100))</f>
        <v>0</v>
      </c>
      <c r="BC298" s="201">
        <f>IF(AY298=AZ298,BB298,AZ298*$AL298/100)</f>
        <v>0</v>
      </c>
      <c r="BL298" s="43">
        <f>IF(AY298=AZ298,0,1)</f>
        <v>0</v>
      </c>
      <c r="BM298" s="43" t="str">
        <f>IF(BL298=1,AL298,"")</f>
        <v/>
      </c>
    </row>
    <row r="299" spans="2:65" ht="18" customHeight="1" x14ac:dyDescent="0.15">
      <c r="B299" s="466"/>
      <c r="C299" s="467"/>
      <c r="D299" s="467"/>
      <c r="E299" s="467"/>
      <c r="F299" s="467"/>
      <c r="G299" s="467"/>
      <c r="H299" s="467"/>
      <c r="I299" s="468"/>
      <c r="J299" s="466"/>
      <c r="K299" s="467"/>
      <c r="L299" s="467"/>
      <c r="M299" s="467"/>
      <c r="N299" s="472"/>
      <c r="O299" s="86"/>
      <c r="P299" s="15" t="s">
        <v>45</v>
      </c>
      <c r="Q299" s="44"/>
      <c r="R299" s="15" t="s">
        <v>46</v>
      </c>
      <c r="S299" s="85"/>
      <c r="T299" s="474" t="s">
        <v>47</v>
      </c>
      <c r="U299" s="475"/>
      <c r="V299" s="476"/>
      <c r="W299" s="477"/>
      <c r="X299" s="477"/>
      <c r="Y299" s="60"/>
      <c r="Z299" s="33"/>
      <c r="AA299" s="34"/>
      <c r="AB299" s="34"/>
      <c r="AC299" s="35"/>
      <c r="AD299" s="33"/>
      <c r="AE299" s="34"/>
      <c r="AF299" s="34"/>
      <c r="AG299" s="40"/>
      <c r="AH299" s="462">
        <f>IF(V299="賃金で算定",V300+Z300-AD300,0)</f>
        <v>0</v>
      </c>
      <c r="AI299" s="463"/>
      <c r="AJ299" s="463"/>
      <c r="AK299" s="464"/>
      <c r="AL299" s="51"/>
      <c r="AM299" s="52"/>
      <c r="AN299" s="478"/>
      <c r="AO299" s="479"/>
      <c r="AP299" s="479"/>
      <c r="AQ299" s="479"/>
      <c r="AR299" s="479"/>
      <c r="AS299" s="32"/>
      <c r="AV299" s="46" t="str">
        <f>IF(OR(O299="",Q299=""),"", IF(O299&lt;20,DATE(O299+118,Q299,IF(S299="",1,S299)),DATE(O299+88,Q299,IF(S299="",1,S299))))</f>
        <v/>
      </c>
      <c r="AW299" s="47" t="str">
        <f>IF(AV299&lt;=設定シート!C$15,"昔",IF(AV299&lt;=設定シート!E$15,"上",IF(AV299&lt;=設定シート!G$15,"中","下")))</f>
        <v>下</v>
      </c>
      <c r="AX299" s="4">
        <f>IF(AV299&lt;=設定シート!$E$36,5,IF(AV299&lt;=設定シート!$I$36,7,IF(AV299&lt;=設定シート!$M$36,9,11)))</f>
        <v>11</v>
      </c>
      <c r="AY299" s="202"/>
      <c r="AZ299" s="200"/>
      <c r="BA299" s="204">
        <f t="shared" ref="BA299" si="139">AN299</f>
        <v>0</v>
      </c>
      <c r="BB299" s="200"/>
      <c r="BC299" s="200"/>
    </row>
    <row r="300" spans="2:65" ht="18" customHeight="1" x14ac:dyDescent="0.15">
      <c r="B300" s="469"/>
      <c r="C300" s="470"/>
      <c r="D300" s="470"/>
      <c r="E300" s="470"/>
      <c r="F300" s="470"/>
      <c r="G300" s="470"/>
      <c r="H300" s="470"/>
      <c r="I300" s="471"/>
      <c r="J300" s="469"/>
      <c r="K300" s="470"/>
      <c r="L300" s="470"/>
      <c r="M300" s="470"/>
      <c r="N300" s="473"/>
      <c r="O300" s="87"/>
      <c r="P300" s="16" t="s">
        <v>45</v>
      </c>
      <c r="Q300" s="45"/>
      <c r="R300" s="16" t="s">
        <v>46</v>
      </c>
      <c r="S300" s="88"/>
      <c r="T300" s="480" t="s">
        <v>48</v>
      </c>
      <c r="U300" s="481"/>
      <c r="V300" s="482"/>
      <c r="W300" s="483"/>
      <c r="X300" s="483"/>
      <c r="Y300" s="484"/>
      <c r="Z300" s="482"/>
      <c r="AA300" s="483"/>
      <c r="AB300" s="483"/>
      <c r="AC300" s="483"/>
      <c r="AD300" s="485">
        <v>0</v>
      </c>
      <c r="AE300" s="486"/>
      <c r="AF300" s="486"/>
      <c r="AG300" s="577"/>
      <c r="AH300" s="435">
        <f>IF(V299="賃金で算定",0,V300+Z300-AD300)</f>
        <v>0</v>
      </c>
      <c r="AI300" s="435"/>
      <c r="AJ300" s="435"/>
      <c r="AK300" s="465"/>
      <c r="AL300" s="439">
        <f>IF(V299="賃金で算定","賃金で算定",IF(OR(V300=0,$F309="",AV299=""),0,IF(AW299="昔",VLOOKUP($F309,労務比率,AX299,FALSE),IF(AW299="上",VLOOKUP($F309,労務比率,AX299,FALSE),IF(AW299="中",VLOOKUP($F309,労務比率,AX299,FALSE),VLOOKUP($F309,労務比率,AX299,FALSE))))))</f>
        <v>0</v>
      </c>
      <c r="AM300" s="440"/>
      <c r="AN300" s="436">
        <f>IF(V299="賃金で算定",0,INT(AH300*AL300/100))</f>
        <v>0</v>
      </c>
      <c r="AO300" s="437"/>
      <c r="AP300" s="437"/>
      <c r="AQ300" s="437"/>
      <c r="AR300" s="437"/>
      <c r="AS300" s="31"/>
      <c r="AV300" s="46"/>
      <c r="AW300" s="47"/>
      <c r="AY300" s="203">
        <f t="shared" ref="AY300" si="140">AH300</f>
        <v>0</v>
      </c>
      <c r="AZ300" s="201">
        <f>IF(AV299&lt;=設定シート!C$85,AH300,IF(AND(AV299&gt;=設定シート!E$85,AV299&lt;=設定シート!G$85),AH300*105/108,AH300))</f>
        <v>0</v>
      </c>
      <c r="BA300" s="198"/>
      <c r="BB300" s="201">
        <f t="shared" ref="BB300" si="141">IF($AL300="賃金で算定",0,INT(AY300*$AL300/100))</f>
        <v>0</v>
      </c>
      <c r="BC300" s="201">
        <f>IF(AY300=AZ300,BB300,AZ300*$AL300/100)</f>
        <v>0</v>
      </c>
      <c r="BL300" s="43">
        <f>IF(AY300=AZ300,0,1)</f>
        <v>0</v>
      </c>
      <c r="BM300" s="43" t="str">
        <f>IF(BL300=1,AL300,"")</f>
        <v/>
      </c>
    </row>
    <row r="301" spans="2:65" ht="18" customHeight="1" x14ac:dyDescent="0.15">
      <c r="B301" s="466"/>
      <c r="C301" s="467"/>
      <c r="D301" s="467"/>
      <c r="E301" s="467"/>
      <c r="F301" s="467"/>
      <c r="G301" s="467"/>
      <c r="H301" s="467"/>
      <c r="I301" s="468"/>
      <c r="J301" s="466"/>
      <c r="K301" s="467"/>
      <c r="L301" s="467"/>
      <c r="M301" s="467"/>
      <c r="N301" s="472"/>
      <c r="O301" s="86"/>
      <c r="P301" s="15" t="s">
        <v>45</v>
      </c>
      <c r="Q301" s="44"/>
      <c r="R301" s="15" t="s">
        <v>46</v>
      </c>
      <c r="S301" s="85"/>
      <c r="T301" s="474" t="s">
        <v>47</v>
      </c>
      <c r="U301" s="475"/>
      <c r="V301" s="476"/>
      <c r="W301" s="477"/>
      <c r="X301" s="477"/>
      <c r="Y301" s="60"/>
      <c r="Z301" s="33"/>
      <c r="AA301" s="34"/>
      <c r="AB301" s="34"/>
      <c r="AC301" s="35"/>
      <c r="AD301" s="33"/>
      <c r="AE301" s="34"/>
      <c r="AF301" s="34"/>
      <c r="AG301" s="40"/>
      <c r="AH301" s="462">
        <f>IF(V301="賃金で算定",V302+Z302-AD302,0)</f>
        <v>0</v>
      </c>
      <c r="AI301" s="463"/>
      <c r="AJ301" s="463"/>
      <c r="AK301" s="464"/>
      <c r="AL301" s="51"/>
      <c r="AM301" s="52"/>
      <c r="AN301" s="478"/>
      <c r="AO301" s="479"/>
      <c r="AP301" s="479"/>
      <c r="AQ301" s="479"/>
      <c r="AR301" s="479"/>
      <c r="AS301" s="32"/>
      <c r="AV301" s="46" t="str">
        <f>IF(OR(O301="",Q301=""),"", IF(O301&lt;20,DATE(O301+118,Q301,IF(S301="",1,S301)),DATE(O301+88,Q301,IF(S301="",1,S301))))</f>
        <v/>
      </c>
      <c r="AW301" s="47" t="str">
        <f>IF(AV301&lt;=設定シート!C$15,"昔",IF(AV301&lt;=設定シート!E$15,"上",IF(AV301&lt;=設定シート!G$15,"中","下")))</f>
        <v>下</v>
      </c>
      <c r="AX301" s="4">
        <f>IF(AV301&lt;=設定シート!$E$36,5,IF(AV301&lt;=設定シート!$I$36,7,IF(AV301&lt;=設定シート!$M$36,9,11)))</f>
        <v>11</v>
      </c>
      <c r="AY301" s="202"/>
      <c r="AZ301" s="200"/>
      <c r="BA301" s="204">
        <f t="shared" ref="BA301" si="142">AN301</f>
        <v>0</v>
      </c>
      <c r="BB301" s="200"/>
      <c r="BC301" s="200"/>
    </row>
    <row r="302" spans="2:65" ht="18" customHeight="1" x14ac:dyDescent="0.15">
      <c r="B302" s="469"/>
      <c r="C302" s="470"/>
      <c r="D302" s="470"/>
      <c r="E302" s="470"/>
      <c r="F302" s="470"/>
      <c r="G302" s="470"/>
      <c r="H302" s="470"/>
      <c r="I302" s="471"/>
      <c r="J302" s="469"/>
      <c r="K302" s="470"/>
      <c r="L302" s="470"/>
      <c r="M302" s="470"/>
      <c r="N302" s="473"/>
      <c r="O302" s="87"/>
      <c r="P302" s="16" t="s">
        <v>45</v>
      </c>
      <c r="Q302" s="45"/>
      <c r="R302" s="16" t="s">
        <v>46</v>
      </c>
      <c r="S302" s="88"/>
      <c r="T302" s="480" t="s">
        <v>48</v>
      </c>
      <c r="U302" s="481"/>
      <c r="V302" s="482"/>
      <c r="W302" s="483"/>
      <c r="X302" s="483"/>
      <c r="Y302" s="484"/>
      <c r="Z302" s="482"/>
      <c r="AA302" s="483"/>
      <c r="AB302" s="483"/>
      <c r="AC302" s="483"/>
      <c r="AD302" s="485">
        <v>0</v>
      </c>
      <c r="AE302" s="486"/>
      <c r="AF302" s="486"/>
      <c r="AG302" s="577"/>
      <c r="AH302" s="435">
        <f>IF(V301="賃金で算定",0,V302+Z302-AD302)</f>
        <v>0</v>
      </c>
      <c r="AI302" s="435"/>
      <c r="AJ302" s="435"/>
      <c r="AK302" s="465"/>
      <c r="AL302" s="439">
        <f>IF(V301="賃金で算定","賃金で算定",IF(OR(V302=0,$F309="",AV301=""),0,IF(AW301="昔",VLOOKUP($F309,労務比率,AX301,FALSE),IF(AW301="上",VLOOKUP($F309,労務比率,AX301,FALSE),IF(AW301="中",VLOOKUP($F309,労務比率,AX301,FALSE),VLOOKUP($F309,労務比率,AX301,FALSE))))))</f>
        <v>0</v>
      </c>
      <c r="AM302" s="440"/>
      <c r="AN302" s="436">
        <f>IF(V301="賃金で算定",0,INT(AH302*AL302/100))</f>
        <v>0</v>
      </c>
      <c r="AO302" s="437"/>
      <c r="AP302" s="437"/>
      <c r="AQ302" s="437"/>
      <c r="AR302" s="437"/>
      <c r="AS302" s="31"/>
      <c r="AV302" s="46"/>
      <c r="AW302" s="47"/>
      <c r="AY302" s="203">
        <f t="shared" ref="AY302" si="143">AH302</f>
        <v>0</v>
      </c>
      <c r="AZ302" s="201">
        <f>IF(AV301&lt;=設定シート!C$85,AH302,IF(AND(AV301&gt;=設定シート!E$85,AV301&lt;=設定シート!G$85),AH302*105/108,AH302))</f>
        <v>0</v>
      </c>
      <c r="BA302" s="198"/>
      <c r="BB302" s="201">
        <f t="shared" ref="BB302" si="144">IF($AL302="賃金で算定",0,INT(AY302*$AL302/100))</f>
        <v>0</v>
      </c>
      <c r="BC302" s="201">
        <f>IF(AY302=AZ302,BB302,AZ302*$AL302/100)</f>
        <v>0</v>
      </c>
      <c r="BL302" s="43">
        <f>IF(AY302=AZ302,0,1)</f>
        <v>0</v>
      </c>
      <c r="BM302" s="43" t="str">
        <f>IF(BL302=1,AL302,"")</f>
        <v/>
      </c>
    </row>
    <row r="303" spans="2:65" ht="18" customHeight="1" x14ac:dyDescent="0.15">
      <c r="B303" s="466"/>
      <c r="C303" s="467"/>
      <c r="D303" s="467"/>
      <c r="E303" s="467"/>
      <c r="F303" s="467"/>
      <c r="G303" s="467"/>
      <c r="H303" s="467"/>
      <c r="I303" s="468"/>
      <c r="J303" s="466"/>
      <c r="K303" s="467"/>
      <c r="L303" s="467"/>
      <c r="M303" s="467"/>
      <c r="N303" s="472"/>
      <c r="O303" s="86"/>
      <c r="P303" s="15" t="s">
        <v>45</v>
      </c>
      <c r="Q303" s="44"/>
      <c r="R303" s="15" t="s">
        <v>46</v>
      </c>
      <c r="S303" s="85"/>
      <c r="T303" s="474" t="s">
        <v>47</v>
      </c>
      <c r="U303" s="475"/>
      <c r="V303" s="476"/>
      <c r="W303" s="477"/>
      <c r="X303" s="477"/>
      <c r="Y303" s="60"/>
      <c r="Z303" s="33"/>
      <c r="AA303" s="34"/>
      <c r="AB303" s="34"/>
      <c r="AC303" s="35"/>
      <c r="AD303" s="33"/>
      <c r="AE303" s="34"/>
      <c r="AF303" s="34"/>
      <c r="AG303" s="40"/>
      <c r="AH303" s="462">
        <f>IF(V303="賃金で算定",V304+Z304-AD304,0)</f>
        <v>0</v>
      </c>
      <c r="AI303" s="463"/>
      <c r="AJ303" s="463"/>
      <c r="AK303" s="464"/>
      <c r="AL303" s="51"/>
      <c r="AM303" s="52"/>
      <c r="AN303" s="478"/>
      <c r="AO303" s="479"/>
      <c r="AP303" s="479"/>
      <c r="AQ303" s="479"/>
      <c r="AR303" s="479"/>
      <c r="AS303" s="32"/>
      <c r="AV303" s="46" t="str">
        <f>IF(OR(O303="",Q303=""),"", IF(O303&lt;20,DATE(O303+118,Q303,IF(S303="",1,S303)),DATE(O303+88,Q303,IF(S303="",1,S303))))</f>
        <v/>
      </c>
      <c r="AW303" s="47" t="str">
        <f>IF(AV303&lt;=設定シート!C$15,"昔",IF(AV303&lt;=設定シート!E$15,"上",IF(AV303&lt;=設定シート!G$15,"中","下")))</f>
        <v>下</v>
      </c>
      <c r="AX303" s="4">
        <f>IF(AV303&lt;=設定シート!$E$36,5,IF(AV303&lt;=設定シート!$I$36,7,IF(AV303&lt;=設定シート!$M$36,9,11)))</f>
        <v>11</v>
      </c>
      <c r="AY303" s="202"/>
      <c r="AZ303" s="200"/>
      <c r="BA303" s="204">
        <f t="shared" ref="BA303" si="145">AN303</f>
        <v>0</v>
      </c>
      <c r="BB303" s="200"/>
      <c r="BC303" s="200"/>
    </row>
    <row r="304" spans="2:65" ht="18" customHeight="1" x14ac:dyDescent="0.15">
      <c r="B304" s="469"/>
      <c r="C304" s="470"/>
      <c r="D304" s="470"/>
      <c r="E304" s="470"/>
      <c r="F304" s="470"/>
      <c r="G304" s="470"/>
      <c r="H304" s="470"/>
      <c r="I304" s="471"/>
      <c r="J304" s="469"/>
      <c r="K304" s="470"/>
      <c r="L304" s="470"/>
      <c r="M304" s="470"/>
      <c r="N304" s="473"/>
      <c r="O304" s="87"/>
      <c r="P304" s="16" t="s">
        <v>45</v>
      </c>
      <c r="Q304" s="45"/>
      <c r="R304" s="16" t="s">
        <v>46</v>
      </c>
      <c r="S304" s="88"/>
      <c r="T304" s="480" t="s">
        <v>48</v>
      </c>
      <c r="U304" s="481"/>
      <c r="V304" s="482"/>
      <c r="W304" s="483"/>
      <c r="X304" s="483"/>
      <c r="Y304" s="484"/>
      <c r="Z304" s="482"/>
      <c r="AA304" s="483"/>
      <c r="AB304" s="483"/>
      <c r="AC304" s="483"/>
      <c r="AD304" s="485">
        <v>0</v>
      </c>
      <c r="AE304" s="486"/>
      <c r="AF304" s="486"/>
      <c r="AG304" s="577"/>
      <c r="AH304" s="435">
        <f>IF(V303="賃金で算定",0,V304+Z304-AD304)</f>
        <v>0</v>
      </c>
      <c r="AI304" s="435"/>
      <c r="AJ304" s="435"/>
      <c r="AK304" s="465"/>
      <c r="AL304" s="439">
        <f>IF(V303="賃金で算定","賃金で算定",IF(OR(V304=0,$F309="",AV303=""),0,IF(AW303="昔",VLOOKUP($F309,労務比率,AX303,FALSE),IF(AW303="上",VLOOKUP($F309,労務比率,AX303,FALSE),IF(AW303="中",VLOOKUP($F309,労務比率,AX303,FALSE),VLOOKUP($F309,労務比率,AX303,FALSE))))))</f>
        <v>0</v>
      </c>
      <c r="AM304" s="440"/>
      <c r="AN304" s="436">
        <f>IF(V303="賃金で算定",0,INT(AH304*AL304/100))</f>
        <v>0</v>
      </c>
      <c r="AO304" s="437"/>
      <c r="AP304" s="437"/>
      <c r="AQ304" s="437"/>
      <c r="AR304" s="437"/>
      <c r="AS304" s="31"/>
      <c r="AV304" s="46"/>
      <c r="AW304" s="47"/>
      <c r="AY304" s="203">
        <f t="shared" ref="AY304" si="146">AH304</f>
        <v>0</v>
      </c>
      <c r="AZ304" s="201">
        <f>IF(AV303&lt;=設定シート!C$85,AH304,IF(AND(AV303&gt;=設定シート!E$85,AV303&lt;=設定シート!G$85),AH304*105/108,AH304))</f>
        <v>0</v>
      </c>
      <c r="BA304" s="198"/>
      <c r="BB304" s="201">
        <f t="shared" ref="BB304" si="147">IF($AL304="賃金で算定",0,INT(AY304*$AL304/100))</f>
        <v>0</v>
      </c>
      <c r="BC304" s="201">
        <f>IF(AY304=AZ304,BB304,AZ304*$AL304/100)</f>
        <v>0</v>
      </c>
      <c r="BL304" s="43">
        <f>IF(AY304=AZ304,0,1)</f>
        <v>0</v>
      </c>
      <c r="BM304" s="43" t="str">
        <f>IF(BL304=1,AL304,"")</f>
        <v/>
      </c>
    </row>
    <row r="305" spans="2:65" ht="18" customHeight="1" x14ac:dyDescent="0.15">
      <c r="B305" s="466"/>
      <c r="C305" s="467"/>
      <c r="D305" s="467"/>
      <c r="E305" s="467"/>
      <c r="F305" s="467"/>
      <c r="G305" s="467"/>
      <c r="H305" s="467"/>
      <c r="I305" s="468"/>
      <c r="J305" s="466"/>
      <c r="K305" s="467"/>
      <c r="L305" s="467"/>
      <c r="M305" s="467"/>
      <c r="N305" s="472"/>
      <c r="O305" s="86"/>
      <c r="P305" s="15" t="s">
        <v>45</v>
      </c>
      <c r="Q305" s="44"/>
      <c r="R305" s="15" t="s">
        <v>46</v>
      </c>
      <c r="S305" s="85"/>
      <c r="T305" s="474" t="s">
        <v>47</v>
      </c>
      <c r="U305" s="475"/>
      <c r="V305" s="476"/>
      <c r="W305" s="477"/>
      <c r="X305" s="477"/>
      <c r="Y305" s="60"/>
      <c r="Z305" s="33"/>
      <c r="AA305" s="34"/>
      <c r="AB305" s="34"/>
      <c r="AC305" s="35"/>
      <c r="AD305" s="33"/>
      <c r="AE305" s="34"/>
      <c r="AF305" s="34"/>
      <c r="AG305" s="40"/>
      <c r="AH305" s="462">
        <f>IF(V305="賃金で算定",V306+Z306-AD306,0)</f>
        <v>0</v>
      </c>
      <c r="AI305" s="463"/>
      <c r="AJ305" s="463"/>
      <c r="AK305" s="464"/>
      <c r="AL305" s="51"/>
      <c r="AM305" s="52"/>
      <c r="AN305" s="478"/>
      <c r="AO305" s="479"/>
      <c r="AP305" s="479"/>
      <c r="AQ305" s="479"/>
      <c r="AR305" s="479"/>
      <c r="AS305" s="32"/>
      <c r="AV305" s="46" t="str">
        <f>IF(OR(O305="",Q305=""),"", IF(O305&lt;20,DATE(O305+118,Q305,IF(S305="",1,S305)),DATE(O305+88,Q305,IF(S305="",1,S305))))</f>
        <v/>
      </c>
      <c r="AW305" s="47" t="str">
        <f>IF(AV305&lt;=設定シート!C$15,"昔",IF(AV305&lt;=設定シート!E$15,"上",IF(AV305&lt;=設定シート!G$15,"中","下")))</f>
        <v>下</v>
      </c>
      <c r="AX305" s="4">
        <f>IF(AV305&lt;=設定シート!$E$36,5,IF(AV305&lt;=設定シート!$I$36,7,IF(AV305&lt;=設定シート!$M$36,9,11)))</f>
        <v>11</v>
      </c>
      <c r="AY305" s="202"/>
      <c r="AZ305" s="200"/>
      <c r="BA305" s="204">
        <f t="shared" ref="BA305" si="148">AN305</f>
        <v>0</v>
      </c>
      <c r="BB305" s="200"/>
      <c r="BC305" s="200"/>
    </row>
    <row r="306" spans="2:65" ht="18" customHeight="1" x14ac:dyDescent="0.15">
      <c r="B306" s="469"/>
      <c r="C306" s="470"/>
      <c r="D306" s="470"/>
      <c r="E306" s="470"/>
      <c r="F306" s="470"/>
      <c r="G306" s="470"/>
      <c r="H306" s="470"/>
      <c r="I306" s="471"/>
      <c r="J306" s="469"/>
      <c r="K306" s="470"/>
      <c r="L306" s="470"/>
      <c r="M306" s="470"/>
      <c r="N306" s="473"/>
      <c r="O306" s="87"/>
      <c r="P306" s="16" t="s">
        <v>45</v>
      </c>
      <c r="Q306" s="45"/>
      <c r="R306" s="16" t="s">
        <v>46</v>
      </c>
      <c r="S306" s="88"/>
      <c r="T306" s="480" t="s">
        <v>48</v>
      </c>
      <c r="U306" s="481"/>
      <c r="V306" s="482"/>
      <c r="W306" s="483"/>
      <c r="X306" s="483"/>
      <c r="Y306" s="484"/>
      <c r="Z306" s="482"/>
      <c r="AA306" s="483"/>
      <c r="AB306" s="483"/>
      <c r="AC306" s="483"/>
      <c r="AD306" s="485">
        <v>0</v>
      </c>
      <c r="AE306" s="486"/>
      <c r="AF306" s="486"/>
      <c r="AG306" s="577"/>
      <c r="AH306" s="435">
        <f>IF(V305="賃金で算定",0,V306+Z306-AD306)</f>
        <v>0</v>
      </c>
      <c r="AI306" s="435"/>
      <c r="AJ306" s="435"/>
      <c r="AK306" s="465"/>
      <c r="AL306" s="439">
        <f>IF(V305="賃金で算定","賃金で算定",IF(OR(V306=0,$F309="",AV305=""),0,IF(AW305="昔",VLOOKUP($F309,労務比率,AX305,FALSE),IF(AW305="上",VLOOKUP($F309,労務比率,AX305,FALSE),IF(AW305="中",VLOOKUP($F309,労務比率,AX305,FALSE),VLOOKUP($F309,労務比率,AX305,FALSE))))))</f>
        <v>0</v>
      </c>
      <c r="AM306" s="440"/>
      <c r="AN306" s="436">
        <f>IF(V305="賃金で算定",0,INT(AH306*AL306/100))</f>
        <v>0</v>
      </c>
      <c r="AO306" s="437"/>
      <c r="AP306" s="437"/>
      <c r="AQ306" s="437"/>
      <c r="AR306" s="437"/>
      <c r="AS306" s="31"/>
      <c r="AV306" s="46"/>
      <c r="AW306" s="47"/>
      <c r="AY306" s="203">
        <f t="shared" ref="AY306" si="149">AH306</f>
        <v>0</v>
      </c>
      <c r="AZ306" s="201">
        <f>IF(AV305&lt;=設定シート!C$85,AH306,IF(AND(AV305&gt;=設定シート!E$85,AV305&lt;=設定シート!G$85),AH306*105/108,AH306))</f>
        <v>0</v>
      </c>
      <c r="BA306" s="198"/>
      <c r="BB306" s="201">
        <f t="shared" ref="BB306" si="150">IF($AL306="賃金で算定",0,INT(AY306*$AL306/100))</f>
        <v>0</v>
      </c>
      <c r="BC306" s="201">
        <f>IF(AY306=AZ306,BB306,AZ306*$AL306/100)</f>
        <v>0</v>
      </c>
      <c r="BL306" s="43">
        <f>IF(AY306=AZ306,0,1)</f>
        <v>0</v>
      </c>
      <c r="BM306" s="43" t="str">
        <f>IF(BL306=1,AL306,"")</f>
        <v/>
      </c>
    </row>
    <row r="307" spans="2:65" ht="18" customHeight="1" x14ac:dyDescent="0.15">
      <c r="B307" s="466"/>
      <c r="C307" s="467"/>
      <c r="D307" s="467"/>
      <c r="E307" s="467"/>
      <c r="F307" s="467"/>
      <c r="G307" s="467"/>
      <c r="H307" s="467"/>
      <c r="I307" s="468"/>
      <c r="J307" s="466"/>
      <c r="K307" s="467"/>
      <c r="L307" s="467"/>
      <c r="M307" s="467"/>
      <c r="N307" s="472"/>
      <c r="O307" s="86"/>
      <c r="P307" s="15" t="s">
        <v>45</v>
      </c>
      <c r="Q307" s="44"/>
      <c r="R307" s="15" t="s">
        <v>46</v>
      </c>
      <c r="S307" s="85"/>
      <c r="T307" s="474" t="s">
        <v>47</v>
      </c>
      <c r="U307" s="475"/>
      <c r="V307" s="476"/>
      <c r="W307" s="477"/>
      <c r="X307" s="477"/>
      <c r="Y307" s="60"/>
      <c r="Z307" s="33"/>
      <c r="AA307" s="34"/>
      <c r="AB307" s="34"/>
      <c r="AC307" s="35"/>
      <c r="AD307" s="33"/>
      <c r="AE307" s="34"/>
      <c r="AF307" s="34"/>
      <c r="AG307" s="40"/>
      <c r="AH307" s="462">
        <f>IF(V307="賃金で算定",V308+Z308-AD308,0)</f>
        <v>0</v>
      </c>
      <c r="AI307" s="463"/>
      <c r="AJ307" s="463"/>
      <c r="AK307" s="464"/>
      <c r="AL307" s="51"/>
      <c r="AM307" s="52"/>
      <c r="AN307" s="478"/>
      <c r="AO307" s="479"/>
      <c r="AP307" s="479"/>
      <c r="AQ307" s="479"/>
      <c r="AR307" s="479"/>
      <c r="AS307" s="32"/>
      <c r="AV307" s="46" t="str">
        <f>IF(OR(O307="",Q307=""),"", IF(O307&lt;20,DATE(O307+118,Q307,IF(S307="",1,S307)),DATE(O307+88,Q307,IF(S307="",1,S307))))</f>
        <v/>
      </c>
      <c r="AW307" s="47" t="str">
        <f>IF(AV307&lt;=設定シート!C$15,"昔",IF(AV307&lt;=設定シート!E$15,"上",IF(AV307&lt;=設定シート!G$15,"中","下")))</f>
        <v>下</v>
      </c>
      <c r="AX307" s="4">
        <f>IF(AV307&lt;=設定シート!$E$36,5,IF(AV307&lt;=設定シート!$I$36,7,IF(AV307&lt;=設定シート!$M$36,9,11)))</f>
        <v>11</v>
      </c>
      <c r="AY307" s="202"/>
      <c r="AZ307" s="200"/>
      <c r="BA307" s="204">
        <f t="shared" ref="BA307" si="151">AN307</f>
        <v>0</v>
      </c>
      <c r="BB307" s="200"/>
      <c r="BC307" s="200"/>
    </row>
    <row r="308" spans="2:65" ht="18" customHeight="1" x14ac:dyDescent="0.15">
      <c r="B308" s="469"/>
      <c r="C308" s="470"/>
      <c r="D308" s="470"/>
      <c r="E308" s="470"/>
      <c r="F308" s="470"/>
      <c r="G308" s="470"/>
      <c r="H308" s="470"/>
      <c r="I308" s="471"/>
      <c r="J308" s="469"/>
      <c r="K308" s="470"/>
      <c r="L308" s="470"/>
      <c r="M308" s="470"/>
      <c r="N308" s="473"/>
      <c r="O308" s="87"/>
      <c r="P308" s="184" t="s">
        <v>45</v>
      </c>
      <c r="Q308" s="45"/>
      <c r="R308" s="16" t="s">
        <v>46</v>
      </c>
      <c r="S308" s="88"/>
      <c r="T308" s="480" t="s">
        <v>48</v>
      </c>
      <c r="U308" s="481"/>
      <c r="V308" s="482"/>
      <c r="W308" s="483"/>
      <c r="X308" s="483"/>
      <c r="Y308" s="484"/>
      <c r="Z308" s="482"/>
      <c r="AA308" s="483"/>
      <c r="AB308" s="483"/>
      <c r="AC308" s="483"/>
      <c r="AD308" s="485">
        <v>0</v>
      </c>
      <c r="AE308" s="486"/>
      <c r="AF308" s="486"/>
      <c r="AG308" s="577"/>
      <c r="AH308" s="436">
        <f>IF(V307="賃金で算定",0,V308+Z308-AD308)</f>
        <v>0</v>
      </c>
      <c r="AI308" s="437"/>
      <c r="AJ308" s="437"/>
      <c r="AK308" s="438"/>
      <c r="AL308" s="439">
        <f>IF(V307="賃金で算定","賃金で算定",IF(OR(V308=0,$F309="",AV307=""),0,IF(AW307="昔",VLOOKUP($F309,労務比率,AX307,FALSE),IF(AW307="上",VLOOKUP($F309,労務比率,AX307,FALSE),IF(AW307="中",VLOOKUP($F309,労務比率,AX307,FALSE),VLOOKUP($F309,労務比率,AX307,FALSE))))))</f>
        <v>0</v>
      </c>
      <c r="AM308" s="440"/>
      <c r="AN308" s="436">
        <f>IF(V307="賃金で算定",0,INT(AH308*AL308/100))</f>
        <v>0</v>
      </c>
      <c r="AO308" s="437"/>
      <c r="AP308" s="437"/>
      <c r="AQ308" s="437"/>
      <c r="AR308" s="437"/>
      <c r="AS308" s="31"/>
      <c r="AV308" s="46"/>
      <c r="AW308" s="47"/>
      <c r="AY308" s="203">
        <f t="shared" ref="AY308" si="152">AH308</f>
        <v>0</v>
      </c>
      <c r="AZ308" s="201">
        <f>IF(AV307&lt;=設定シート!C$85,AH308,IF(AND(AV307&gt;=設定シート!E$85,AV307&lt;=設定シート!G$85),AH308*105/108,AH308))</f>
        <v>0</v>
      </c>
      <c r="BA308" s="198"/>
      <c r="BB308" s="201">
        <f t="shared" ref="BB308" si="153">IF($AL308="賃金で算定",0,INT(AY308*$AL308/100))</f>
        <v>0</v>
      </c>
      <c r="BC308" s="201">
        <f>IF(AY308=AZ308,BB308,AZ308*$AL308/100)</f>
        <v>0</v>
      </c>
      <c r="BL308" s="43">
        <f>IF(AY308=AZ308,0,1)</f>
        <v>0</v>
      </c>
      <c r="BM308" s="43" t="str">
        <f>IF(BL308=1,AL308,"")</f>
        <v/>
      </c>
    </row>
    <row r="309" spans="2:65" ht="18" customHeight="1" x14ac:dyDescent="0.15">
      <c r="B309" s="441" t="s">
        <v>85</v>
      </c>
      <c r="C309" s="442"/>
      <c r="D309" s="442"/>
      <c r="E309" s="443"/>
      <c r="F309" s="450"/>
      <c r="G309" s="451"/>
      <c r="H309" s="451"/>
      <c r="I309" s="451"/>
      <c r="J309" s="451"/>
      <c r="K309" s="451"/>
      <c r="L309" s="451"/>
      <c r="M309" s="451"/>
      <c r="N309" s="452"/>
      <c r="O309" s="441" t="s">
        <v>49</v>
      </c>
      <c r="P309" s="442"/>
      <c r="Q309" s="442"/>
      <c r="R309" s="442"/>
      <c r="S309" s="442"/>
      <c r="T309" s="442"/>
      <c r="U309" s="443"/>
      <c r="V309" s="459">
        <f>AH309</f>
        <v>0</v>
      </c>
      <c r="W309" s="460"/>
      <c r="X309" s="460"/>
      <c r="Y309" s="461"/>
      <c r="Z309" s="33"/>
      <c r="AA309" s="34"/>
      <c r="AB309" s="34"/>
      <c r="AC309" s="35"/>
      <c r="AD309" s="33"/>
      <c r="AE309" s="34"/>
      <c r="AF309" s="34"/>
      <c r="AG309" s="35"/>
      <c r="AH309" s="462">
        <f>AH291+AH293+AH295+AH297+AH299+AH301+AH303+AH305+AH307</f>
        <v>0</v>
      </c>
      <c r="AI309" s="463"/>
      <c r="AJ309" s="463"/>
      <c r="AK309" s="464"/>
      <c r="AL309" s="53"/>
      <c r="AM309" s="54"/>
      <c r="AN309" s="462">
        <f>AN291+AN293+AN295+AN297+AN299+AN301+AN303+AN305+AN307</f>
        <v>0</v>
      </c>
      <c r="AO309" s="463"/>
      <c r="AP309" s="463"/>
      <c r="AQ309" s="463"/>
      <c r="AR309" s="463"/>
      <c r="AS309" s="32"/>
      <c r="AW309" s="47"/>
      <c r="AY309" s="202"/>
      <c r="AZ309" s="205"/>
      <c r="BA309" s="212">
        <f>BA291+BA293+BA295+BA297+BA299+BA301+BA303+BA305+BA307</f>
        <v>0</v>
      </c>
      <c r="BB309" s="204">
        <f>BB292+BB294+BB296+BB298+BB300+BB302+BB304+BB306+BB308</f>
        <v>0</v>
      </c>
      <c r="BC309" s="204">
        <f>SUMIF(BL292:BL308,0,BC292:BC308)+ROUNDDOWN(ROUNDDOWN(BL309*105/108,0)*BM309/100,0)</f>
        <v>0</v>
      </c>
      <c r="BL309" s="43">
        <f>SUMIF(BL292:BL308,1,AH292:AK308)</f>
        <v>0</v>
      </c>
      <c r="BM309" s="43">
        <f>IF(COUNT(BM292:BM308)=0,0,SUM(BM292:BM308)/COUNT(BM292:BM308))</f>
        <v>0</v>
      </c>
    </row>
    <row r="310" spans="2:65" ht="18" customHeight="1" x14ac:dyDescent="0.15">
      <c r="B310" s="444"/>
      <c r="C310" s="445"/>
      <c r="D310" s="445"/>
      <c r="E310" s="446"/>
      <c r="F310" s="453"/>
      <c r="G310" s="454"/>
      <c r="H310" s="454"/>
      <c r="I310" s="454"/>
      <c r="J310" s="454"/>
      <c r="K310" s="454"/>
      <c r="L310" s="454"/>
      <c r="M310" s="454"/>
      <c r="N310" s="455"/>
      <c r="O310" s="444"/>
      <c r="P310" s="445"/>
      <c r="Q310" s="445"/>
      <c r="R310" s="445"/>
      <c r="S310" s="445"/>
      <c r="T310" s="445"/>
      <c r="U310" s="446"/>
      <c r="V310" s="434">
        <f>V292+V294+V296+V298+V300+V302+V304+V306+V308-V309</f>
        <v>0</v>
      </c>
      <c r="W310" s="435"/>
      <c r="X310" s="435"/>
      <c r="Y310" s="465"/>
      <c r="Z310" s="434">
        <f>Z292+Z294+Z296+Z298+Z300+Z302+Z304+Z306+Z308</f>
        <v>0</v>
      </c>
      <c r="AA310" s="435"/>
      <c r="AB310" s="435"/>
      <c r="AC310" s="435"/>
      <c r="AD310" s="434">
        <f>AD292+AD294+AD296+AD298+AD300+AD302+AD304+AD306+AD308</f>
        <v>0</v>
      </c>
      <c r="AE310" s="435"/>
      <c r="AF310" s="435"/>
      <c r="AG310" s="435"/>
      <c r="AH310" s="434">
        <f>AY310</f>
        <v>0</v>
      </c>
      <c r="AI310" s="435"/>
      <c r="AJ310" s="435"/>
      <c r="AK310" s="435"/>
      <c r="AL310" s="55"/>
      <c r="AM310" s="56"/>
      <c r="AN310" s="434">
        <f>BB310</f>
        <v>0</v>
      </c>
      <c r="AO310" s="435"/>
      <c r="AP310" s="435"/>
      <c r="AQ310" s="435"/>
      <c r="AR310" s="435"/>
      <c r="AS310" s="181"/>
      <c r="AW310" s="47"/>
      <c r="AY310" s="208">
        <f>AY292+AY294+AY296+AY298+AY300+AY302+AY304+AY306+AY308</f>
        <v>0</v>
      </c>
      <c r="AZ310" s="210"/>
      <c r="BA310" s="210"/>
      <c r="BB310" s="206">
        <f>BB309</f>
        <v>0</v>
      </c>
      <c r="BC310" s="213"/>
    </row>
    <row r="311" spans="2:65" ht="18" customHeight="1" x14ac:dyDescent="0.15">
      <c r="B311" s="447"/>
      <c r="C311" s="448"/>
      <c r="D311" s="448"/>
      <c r="E311" s="449"/>
      <c r="F311" s="456"/>
      <c r="G311" s="457"/>
      <c r="H311" s="457"/>
      <c r="I311" s="457"/>
      <c r="J311" s="457"/>
      <c r="K311" s="457"/>
      <c r="L311" s="457"/>
      <c r="M311" s="457"/>
      <c r="N311" s="458"/>
      <c r="O311" s="447"/>
      <c r="P311" s="448"/>
      <c r="Q311" s="448"/>
      <c r="R311" s="448"/>
      <c r="S311" s="448"/>
      <c r="T311" s="448"/>
      <c r="U311" s="449"/>
      <c r="V311" s="436"/>
      <c r="W311" s="437"/>
      <c r="X311" s="437"/>
      <c r="Y311" s="438"/>
      <c r="Z311" s="436"/>
      <c r="AA311" s="437"/>
      <c r="AB311" s="437"/>
      <c r="AC311" s="437"/>
      <c r="AD311" s="436"/>
      <c r="AE311" s="437"/>
      <c r="AF311" s="437"/>
      <c r="AG311" s="437"/>
      <c r="AH311" s="436">
        <f>AZ311</f>
        <v>0</v>
      </c>
      <c r="AI311" s="437"/>
      <c r="AJ311" s="437"/>
      <c r="AK311" s="438"/>
      <c r="AL311" s="57"/>
      <c r="AM311" s="58"/>
      <c r="AN311" s="436">
        <f>BC311</f>
        <v>0</v>
      </c>
      <c r="AO311" s="437"/>
      <c r="AP311" s="437"/>
      <c r="AQ311" s="437"/>
      <c r="AR311" s="437"/>
      <c r="AS311" s="31"/>
      <c r="AU311" s="90"/>
      <c r="AW311" s="47"/>
      <c r="AY311" s="209"/>
      <c r="AZ311" s="211">
        <f>IF(AZ292+AZ294+AZ296+AZ298+AZ300+AZ302+AZ304+AZ306+AZ308=AY310,0,ROUNDDOWN(AZ292+AZ294+AZ296+AZ298+AZ300+AZ302+AZ304+AZ306+AZ308,0))</f>
        <v>0</v>
      </c>
      <c r="BA311" s="207"/>
      <c r="BB311" s="207"/>
      <c r="BC311" s="211">
        <f>IF(BC309=BB310,0,BC309)</f>
        <v>0</v>
      </c>
    </row>
    <row r="312" spans="2:65" ht="18" customHeight="1" x14ac:dyDescent="0.15">
      <c r="AD312" s="1" t="str">
        <f>IF(AND($F309="",$V309+$V310&gt;0),"事業の種類を選択してください。","")</f>
        <v/>
      </c>
      <c r="AN312" s="433">
        <f>IF(AN309=0,0,AN309+IF(AN311=0,AN310,AN311))</f>
        <v>0</v>
      </c>
      <c r="AO312" s="433"/>
      <c r="AP312" s="433"/>
      <c r="AQ312" s="433"/>
      <c r="AR312" s="433"/>
      <c r="AW312" s="47"/>
    </row>
    <row r="313" spans="2:65" ht="31.5" customHeight="1" x14ac:dyDescent="0.15">
      <c r="AN313" s="62"/>
      <c r="AO313" s="62"/>
      <c r="AP313" s="62"/>
      <c r="AQ313" s="62"/>
      <c r="AR313" s="62"/>
      <c r="AW313" s="47"/>
    </row>
    <row r="314" spans="2:65" ht="7.5" customHeight="1" x14ac:dyDescent="0.15">
      <c r="X314" s="6"/>
      <c r="Y314" s="6"/>
      <c r="AW314" s="47"/>
    </row>
    <row r="315" spans="2:65" ht="10.5" customHeight="1" x14ac:dyDescent="0.15">
      <c r="X315" s="6"/>
      <c r="Y315" s="6"/>
      <c r="AW315" s="47"/>
    </row>
    <row r="316" spans="2:65" ht="5.25" customHeight="1" x14ac:dyDescent="0.15">
      <c r="X316" s="6"/>
      <c r="Y316" s="6"/>
      <c r="AW316" s="47"/>
    </row>
    <row r="317" spans="2:65" ht="5.25" customHeight="1" x14ac:dyDescent="0.15">
      <c r="X317" s="6"/>
      <c r="Y317" s="6"/>
      <c r="AW317" s="47"/>
    </row>
    <row r="318" spans="2:65" ht="5.25" customHeight="1" x14ac:dyDescent="0.15">
      <c r="X318" s="6"/>
      <c r="Y318" s="6"/>
      <c r="AW318" s="47"/>
    </row>
    <row r="319" spans="2:65" ht="5.25" customHeight="1" x14ac:dyDescent="0.15">
      <c r="X319" s="6"/>
      <c r="Y319" s="6"/>
      <c r="AW319" s="47"/>
    </row>
    <row r="320" spans="2:65" ht="17.25" customHeight="1" x14ac:dyDescent="0.15">
      <c r="B320" s="2" t="s">
        <v>50</v>
      </c>
      <c r="S320" s="4"/>
      <c r="T320" s="4"/>
      <c r="U320" s="4"/>
      <c r="V320" s="4"/>
      <c r="W320" s="4"/>
      <c r="AL320" s="48"/>
      <c r="AW320" s="47"/>
    </row>
    <row r="321" spans="2:65" ht="12.75" customHeight="1" x14ac:dyDescent="0.15">
      <c r="M321" s="49"/>
      <c r="N321" s="49"/>
      <c r="O321" s="49"/>
      <c r="P321" s="49"/>
      <c r="Q321" s="49"/>
      <c r="R321" s="49"/>
      <c r="S321" s="49"/>
      <c r="T321" s="50"/>
      <c r="U321" s="50"/>
      <c r="V321" s="50"/>
      <c r="W321" s="50"/>
      <c r="X321" s="50"/>
      <c r="Y321" s="50"/>
      <c r="Z321" s="50"/>
      <c r="AA321" s="49"/>
      <c r="AB321" s="49"/>
      <c r="AC321" s="49"/>
      <c r="AL321" s="48"/>
      <c r="AM321" s="560" t="s">
        <v>266</v>
      </c>
      <c r="AN321" s="561"/>
      <c r="AO321" s="561"/>
      <c r="AP321" s="562"/>
      <c r="AW321" s="47"/>
    </row>
    <row r="322" spans="2:65" ht="12.75" customHeight="1" x14ac:dyDescent="0.15">
      <c r="M322" s="49"/>
      <c r="N322" s="49"/>
      <c r="O322" s="49"/>
      <c r="P322" s="49"/>
      <c r="Q322" s="49"/>
      <c r="R322" s="49"/>
      <c r="S322" s="49"/>
      <c r="T322" s="50"/>
      <c r="U322" s="50"/>
      <c r="V322" s="50"/>
      <c r="W322" s="50"/>
      <c r="X322" s="50"/>
      <c r="Y322" s="50"/>
      <c r="Z322" s="50"/>
      <c r="AA322" s="49"/>
      <c r="AB322" s="49"/>
      <c r="AC322" s="49"/>
      <c r="AL322" s="48"/>
      <c r="AM322" s="563"/>
      <c r="AN322" s="564"/>
      <c r="AO322" s="564"/>
      <c r="AP322" s="565"/>
      <c r="AW322" s="47"/>
    </row>
    <row r="323" spans="2:65" ht="12.75" customHeight="1" x14ac:dyDescent="0.15">
      <c r="M323" s="49"/>
      <c r="N323" s="49"/>
      <c r="O323" s="49"/>
      <c r="P323" s="49"/>
      <c r="Q323" s="49"/>
      <c r="R323" s="49"/>
      <c r="S323" s="49"/>
      <c r="T323" s="49"/>
      <c r="U323" s="49"/>
      <c r="V323" s="49"/>
      <c r="W323" s="49"/>
      <c r="X323" s="49"/>
      <c r="Y323" s="49"/>
      <c r="Z323" s="49"/>
      <c r="AA323" s="49"/>
      <c r="AB323" s="49"/>
      <c r="AC323" s="49"/>
      <c r="AL323" s="48"/>
      <c r="AM323" s="220"/>
      <c r="AN323" s="220"/>
      <c r="AW323" s="47"/>
    </row>
    <row r="324" spans="2:65" ht="6" customHeight="1" x14ac:dyDescent="0.15">
      <c r="M324" s="49"/>
      <c r="N324" s="49"/>
      <c r="O324" s="49"/>
      <c r="P324" s="49"/>
      <c r="Q324" s="49"/>
      <c r="R324" s="49"/>
      <c r="S324" s="49"/>
      <c r="T324" s="49"/>
      <c r="U324" s="49"/>
      <c r="V324" s="49"/>
      <c r="W324" s="49"/>
      <c r="X324" s="49"/>
      <c r="Y324" s="49"/>
      <c r="Z324" s="49"/>
      <c r="AA324" s="49"/>
      <c r="AB324" s="49"/>
      <c r="AC324" s="49"/>
      <c r="AL324" s="48"/>
      <c r="AM324" s="48"/>
      <c r="AW324" s="47"/>
    </row>
    <row r="325" spans="2:65" ht="12.75" customHeight="1" x14ac:dyDescent="0.15">
      <c r="B325" s="566" t="s">
        <v>2</v>
      </c>
      <c r="C325" s="567"/>
      <c r="D325" s="567"/>
      <c r="E325" s="567"/>
      <c r="F325" s="567"/>
      <c r="G325" s="567"/>
      <c r="H325" s="567"/>
      <c r="I325" s="567"/>
      <c r="J325" s="569" t="s">
        <v>10</v>
      </c>
      <c r="K325" s="569"/>
      <c r="L325" s="3" t="s">
        <v>3</v>
      </c>
      <c r="M325" s="569" t="s">
        <v>11</v>
      </c>
      <c r="N325" s="569"/>
      <c r="O325" s="570" t="s">
        <v>12</v>
      </c>
      <c r="P325" s="569"/>
      <c r="Q325" s="569"/>
      <c r="R325" s="569"/>
      <c r="S325" s="569"/>
      <c r="T325" s="569"/>
      <c r="U325" s="569" t="s">
        <v>13</v>
      </c>
      <c r="V325" s="569"/>
      <c r="W325" s="569"/>
      <c r="AD325" s="5"/>
      <c r="AE325" s="5"/>
      <c r="AF325" s="5"/>
      <c r="AG325" s="5"/>
      <c r="AH325" s="5"/>
      <c r="AI325" s="5"/>
      <c r="AJ325" s="5"/>
      <c r="AL325" s="571">
        <f ca="1">$AL$9</f>
        <v>30</v>
      </c>
      <c r="AM325" s="572"/>
      <c r="AN325" s="502" t="s">
        <v>4</v>
      </c>
      <c r="AO325" s="502"/>
      <c r="AP325" s="572">
        <v>8</v>
      </c>
      <c r="AQ325" s="572"/>
      <c r="AR325" s="502" t="s">
        <v>5</v>
      </c>
      <c r="AS325" s="503"/>
      <c r="AW325" s="47"/>
    </row>
    <row r="326" spans="2:65" ht="13.5" customHeight="1" x14ac:dyDescent="0.15">
      <c r="B326" s="567"/>
      <c r="C326" s="567"/>
      <c r="D326" s="567"/>
      <c r="E326" s="567"/>
      <c r="F326" s="567"/>
      <c r="G326" s="567"/>
      <c r="H326" s="567"/>
      <c r="I326" s="567"/>
      <c r="J326" s="508" t="str">
        <f>$J$10</f>
        <v>1</v>
      </c>
      <c r="K326" s="510" t="str">
        <f>$K$10</f>
        <v>2</v>
      </c>
      <c r="L326" s="513" t="str">
        <f>$L$10</f>
        <v>1</v>
      </c>
      <c r="M326" s="516" t="str">
        <f>$M$10</f>
        <v>0</v>
      </c>
      <c r="N326" s="510" t="str">
        <f>$N$10</f>
        <v>3</v>
      </c>
      <c r="O326" s="516" t="str">
        <f>$O$10</f>
        <v>9</v>
      </c>
      <c r="P326" s="519" t="str">
        <f>$P$10</f>
        <v>3</v>
      </c>
      <c r="Q326" s="519" t="str">
        <f>$Q$10</f>
        <v>9</v>
      </c>
      <c r="R326" s="519" t="str">
        <f>$R$10</f>
        <v>0</v>
      </c>
      <c r="S326" s="519" t="str">
        <f>$S$10</f>
        <v>2</v>
      </c>
      <c r="T326" s="510" t="str">
        <f>$T$10</f>
        <v>5</v>
      </c>
      <c r="U326" s="516" t="str">
        <f>$U$10</f>
        <v>0</v>
      </c>
      <c r="V326" s="519" t="str">
        <f>$V$10</f>
        <v>0</v>
      </c>
      <c r="W326" s="510" t="str">
        <f>$W$10</f>
        <v>１</v>
      </c>
      <c r="AD326" s="5"/>
      <c r="AE326" s="5"/>
      <c r="AF326" s="5"/>
      <c r="AG326" s="5"/>
      <c r="AH326" s="5"/>
      <c r="AI326" s="5"/>
      <c r="AJ326" s="5"/>
      <c r="AL326" s="573"/>
      <c r="AM326" s="574"/>
      <c r="AN326" s="504"/>
      <c r="AO326" s="504"/>
      <c r="AP326" s="574"/>
      <c r="AQ326" s="574"/>
      <c r="AR326" s="504"/>
      <c r="AS326" s="505"/>
      <c r="AW326" s="47"/>
    </row>
    <row r="327" spans="2:65" ht="9" customHeight="1" x14ac:dyDescent="0.15">
      <c r="B327" s="567"/>
      <c r="C327" s="567"/>
      <c r="D327" s="567"/>
      <c r="E327" s="567"/>
      <c r="F327" s="567"/>
      <c r="G327" s="567"/>
      <c r="H327" s="567"/>
      <c r="I327" s="567"/>
      <c r="J327" s="509"/>
      <c r="K327" s="511"/>
      <c r="L327" s="514"/>
      <c r="M327" s="517"/>
      <c r="N327" s="511"/>
      <c r="O327" s="517"/>
      <c r="P327" s="520"/>
      <c r="Q327" s="520"/>
      <c r="R327" s="520"/>
      <c r="S327" s="520"/>
      <c r="T327" s="511"/>
      <c r="U327" s="517"/>
      <c r="V327" s="520"/>
      <c r="W327" s="511"/>
      <c r="AD327" s="5"/>
      <c r="AE327" s="5"/>
      <c r="AF327" s="5"/>
      <c r="AG327" s="5"/>
      <c r="AH327" s="5"/>
      <c r="AI327" s="5"/>
      <c r="AJ327" s="5"/>
      <c r="AL327" s="575"/>
      <c r="AM327" s="576"/>
      <c r="AN327" s="506"/>
      <c r="AO327" s="506"/>
      <c r="AP327" s="576"/>
      <c r="AQ327" s="576"/>
      <c r="AR327" s="506"/>
      <c r="AS327" s="507"/>
      <c r="AW327" s="47"/>
    </row>
    <row r="328" spans="2:65" ht="6" customHeight="1" x14ac:dyDescent="0.15">
      <c r="B328" s="568"/>
      <c r="C328" s="568"/>
      <c r="D328" s="568"/>
      <c r="E328" s="568"/>
      <c r="F328" s="568"/>
      <c r="G328" s="568"/>
      <c r="H328" s="568"/>
      <c r="I328" s="568"/>
      <c r="J328" s="509"/>
      <c r="K328" s="512"/>
      <c r="L328" s="515"/>
      <c r="M328" s="518"/>
      <c r="N328" s="512"/>
      <c r="O328" s="518"/>
      <c r="P328" s="521"/>
      <c r="Q328" s="521"/>
      <c r="R328" s="521"/>
      <c r="S328" s="521"/>
      <c r="T328" s="512"/>
      <c r="U328" s="518"/>
      <c r="V328" s="521"/>
      <c r="W328" s="512"/>
      <c r="AW328" s="47"/>
    </row>
    <row r="329" spans="2:65" ht="15" customHeight="1" x14ac:dyDescent="0.15">
      <c r="B329" s="487" t="s">
        <v>51</v>
      </c>
      <c r="C329" s="488"/>
      <c r="D329" s="488"/>
      <c r="E329" s="488"/>
      <c r="F329" s="488"/>
      <c r="G329" s="488"/>
      <c r="H329" s="488"/>
      <c r="I329" s="489"/>
      <c r="J329" s="487" t="s">
        <v>6</v>
      </c>
      <c r="K329" s="488"/>
      <c r="L329" s="488"/>
      <c r="M329" s="488"/>
      <c r="N329" s="496"/>
      <c r="O329" s="499" t="s">
        <v>52</v>
      </c>
      <c r="P329" s="488"/>
      <c r="Q329" s="488"/>
      <c r="R329" s="488"/>
      <c r="S329" s="488"/>
      <c r="T329" s="488"/>
      <c r="U329" s="489"/>
      <c r="V329" s="12" t="s">
        <v>32</v>
      </c>
      <c r="W329" s="27"/>
      <c r="X329" s="27"/>
      <c r="Y329" s="526" t="s">
        <v>44</v>
      </c>
      <c r="Z329" s="526"/>
      <c r="AA329" s="526"/>
      <c r="AB329" s="526"/>
      <c r="AC329" s="526"/>
      <c r="AD329" s="526"/>
      <c r="AE329" s="526"/>
      <c r="AF329" s="526"/>
      <c r="AG329" s="526"/>
      <c r="AH329" s="526"/>
      <c r="AI329" s="27"/>
      <c r="AJ329" s="27"/>
      <c r="AK329" s="28"/>
      <c r="AL329" s="527" t="s">
        <v>216</v>
      </c>
      <c r="AM329" s="527"/>
      <c r="AN329" s="528" t="s">
        <v>33</v>
      </c>
      <c r="AO329" s="528"/>
      <c r="AP329" s="528"/>
      <c r="AQ329" s="528"/>
      <c r="AR329" s="528"/>
      <c r="AS329" s="529"/>
      <c r="AW329" s="47"/>
    </row>
    <row r="330" spans="2:65" ht="13.5" customHeight="1" x14ac:dyDescent="0.15">
      <c r="B330" s="490"/>
      <c r="C330" s="491"/>
      <c r="D330" s="491"/>
      <c r="E330" s="491"/>
      <c r="F330" s="491"/>
      <c r="G330" s="491"/>
      <c r="H330" s="491"/>
      <c r="I330" s="492"/>
      <c r="J330" s="490"/>
      <c r="K330" s="491"/>
      <c r="L330" s="491"/>
      <c r="M330" s="491"/>
      <c r="N330" s="497"/>
      <c r="O330" s="500"/>
      <c r="P330" s="491"/>
      <c r="Q330" s="491"/>
      <c r="R330" s="491"/>
      <c r="S330" s="491"/>
      <c r="T330" s="491"/>
      <c r="U330" s="492"/>
      <c r="V330" s="530" t="s">
        <v>7</v>
      </c>
      <c r="W330" s="531"/>
      <c r="X330" s="531"/>
      <c r="Y330" s="532"/>
      <c r="Z330" s="536" t="s">
        <v>16</v>
      </c>
      <c r="AA330" s="537"/>
      <c r="AB330" s="537"/>
      <c r="AC330" s="538"/>
      <c r="AD330" s="542" t="s">
        <v>17</v>
      </c>
      <c r="AE330" s="543"/>
      <c r="AF330" s="543"/>
      <c r="AG330" s="544"/>
      <c r="AH330" s="548" t="s">
        <v>86</v>
      </c>
      <c r="AI330" s="549"/>
      <c r="AJ330" s="549"/>
      <c r="AK330" s="550"/>
      <c r="AL330" s="554" t="s">
        <v>217</v>
      </c>
      <c r="AM330" s="554"/>
      <c r="AN330" s="556" t="s">
        <v>19</v>
      </c>
      <c r="AO330" s="557"/>
      <c r="AP330" s="557"/>
      <c r="AQ330" s="557"/>
      <c r="AR330" s="558"/>
      <c r="AS330" s="559"/>
      <c r="AW330" s="47"/>
      <c r="AY330" s="196" t="s">
        <v>243</v>
      </c>
      <c r="AZ330" s="196" t="s">
        <v>243</v>
      </c>
      <c r="BA330" s="196" t="s">
        <v>241</v>
      </c>
      <c r="BB330" s="522" t="s">
        <v>242</v>
      </c>
      <c r="BC330" s="523"/>
    </row>
    <row r="331" spans="2:65" ht="13.5" customHeight="1" x14ac:dyDescent="0.15">
      <c r="B331" s="493"/>
      <c r="C331" s="494"/>
      <c r="D331" s="494"/>
      <c r="E331" s="494"/>
      <c r="F331" s="494"/>
      <c r="G331" s="494"/>
      <c r="H331" s="494"/>
      <c r="I331" s="495"/>
      <c r="J331" s="493"/>
      <c r="K331" s="494"/>
      <c r="L331" s="494"/>
      <c r="M331" s="494"/>
      <c r="N331" s="498"/>
      <c r="O331" s="501"/>
      <c r="P331" s="494"/>
      <c r="Q331" s="494"/>
      <c r="R331" s="494"/>
      <c r="S331" s="494"/>
      <c r="T331" s="494"/>
      <c r="U331" s="495"/>
      <c r="V331" s="533"/>
      <c r="W331" s="534"/>
      <c r="X331" s="534"/>
      <c r="Y331" s="535"/>
      <c r="Z331" s="539"/>
      <c r="AA331" s="540"/>
      <c r="AB331" s="540"/>
      <c r="AC331" s="541"/>
      <c r="AD331" s="545"/>
      <c r="AE331" s="546"/>
      <c r="AF331" s="546"/>
      <c r="AG331" s="547"/>
      <c r="AH331" s="551"/>
      <c r="AI331" s="552"/>
      <c r="AJ331" s="552"/>
      <c r="AK331" s="553"/>
      <c r="AL331" s="555"/>
      <c r="AM331" s="555"/>
      <c r="AN331" s="524"/>
      <c r="AO331" s="524"/>
      <c r="AP331" s="524"/>
      <c r="AQ331" s="524"/>
      <c r="AR331" s="524"/>
      <c r="AS331" s="525"/>
      <c r="AW331" s="47"/>
      <c r="AY331" s="197"/>
      <c r="AZ331" s="198" t="s">
        <v>237</v>
      </c>
      <c r="BA331" s="198" t="s">
        <v>240</v>
      </c>
      <c r="BB331" s="199" t="s">
        <v>238</v>
      </c>
      <c r="BC331" s="198" t="s">
        <v>237</v>
      </c>
      <c r="BL331" s="43" t="s">
        <v>251</v>
      </c>
      <c r="BM331" s="43" t="s">
        <v>151</v>
      </c>
    </row>
    <row r="332" spans="2:65" ht="18" customHeight="1" x14ac:dyDescent="0.15">
      <c r="B332" s="466"/>
      <c r="C332" s="467"/>
      <c r="D332" s="467"/>
      <c r="E332" s="467"/>
      <c r="F332" s="467"/>
      <c r="G332" s="467"/>
      <c r="H332" s="467"/>
      <c r="I332" s="468"/>
      <c r="J332" s="466"/>
      <c r="K332" s="467"/>
      <c r="L332" s="467"/>
      <c r="M332" s="467"/>
      <c r="N332" s="472"/>
      <c r="O332" s="86"/>
      <c r="P332" s="15" t="s">
        <v>0</v>
      </c>
      <c r="Q332" s="44"/>
      <c r="R332" s="15" t="s">
        <v>1</v>
      </c>
      <c r="S332" s="85"/>
      <c r="T332" s="474" t="s">
        <v>57</v>
      </c>
      <c r="U332" s="475"/>
      <c r="V332" s="476"/>
      <c r="W332" s="477"/>
      <c r="X332" s="477"/>
      <c r="Y332" s="59" t="s">
        <v>8</v>
      </c>
      <c r="Z332" s="37"/>
      <c r="AA332" s="38"/>
      <c r="AB332" s="38"/>
      <c r="AC332" s="36" t="s">
        <v>8</v>
      </c>
      <c r="AD332" s="37"/>
      <c r="AE332" s="38"/>
      <c r="AF332" s="38"/>
      <c r="AG332" s="39" t="s">
        <v>8</v>
      </c>
      <c r="AH332" s="462">
        <f>IF(V332="賃金で算定",V333+Z333-AD333,0)</f>
        <v>0</v>
      </c>
      <c r="AI332" s="463"/>
      <c r="AJ332" s="463"/>
      <c r="AK332" s="464"/>
      <c r="AL332" s="51"/>
      <c r="AM332" s="52"/>
      <c r="AN332" s="478"/>
      <c r="AO332" s="479"/>
      <c r="AP332" s="479"/>
      <c r="AQ332" s="479"/>
      <c r="AR332" s="479"/>
      <c r="AS332" s="39" t="s">
        <v>8</v>
      </c>
      <c r="AV332" s="46" t="str">
        <f>IF(OR(O332="",Q332=""),"", IF(O332&lt;20,DATE(O332+118,Q332,IF(S332="",1,S332)),DATE(O332+88,Q332,IF(S332="",1,S332))))</f>
        <v/>
      </c>
      <c r="AW332" s="47" t="str">
        <f>IF(AV332&lt;=設定シート!C$15,"昔",IF(AV332&lt;=設定シート!E$15,"上",IF(AV332&lt;=設定シート!G$15,"中","下")))</f>
        <v>下</v>
      </c>
      <c r="AX332" s="4">
        <f>IF(AV332&lt;=設定シート!$E$36,5,IF(AV332&lt;=設定シート!$I$36,7,IF(AV332&lt;=設定シート!$M$36,9,11)))</f>
        <v>11</v>
      </c>
      <c r="AY332" s="202"/>
      <c r="AZ332" s="200"/>
      <c r="BA332" s="204">
        <f>AN332</f>
        <v>0</v>
      </c>
      <c r="BB332" s="200"/>
      <c r="BC332" s="200"/>
    </row>
    <row r="333" spans="2:65" ht="18" customHeight="1" x14ac:dyDescent="0.15">
      <c r="B333" s="469"/>
      <c r="C333" s="470"/>
      <c r="D333" s="470"/>
      <c r="E333" s="470"/>
      <c r="F333" s="470"/>
      <c r="G333" s="470"/>
      <c r="H333" s="470"/>
      <c r="I333" s="471"/>
      <c r="J333" s="469"/>
      <c r="K333" s="470"/>
      <c r="L333" s="470"/>
      <c r="M333" s="470"/>
      <c r="N333" s="473"/>
      <c r="O333" s="87"/>
      <c r="P333" s="5" t="s">
        <v>0</v>
      </c>
      <c r="Q333" s="45"/>
      <c r="R333" s="5" t="s">
        <v>1</v>
      </c>
      <c r="S333" s="88"/>
      <c r="T333" s="480" t="s">
        <v>58</v>
      </c>
      <c r="U333" s="481"/>
      <c r="V333" s="482"/>
      <c r="W333" s="483"/>
      <c r="X333" s="483"/>
      <c r="Y333" s="484"/>
      <c r="Z333" s="485"/>
      <c r="AA333" s="486"/>
      <c r="AB333" s="486"/>
      <c r="AC333" s="486"/>
      <c r="AD333" s="482">
        <v>0</v>
      </c>
      <c r="AE333" s="483"/>
      <c r="AF333" s="483"/>
      <c r="AG333" s="484"/>
      <c r="AH333" s="435">
        <f>IF(V332="賃金で算定",0,V333+Z333-AD333)</f>
        <v>0</v>
      </c>
      <c r="AI333" s="435"/>
      <c r="AJ333" s="435"/>
      <c r="AK333" s="465"/>
      <c r="AL333" s="439">
        <f>IF(V332="賃金で算定","賃金で算定",IF(OR(V333=0,$F350="",AV332=""),0,IF(AW332="昔",VLOOKUP($F350,労務比率,AX332,FALSE),IF(AW332="上",VLOOKUP($F350,労務比率,AX332,FALSE),IF(AW332="中",VLOOKUP($F350,労務比率,AX332,FALSE),VLOOKUP($F350,労務比率,AX332,FALSE))))))</f>
        <v>0</v>
      </c>
      <c r="AM333" s="440"/>
      <c r="AN333" s="436">
        <f>IF(V332="賃金で算定",0,INT(AH333*AL333/100))</f>
        <v>0</v>
      </c>
      <c r="AO333" s="437"/>
      <c r="AP333" s="437"/>
      <c r="AQ333" s="437"/>
      <c r="AR333" s="437"/>
      <c r="AS333" s="31"/>
      <c r="AV333" s="46"/>
      <c r="AW333" s="47"/>
      <c r="AY333" s="203">
        <f>AH333</f>
        <v>0</v>
      </c>
      <c r="AZ333" s="201">
        <f>IF(AV332&lt;=設定シート!C$85,AH333,IF(AND(AV332&gt;=設定シート!E$85,AV332&lt;=設定シート!G$85),AH333*105/108,AH333))</f>
        <v>0</v>
      </c>
      <c r="BA333" s="198"/>
      <c r="BB333" s="201">
        <f>IF($AL333="賃金で算定",0,INT(AY333*$AL333/100))</f>
        <v>0</v>
      </c>
      <c r="BC333" s="201">
        <f>IF(AY333=AZ333,BB333,AZ333*$AL333/100)</f>
        <v>0</v>
      </c>
      <c r="BL333" s="43">
        <f>IF(AY333=AZ333,0,1)</f>
        <v>0</v>
      </c>
      <c r="BM333" s="43" t="str">
        <f>IF(BL333=1,AL333,"")</f>
        <v/>
      </c>
    </row>
    <row r="334" spans="2:65" ht="18" customHeight="1" x14ac:dyDescent="0.15">
      <c r="B334" s="466"/>
      <c r="C334" s="467"/>
      <c r="D334" s="467"/>
      <c r="E334" s="467"/>
      <c r="F334" s="467"/>
      <c r="G334" s="467"/>
      <c r="H334" s="467"/>
      <c r="I334" s="468"/>
      <c r="J334" s="466"/>
      <c r="K334" s="467"/>
      <c r="L334" s="467"/>
      <c r="M334" s="467"/>
      <c r="N334" s="472"/>
      <c r="O334" s="86"/>
      <c r="P334" s="15" t="s">
        <v>45</v>
      </c>
      <c r="Q334" s="44"/>
      <c r="R334" s="15" t="s">
        <v>46</v>
      </c>
      <c r="S334" s="85"/>
      <c r="T334" s="474" t="s">
        <v>47</v>
      </c>
      <c r="U334" s="475"/>
      <c r="V334" s="476"/>
      <c r="W334" s="477"/>
      <c r="X334" s="477"/>
      <c r="Y334" s="60"/>
      <c r="Z334" s="33"/>
      <c r="AA334" s="34"/>
      <c r="AB334" s="34"/>
      <c r="AC334" s="35"/>
      <c r="AD334" s="33"/>
      <c r="AE334" s="34"/>
      <c r="AF334" s="34"/>
      <c r="AG334" s="40"/>
      <c r="AH334" s="462">
        <f>IF(V334="賃金で算定",V335+Z335-AD335,0)</f>
        <v>0</v>
      </c>
      <c r="AI334" s="463"/>
      <c r="AJ334" s="463"/>
      <c r="AK334" s="464"/>
      <c r="AL334" s="51"/>
      <c r="AM334" s="52"/>
      <c r="AN334" s="478"/>
      <c r="AO334" s="479"/>
      <c r="AP334" s="479"/>
      <c r="AQ334" s="479"/>
      <c r="AR334" s="479"/>
      <c r="AS334" s="32"/>
      <c r="AV334" s="46" t="str">
        <f>IF(OR(O334="",Q334=""),"", IF(O334&lt;20,DATE(O334+118,Q334,IF(S334="",1,S334)),DATE(O334+88,Q334,IF(S334="",1,S334))))</f>
        <v/>
      </c>
      <c r="AW334" s="47" t="str">
        <f>IF(AV334&lt;=設定シート!C$15,"昔",IF(AV334&lt;=設定シート!E$15,"上",IF(AV334&lt;=設定シート!G$15,"中","下")))</f>
        <v>下</v>
      </c>
      <c r="AX334" s="4">
        <f>IF(AV334&lt;=設定シート!$E$36,5,IF(AV334&lt;=設定シート!$I$36,7,IF(AV334&lt;=設定シート!$M$36,9,11)))</f>
        <v>11</v>
      </c>
      <c r="AY334" s="202"/>
      <c r="AZ334" s="200"/>
      <c r="BA334" s="204">
        <f t="shared" ref="BA334" si="154">AN334</f>
        <v>0</v>
      </c>
      <c r="BB334" s="200"/>
      <c r="BC334" s="200"/>
      <c r="BL334" s="43"/>
      <c r="BM334" s="43"/>
    </row>
    <row r="335" spans="2:65" ht="18" customHeight="1" x14ac:dyDescent="0.15">
      <c r="B335" s="469"/>
      <c r="C335" s="470"/>
      <c r="D335" s="470"/>
      <c r="E335" s="470"/>
      <c r="F335" s="470"/>
      <c r="G335" s="470"/>
      <c r="H335" s="470"/>
      <c r="I335" s="471"/>
      <c r="J335" s="469"/>
      <c r="K335" s="470"/>
      <c r="L335" s="470"/>
      <c r="M335" s="470"/>
      <c r="N335" s="473"/>
      <c r="O335" s="87"/>
      <c r="P335" s="16" t="s">
        <v>45</v>
      </c>
      <c r="Q335" s="45"/>
      <c r="R335" s="16" t="s">
        <v>46</v>
      </c>
      <c r="S335" s="88"/>
      <c r="T335" s="480" t="s">
        <v>48</v>
      </c>
      <c r="U335" s="481"/>
      <c r="V335" s="482"/>
      <c r="W335" s="483"/>
      <c r="X335" s="483"/>
      <c r="Y335" s="484"/>
      <c r="Z335" s="485"/>
      <c r="AA335" s="486"/>
      <c r="AB335" s="486"/>
      <c r="AC335" s="486"/>
      <c r="AD335" s="482">
        <v>0</v>
      </c>
      <c r="AE335" s="483"/>
      <c r="AF335" s="483"/>
      <c r="AG335" s="484"/>
      <c r="AH335" s="435">
        <f>IF(V334="賃金で算定",0,V335+Z335-AD335)</f>
        <v>0</v>
      </c>
      <c r="AI335" s="435"/>
      <c r="AJ335" s="435"/>
      <c r="AK335" s="465"/>
      <c r="AL335" s="439">
        <f>IF(V334="賃金で算定","賃金で算定",IF(OR(V335=0,$F350="",AV334=""),0,IF(AW334="昔",VLOOKUP($F350,労務比率,AX334,FALSE),IF(AW334="上",VLOOKUP($F350,労務比率,AX334,FALSE),IF(AW334="中",VLOOKUP($F350,労務比率,AX334,FALSE),VLOOKUP($F350,労務比率,AX334,FALSE))))))</f>
        <v>0</v>
      </c>
      <c r="AM335" s="440"/>
      <c r="AN335" s="436">
        <f>IF(V334="賃金で算定",0,INT(AH335*AL335/100))</f>
        <v>0</v>
      </c>
      <c r="AO335" s="437"/>
      <c r="AP335" s="437"/>
      <c r="AQ335" s="437"/>
      <c r="AR335" s="437"/>
      <c r="AS335" s="31"/>
      <c r="AV335" s="46"/>
      <c r="AW335" s="47"/>
      <c r="AY335" s="203">
        <f t="shared" ref="AY335" si="155">AH335</f>
        <v>0</v>
      </c>
      <c r="AZ335" s="201">
        <f>IF(AV334&lt;=設定シート!C$85,AH335,IF(AND(AV334&gt;=設定シート!E$85,AV334&lt;=設定シート!G$85),AH335*105/108,AH335))</f>
        <v>0</v>
      </c>
      <c r="BA335" s="198"/>
      <c r="BB335" s="201">
        <f t="shared" ref="BB335" si="156">IF($AL335="賃金で算定",0,INT(AY335*$AL335/100))</f>
        <v>0</v>
      </c>
      <c r="BC335" s="201">
        <f>IF(AY335=AZ335,BB335,AZ335*$AL335/100)</f>
        <v>0</v>
      </c>
      <c r="BL335" s="43">
        <f>IF(AY335=AZ335,0,1)</f>
        <v>0</v>
      </c>
      <c r="BM335" s="43" t="str">
        <f>IF(BL335=1,AL335,"")</f>
        <v/>
      </c>
    </row>
    <row r="336" spans="2:65" ht="18" customHeight="1" x14ac:dyDescent="0.15">
      <c r="B336" s="466"/>
      <c r="C336" s="467"/>
      <c r="D336" s="467"/>
      <c r="E336" s="467"/>
      <c r="F336" s="467"/>
      <c r="G336" s="467"/>
      <c r="H336" s="467"/>
      <c r="I336" s="468"/>
      <c r="J336" s="466"/>
      <c r="K336" s="467"/>
      <c r="L336" s="467"/>
      <c r="M336" s="467"/>
      <c r="N336" s="472"/>
      <c r="O336" s="86"/>
      <c r="P336" s="15" t="s">
        <v>45</v>
      </c>
      <c r="Q336" s="44"/>
      <c r="R336" s="15" t="s">
        <v>46</v>
      </c>
      <c r="S336" s="85"/>
      <c r="T336" s="474" t="s">
        <v>47</v>
      </c>
      <c r="U336" s="475"/>
      <c r="V336" s="476"/>
      <c r="W336" s="477"/>
      <c r="X336" s="477"/>
      <c r="Y336" s="60"/>
      <c r="Z336" s="33"/>
      <c r="AA336" s="34"/>
      <c r="AB336" s="34"/>
      <c r="AC336" s="35"/>
      <c r="AD336" s="33"/>
      <c r="AE336" s="34"/>
      <c r="AF336" s="34"/>
      <c r="AG336" s="40"/>
      <c r="AH336" s="462">
        <f>IF(V336="賃金で算定",V337+Z337-AD337,0)</f>
        <v>0</v>
      </c>
      <c r="AI336" s="463"/>
      <c r="AJ336" s="463"/>
      <c r="AK336" s="464"/>
      <c r="AL336" s="51"/>
      <c r="AM336" s="52"/>
      <c r="AN336" s="478"/>
      <c r="AO336" s="479"/>
      <c r="AP336" s="479"/>
      <c r="AQ336" s="479"/>
      <c r="AR336" s="479"/>
      <c r="AS336" s="32"/>
      <c r="AV336" s="46" t="str">
        <f>IF(OR(O336="",Q336=""),"", IF(O336&lt;20,DATE(O336+118,Q336,IF(S336="",1,S336)),DATE(O336+88,Q336,IF(S336="",1,S336))))</f>
        <v/>
      </c>
      <c r="AW336" s="47" t="str">
        <f>IF(AV336&lt;=設定シート!C$15,"昔",IF(AV336&lt;=設定シート!E$15,"上",IF(AV336&lt;=設定シート!G$15,"中","下")))</f>
        <v>下</v>
      </c>
      <c r="AX336" s="4">
        <f>IF(AV336&lt;=設定シート!$E$36,5,IF(AV336&lt;=設定シート!$I$36,7,IF(AV336&lt;=設定シート!$M$36,9,11)))</f>
        <v>11</v>
      </c>
      <c r="AY336" s="202"/>
      <c r="AZ336" s="200"/>
      <c r="BA336" s="204">
        <f t="shared" ref="BA336" si="157">AN336</f>
        <v>0</v>
      </c>
      <c r="BB336" s="200"/>
      <c r="BC336" s="200"/>
    </row>
    <row r="337" spans="2:65" ht="18" customHeight="1" x14ac:dyDescent="0.15">
      <c r="B337" s="469"/>
      <c r="C337" s="470"/>
      <c r="D337" s="470"/>
      <c r="E337" s="470"/>
      <c r="F337" s="470"/>
      <c r="G337" s="470"/>
      <c r="H337" s="470"/>
      <c r="I337" s="471"/>
      <c r="J337" s="469"/>
      <c r="K337" s="470"/>
      <c r="L337" s="470"/>
      <c r="M337" s="470"/>
      <c r="N337" s="473"/>
      <c r="O337" s="87"/>
      <c r="P337" s="16" t="s">
        <v>45</v>
      </c>
      <c r="Q337" s="45"/>
      <c r="R337" s="16" t="s">
        <v>46</v>
      </c>
      <c r="S337" s="88"/>
      <c r="T337" s="480" t="s">
        <v>48</v>
      </c>
      <c r="U337" s="481"/>
      <c r="V337" s="482"/>
      <c r="W337" s="483"/>
      <c r="X337" s="483"/>
      <c r="Y337" s="484"/>
      <c r="Z337" s="482"/>
      <c r="AA337" s="483"/>
      <c r="AB337" s="483"/>
      <c r="AC337" s="483"/>
      <c r="AD337" s="482">
        <v>0</v>
      </c>
      <c r="AE337" s="483"/>
      <c r="AF337" s="483"/>
      <c r="AG337" s="484"/>
      <c r="AH337" s="435">
        <f>IF(V336="賃金で算定",0,V337+Z337-AD337)</f>
        <v>0</v>
      </c>
      <c r="AI337" s="435"/>
      <c r="AJ337" s="435"/>
      <c r="AK337" s="465"/>
      <c r="AL337" s="439">
        <f>IF(V336="賃金で算定","賃金で算定",IF(OR(V337=0,$F350="",AV336=""),0,IF(AW336="昔",VLOOKUP($F350,労務比率,AX336,FALSE),IF(AW336="上",VLOOKUP($F350,労務比率,AX336,FALSE),IF(AW336="中",VLOOKUP($F350,労務比率,AX336,FALSE),VLOOKUP($F350,労務比率,AX336,FALSE))))))</f>
        <v>0</v>
      </c>
      <c r="AM337" s="440"/>
      <c r="AN337" s="436">
        <f>IF(V336="賃金で算定",0,INT(AH337*AL337/100))</f>
        <v>0</v>
      </c>
      <c r="AO337" s="437"/>
      <c r="AP337" s="437"/>
      <c r="AQ337" s="437"/>
      <c r="AR337" s="437"/>
      <c r="AS337" s="31"/>
      <c r="AV337" s="46"/>
      <c r="AW337" s="47"/>
      <c r="AY337" s="203">
        <f t="shared" ref="AY337" si="158">AH337</f>
        <v>0</v>
      </c>
      <c r="AZ337" s="201">
        <f>IF(AV336&lt;=設定シート!C$85,AH337,IF(AND(AV336&gt;=設定シート!E$85,AV336&lt;=設定シート!G$85),AH337*105/108,AH337))</f>
        <v>0</v>
      </c>
      <c r="BA337" s="198"/>
      <c r="BB337" s="201">
        <f t="shared" ref="BB337" si="159">IF($AL337="賃金で算定",0,INT(AY337*$AL337/100))</f>
        <v>0</v>
      </c>
      <c r="BC337" s="201">
        <f>IF(AY337=AZ337,BB337,AZ337*$AL337/100)</f>
        <v>0</v>
      </c>
      <c r="BL337" s="43">
        <f>IF(AY337=AZ337,0,1)</f>
        <v>0</v>
      </c>
      <c r="BM337" s="43" t="str">
        <f>IF(BL337=1,AL337,"")</f>
        <v/>
      </c>
    </row>
    <row r="338" spans="2:65" ht="18" customHeight="1" x14ac:dyDescent="0.15">
      <c r="B338" s="466"/>
      <c r="C338" s="467"/>
      <c r="D338" s="467"/>
      <c r="E338" s="467"/>
      <c r="F338" s="467"/>
      <c r="G338" s="467"/>
      <c r="H338" s="467"/>
      <c r="I338" s="468"/>
      <c r="J338" s="466"/>
      <c r="K338" s="467"/>
      <c r="L338" s="467"/>
      <c r="M338" s="467"/>
      <c r="N338" s="472"/>
      <c r="O338" s="86"/>
      <c r="P338" s="15" t="s">
        <v>45</v>
      </c>
      <c r="Q338" s="44"/>
      <c r="R338" s="15" t="s">
        <v>46</v>
      </c>
      <c r="S338" s="85"/>
      <c r="T338" s="474" t="s">
        <v>47</v>
      </c>
      <c r="U338" s="475"/>
      <c r="V338" s="476"/>
      <c r="W338" s="477"/>
      <c r="X338" s="477"/>
      <c r="Y338" s="61"/>
      <c r="Z338" s="29"/>
      <c r="AA338" s="30"/>
      <c r="AB338" s="30"/>
      <c r="AC338" s="41"/>
      <c r="AD338" s="29"/>
      <c r="AE338" s="30"/>
      <c r="AF338" s="30"/>
      <c r="AG338" s="42"/>
      <c r="AH338" s="462">
        <f>IF(V338="賃金で算定",V339+Z339-AD339,0)</f>
        <v>0</v>
      </c>
      <c r="AI338" s="463"/>
      <c r="AJ338" s="463"/>
      <c r="AK338" s="464"/>
      <c r="AL338" s="51"/>
      <c r="AM338" s="52"/>
      <c r="AN338" s="478"/>
      <c r="AO338" s="479"/>
      <c r="AP338" s="479"/>
      <c r="AQ338" s="479"/>
      <c r="AR338" s="479"/>
      <c r="AS338" s="32"/>
      <c r="AV338" s="46" t="str">
        <f>IF(OR(O338="",Q338=""),"", IF(O338&lt;20,DATE(O338+118,Q338,IF(S338="",1,S338)),DATE(O338+88,Q338,IF(S338="",1,S338))))</f>
        <v/>
      </c>
      <c r="AW338" s="47" t="str">
        <f>IF(AV338&lt;=設定シート!C$15,"昔",IF(AV338&lt;=設定シート!E$15,"上",IF(AV338&lt;=設定シート!G$15,"中","下")))</f>
        <v>下</v>
      </c>
      <c r="AX338" s="4">
        <f>IF(AV338&lt;=設定シート!$E$36,5,IF(AV338&lt;=設定シート!$I$36,7,IF(AV338&lt;=設定シート!$M$36,9,11)))</f>
        <v>11</v>
      </c>
      <c r="AY338" s="202"/>
      <c r="AZ338" s="200"/>
      <c r="BA338" s="204">
        <f t="shared" ref="BA338" si="160">AN338</f>
        <v>0</v>
      </c>
      <c r="BB338" s="200"/>
      <c r="BC338" s="200"/>
    </row>
    <row r="339" spans="2:65" ht="18" customHeight="1" x14ac:dyDescent="0.15">
      <c r="B339" s="469"/>
      <c r="C339" s="470"/>
      <c r="D339" s="470"/>
      <c r="E339" s="470"/>
      <c r="F339" s="470"/>
      <c r="G339" s="470"/>
      <c r="H339" s="470"/>
      <c r="I339" s="471"/>
      <c r="J339" s="469"/>
      <c r="K339" s="470"/>
      <c r="L339" s="470"/>
      <c r="M339" s="470"/>
      <c r="N339" s="473"/>
      <c r="O339" s="87"/>
      <c r="P339" s="16" t="s">
        <v>45</v>
      </c>
      <c r="Q339" s="45"/>
      <c r="R339" s="16" t="s">
        <v>46</v>
      </c>
      <c r="S339" s="88"/>
      <c r="T339" s="480" t="s">
        <v>48</v>
      </c>
      <c r="U339" s="481"/>
      <c r="V339" s="482"/>
      <c r="W339" s="483"/>
      <c r="X339" s="483"/>
      <c r="Y339" s="484"/>
      <c r="Z339" s="485"/>
      <c r="AA339" s="486"/>
      <c r="AB339" s="486"/>
      <c r="AC339" s="486"/>
      <c r="AD339" s="482">
        <v>0</v>
      </c>
      <c r="AE339" s="483"/>
      <c r="AF339" s="483"/>
      <c r="AG339" s="484"/>
      <c r="AH339" s="435">
        <f>IF(V338="賃金で算定",0,V339+Z339-AD339)</f>
        <v>0</v>
      </c>
      <c r="AI339" s="435"/>
      <c r="AJ339" s="435"/>
      <c r="AK339" s="465"/>
      <c r="AL339" s="439">
        <f>IF(V338="賃金で算定","賃金で算定",IF(OR(V339=0,$F350="",AV338=""),0,IF(AW338="昔",VLOOKUP($F350,労務比率,AX338,FALSE),IF(AW338="上",VLOOKUP($F350,労務比率,AX338,FALSE),IF(AW338="中",VLOOKUP($F350,労務比率,AX338,FALSE),VLOOKUP($F350,労務比率,AX338,FALSE))))))</f>
        <v>0</v>
      </c>
      <c r="AM339" s="440"/>
      <c r="AN339" s="436">
        <f>IF(V338="賃金で算定",0,INT(AH339*AL339/100))</f>
        <v>0</v>
      </c>
      <c r="AO339" s="437"/>
      <c r="AP339" s="437"/>
      <c r="AQ339" s="437"/>
      <c r="AR339" s="437"/>
      <c r="AS339" s="31"/>
      <c r="AV339" s="46"/>
      <c r="AW339" s="47"/>
      <c r="AY339" s="203">
        <f t="shared" ref="AY339" si="161">AH339</f>
        <v>0</v>
      </c>
      <c r="AZ339" s="201">
        <f>IF(AV338&lt;=設定シート!C$85,AH339,IF(AND(AV338&gt;=設定シート!E$85,AV338&lt;=設定シート!G$85),AH339*105/108,AH339))</f>
        <v>0</v>
      </c>
      <c r="BA339" s="198"/>
      <c r="BB339" s="201">
        <f t="shared" ref="BB339" si="162">IF($AL339="賃金で算定",0,INT(AY339*$AL339/100))</f>
        <v>0</v>
      </c>
      <c r="BC339" s="201">
        <f>IF(AY339=AZ339,BB339,AZ339*$AL339/100)</f>
        <v>0</v>
      </c>
      <c r="BL339" s="43">
        <f>IF(AY339=AZ339,0,1)</f>
        <v>0</v>
      </c>
      <c r="BM339" s="43" t="str">
        <f>IF(BL339=1,AL339,"")</f>
        <v/>
      </c>
    </row>
    <row r="340" spans="2:65" ht="18" customHeight="1" x14ac:dyDescent="0.15">
      <c r="B340" s="466"/>
      <c r="C340" s="467"/>
      <c r="D340" s="467"/>
      <c r="E340" s="467"/>
      <c r="F340" s="467"/>
      <c r="G340" s="467"/>
      <c r="H340" s="467"/>
      <c r="I340" s="468"/>
      <c r="J340" s="466"/>
      <c r="K340" s="467"/>
      <c r="L340" s="467"/>
      <c r="M340" s="467"/>
      <c r="N340" s="472"/>
      <c r="O340" s="86"/>
      <c r="P340" s="15" t="s">
        <v>45</v>
      </c>
      <c r="Q340" s="44"/>
      <c r="R340" s="15" t="s">
        <v>46</v>
      </c>
      <c r="S340" s="85"/>
      <c r="T340" s="474" t="s">
        <v>47</v>
      </c>
      <c r="U340" s="475"/>
      <c r="V340" s="476"/>
      <c r="W340" s="477"/>
      <c r="X340" s="477"/>
      <c r="Y340" s="60"/>
      <c r="Z340" s="33"/>
      <c r="AA340" s="34"/>
      <c r="AB340" s="34"/>
      <c r="AC340" s="35"/>
      <c r="AD340" s="33"/>
      <c r="AE340" s="34"/>
      <c r="AF340" s="34"/>
      <c r="AG340" s="40"/>
      <c r="AH340" s="462">
        <f>IF(V340="賃金で算定",V341+Z341-AD341,0)</f>
        <v>0</v>
      </c>
      <c r="AI340" s="463"/>
      <c r="AJ340" s="463"/>
      <c r="AK340" s="464"/>
      <c r="AL340" s="51"/>
      <c r="AM340" s="52"/>
      <c r="AN340" s="478"/>
      <c r="AO340" s="479"/>
      <c r="AP340" s="479"/>
      <c r="AQ340" s="479"/>
      <c r="AR340" s="479"/>
      <c r="AS340" s="32"/>
      <c r="AV340" s="46" t="str">
        <f>IF(OR(O340="",Q340=""),"", IF(O340&lt;20,DATE(O340+118,Q340,IF(S340="",1,S340)),DATE(O340+88,Q340,IF(S340="",1,S340))))</f>
        <v/>
      </c>
      <c r="AW340" s="47" t="str">
        <f>IF(AV340&lt;=設定シート!C$15,"昔",IF(AV340&lt;=設定シート!E$15,"上",IF(AV340&lt;=設定シート!G$15,"中","下")))</f>
        <v>下</v>
      </c>
      <c r="AX340" s="4">
        <f>IF(AV340&lt;=設定シート!$E$36,5,IF(AV340&lt;=設定シート!$I$36,7,IF(AV340&lt;=設定シート!$M$36,9,11)))</f>
        <v>11</v>
      </c>
      <c r="AY340" s="202"/>
      <c r="AZ340" s="200"/>
      <c r="BA340" s="204">
        <f t="shared" ref="BA340" si="163">AN340</f>
        <v>0</v>
      </c>
      <c r="BB340" s="200"/>
      <c r="BC340" s="200"/>
    </row>
    <row r="341" spans="2:65" ht="18" customHeight="1" x14ac:dyDescent="0.15">
      <c r="B341" s="469"/>
      <c r="C341" s="470"/>
      <c r="D341" s="470"/>
      <c r="E341" s="470"/>
      <c r="F341" s="470"/>
      <c r="G341" s="470"/>
      <c r="H341" s="470"/>
      <c r="I341" s="471"/>
      <c r="J341" s="469"/>
      <c r="K341" s="470"/>
      <c r="L341" s="470"/>
      <c r="M341" s="470"/>
      <c r="N341" s="473"/>
      <c r="O341" s="87"/>
      <c r="P341" s="16" t="s">
        <v>45</v>
      </c>
      <c r="Q341" s="45"/>
      <c r="R341" s="16" t="s">
        <v>46</v>
      </c>
      <c r="S341" s="88"/>
      <c r="T341" s="480" t="s">
        <v>48</v>
      </c>
      <c r="U341" s="481"/>
      <c r="V341" s="482"/>
      <c r="W341" s="483"/>
      <c r="X341" s="483"/>
      <c r="Y341" s="484"/>
      <c r="Z341" s="482"/>
      <c r="AA341" s="483"/>
      <c r="AB341" s="483"/>
      <c r="AC341" s="483"/>
      <c r="AD341" s="482">
        <v>0</v>
      </c>
      <c r="AE341" s="483"/>
      <c r="AF341" s="483"/>
      <c r="AG341" s="484"/>
      <c r="AH341" s="435">
        <f>IF(V340="賃金で算定",0,V341+Z341-AD341)</f>
        <v>0</v>
      </c>
      <c r="AI341" s="435"/>
      <c r="AJ341" s="435"/>
      <c r="AK341" s="465"/>
      <c r="AL341" s="439">
        <f>IF(V340="賃金で算定","賃金で算定",IF(OR(V341=0,$F350="",AV340=""),0,IF(AW340="昔",VLOOKUP($F350,労務比率,AX340,FALSE),IF(AW340="上",VLOOKUP($F350,労務比率,AX340,FALSE),IF(AW340="中",VLOOKUP($F350,労務比率,AX340,FALSE),VLOOKUP($F350,労務比率,AX340,FALSE))))))</f>
        <v>0</v>
      </c>
      <c r="AM341" s="440"/>
      <c r="AN341" s="436">
        <f>IF(V340="賃金で算定",0,INT(AH341*AL341/100))</f>
        <v>0</v>
      </c>
      <c r="AO341" s="437"/>
      <c r="AP341" s="437"/>
      <c r="AQ341" s="437"/>
      <c r="AR341" s="437"/>
      <c r="AS341" s="31"/>
      <c r="AV341" s="46"/>
      <c r="AW341" s="47"/>
      <c r="AY341" s="203">
        <f t="shared" ref="AY341" si="164">AH341</f>
        <v>0</v>
      </c>
      <c r="AZ341" s="201">
        <f>IF(AV340&lt;=設定シート!C$85,AH341,IF(AND(AV340&gt;=設定シート!E$85,AV340&lt;=設定シート!G$85),AH341*105/108,AH341))</f>
        <v>0</v>
      </c>
      <c r="BA341" s="198"/>
      <c r="BB341" s="201">
        <f t="shared" ref="BB341" si="165">IF($AL341="賃金で算定",0,INT(AY341*$AL341/100))</f>
        <v>0</v>
      </c>
      <c r="BC341" s="201">
        <f>IF(AY341=AZ341,BB341,AZ341*$AL341/100)</f>
        <v>0</v>
      </c>
      <c r="BL341" s="43">
        <f>IF(AY341=AZ341,0,1)</f>
        <v>0</v>
      </c>
      <c r="BM341" s="43" t="str">
        <f>IF(BL341=1,AL341,"")</f>
        <v/>
      </c>
    </row>
    <row r="342" spans="2:65" ht="18" customHeight="1" x14ac:dyDescent="0.15">
      <c r="B342" s="466"/>
      <c r="C342" s="467"/>
      <c r="D342" s="467"/>
      <c r="E342" s="467"/>
      <c r="F342" s="467"/>
      <c r="G342" s="467"/>
      <c r="H342" s="467"/>
      <c r="I342" s="468"/>
      <c r="J342" s="466"/>
      <c r="K342" s="467"/>
      <c r="L342" s="467"/>
      <c r="M342" s="467"/>
      <c r="N342" s="472"/>
      <c r="O342" s="86"/>
      <c r="P342" s="15" t="s">
        <v>45</v>
      </c>
      <c r="Q342" s="44"/>
      <c r="R342" s="15" t="s">
        <v>46</v>
      </c>
      <c r="S342" s="85"/>
      <c r="T342" s="474" t="s">
        <v>47</v>
      </c>
      <c r="U342" s="475"/>
      <c r="V342" s="476"/>
      <c r="W342" s="477"/>
      <c r="X342" s="477"/>
      <c r="Y342" s="60"/>
      <c r="Z342" s="33"/>
      <c r="AA342" s="34"/>
      <c r="AB342" s="34"/>
      <c r="AC342" s="35"/>
      <c r="AD342" s="33"/>
      <c r="AE342" s="34"/>
      <c r="AF342" s="34"/>
      <c r="AG342" s="40"/>
      <c r="AH342" s="462">
        <f>IF(V342="賃金で算定",V343+Z343-AD343,0)</f>
        <v>0</v>
      </c>
      <c r="AI342" s="463"/>
      <c r="AJ342" s="463"/>
      <c r="AK342" s="464"/>
      <c r="AL342" s="51"/>
      <c r="AM342" s="52"/>
      <c r="AN342" s="478"/>
      <c r="AO342" s="479"/>
      <c r="AP342" s="479"/>
      <c r="AQ342" s="479"/>
      <c r="AR342" s="479"/>
      <c r="AS342" s="32"/>
      <c r="AV342" s="46" t="str">
        <f>IF(OR(O342="",Q342=""),"", IF(O342&lt;20,DATE(O342+118,Q342,IF(S342="",1,S342)),DATE(O342+88,Q342,IF(S342="",1,S342))))</f>
        <v/>
      </c>
      <c r="AW342" s="47" t="str">
        <f>IF(AV342&lt;=設定シート!C$15,"昔",IF(AV342&lt;=設定シート!E$15,"上",IF(AV342&lt;=設定シート!G$15,"中","下")))</f>
        <v>下</v>
      </c>
      <c r="AX342" s="4">
        <f>IF(AV342&lt;=設定シート!$E$36,5,IF(AV342&lt;=設定シート!$I$36,7,IF(AV342&lt;=設定シート!$M$36,9,11)))</f>
        <v>11</v>
      </c>
      <c r="AY342" s="202"/>
      <c r="AZ342" s="200"/>
      <c r="BA342" s="204">
        <f t="shared" ref="BA342" si="166">AN342</f>
        <v>0</v>
      </c>
      <c r="BB342" s="200"/>
      <c r="BC342" s="200"/>
    </row>
    <row r="343" spans="2:65" ht="18" customHeight="1" x14ac:dyDescent="0.15">
      <c r="B343" s="469"/>
      <c r="C343" s="470"/>
      <c r="D343" s="470"/>
      <c r="E343" s="470"/>
      <c r="F343" s="470"/>
      <c r="G343" s="470"/>
      <c r="H343" s="470"/>
      <c r="I343" s="471"/>
      <c r="J343" s="469"/>
      <c r="K343" s="470"/>
      <c r="L343" s="470"/>
      <c r="M343" s="470"/>
      <c r="N343" s="473"/>
      <c r="O343" s="87"/>
      <c r="P343" s="16" t="s">
        <v>45</v>
      </c>
      <c r="Q343" s="45"/>
      <c r="R343" s="16" t="s">
        <v>46</v>
      </c>
      <c r="S343" s="88"/>
      <c r="T343" s="480" t="s">
        <v>48</v>
      </c>
      <c r="U343" s="481"/>
      <c r="V343" s="482"/>
      <c r="W343" s="483"/>
      <c r="X343" s="483"/>
      <c r="Y343" s="484"/>
      <c r="Z343" s="482"/>
      <c r="AA343" s="483"/>
      <c r="AB343" s="483"/>
      <c r="AC343" s="483"/>
      <c r="AD343" s="482"/>
      <c r="AE343" s="483"/>
      <c r="AF343" s="483"/>
      <c r="AG343" s="484"/>
      <c r="AH343" s="435">
        <f>IF(V342="賃金で算定",0,V343+Z343-AD343)</f>
        <v>0</v>
      </c>
      <c r="AI343" s="435"/>
      <c r="AJ343" s="435"/>
      <c r="AK343" s="465"/>
      <c r="AL343" s="439">
        <f>IF(V342="賃金で算定","賃金で算定",IF(OR(V343=0,$F350="",AV342=""),0,IF(AW342="昔",VLOOKUP($F350,労務比率,AX342,FALSE),IF(AW342="上",VLOOKUP($F350,労務比率,AX342,FALSE),IF(AW342="中",VLOOKUP($F350,労務比率,AX342,FALSE),VLOOKUP($F350,労務比率,AX342,FALSE))))))</f>
        <v>0</v>
      </c>
      <c r="AM343" s="440"/>
      <c r="AN343" s="436">
        <f>IF(V342="賃金で算定",0,INT(AH343*AL343/100))</f>
        <v>0</v>
      </c>
      <c r="AO343" s="437"/>
      <c r="AP343" s="437"/>
      <c r="AQ343" s="437"/>
      <c r="AR343" s="437"/>
      <c r="AS343" s="31"/>
      <c r="AV343" s="46"/>
      <c r="AW343" s="47"/>
      <c r="AY343" s="203">
        <f t="shared" ref="AY343" si="167">AH343</f>
        <v>0</v>
      </c>
      <c r="AZ343" s="201">
        <f>IF(AV342&lt;=設定シート!C$85,AH343,IF(AND(AV342&gt;=設定シート!E$85,AV342&lt;=設定シート!G$85),AH343*105/108,AH343))</f>
        <v>0</v>
      </c>
      <c r="BA343" s="198"/>
      <c r="BB343" s="201">
        <f t="shared" ref="BB343" si="168">IF($AL343="賃金で算定",0,INT(AY343*$AL343/100))</f>
        <v>0</v>
      </c>
      <c r="BC343" s="201">
        <f>IF(AY343=AZ343,BB343,AZ343*$AL343/100)</f>
        <v>0</v>
      </c>
      <c r="BL343" s="43">
        <f>IF(AY343=AZ343,0,1)</f>
        <v>0</v>
      </c>
      <c r="BM343" s="43" t="str">
        <f>IF(BL343=1,AL343,"")</f>
        <v/>
      </c>
    </row>
    <row r="344" spans="2:65" ht="18" customHeight="1" x14ac:dyDescent="0.15">
      <c r="B344" s="466"/>
      <c r="C344" s="467"/>
      <c r="D344" s="467"/>
      <c r="E344" s="467"/>
      <c r="F344" s="467"/>
      <c r="G344" s="467"/>
      <c r="H344" s="467"/>
      <c r="I344" s="468"/>
      <c r="J344" s="466"/>
      <c r="K344" s="467"/>
      <c r="L344" s="467"/>
      <c r="M344" s="467"/>
      <c r="N344" s="472"/>
      <c r="O344" s="86"/>
      <c r="P344" s="15" t="s">
        <v>45</v>
      </c>
      <c r="Q344" s="44"/>
      <c r="R344" s="15" t="s">
        <v>46</v>
      </c>
      <c r="S344" s="85"/>
      <c r="T344" s="474" t="s">
        <v>47</v>
      </c>
      <c r="U344" s="475"/>
      <c r="V344" s="476"/>
      <c r="W344" s="477"/>
      <c r="X344" s="477"/>
      <c r="Y344" s="60"/>
      <c r="Z344" s="33"/>
      <c r="AA344" s="34"/>
      <c r="AB344" s="34"/>
      <c r="AC344" s="35"/>
      <c r="AD344" s="33"/>
      <c r="AE344" s="34"/>
      <c r="AF344" s="34"/>
      <c r="AG344" s="40"/>
      <c r="AH344" s="462">
        <f>IF(V344="賃金で算定",V345+Z345-AD345,0)</f>
        <v>0</v>
      </c>
      <c r="AI344" s="463"/>
      <c r="AJ344" s="463"/>
      <c r="AK344" s="464"/>
      <c r="AL344" s="51"/>
      <c r="AM344" s="52"/>
      <c r="AN344" s="478"/>
      <c r="AO344" s="479"/>
      <c r="AP344" s="479"/>
      <c r="AQ344" s="479"/>
      <c r="AR344" s="479"/>
      <c r="AS344" s="32"/>
      <c r="AV344" s="46" t="str">
        <f>IF(OR(O344="",Q344=""),"", IF(O344&lt;20,DATE(O344+118,Q344,IF(S344="",1,S344)),DATE(O344+88,Q344,IF(S344="",1,S344))))</f>
        <v/>
      </c>
      <c r="AW344" s="47" t="str">
        <f>IF(AV344&lt;=設定シート!C$15,"昔",IF(AV344&lt;=設定シート!E$15,"上",IF(AV344&lt;=設定シート!G$15,"中","下")))</f>
        <v>下</v>
      </c>
      <c r="AX344" s="4">
        <f>IF(AV344&lt;=設定シート!$E$36,5,IF(AV344&lt;=設定シート!$I$36,7,IF(AV344&lt;=設定シート!$M$36,9,11)))</f>
        <v>11</v>
      </c>
      <c r="AY344" s="202"/>
      <c r="AZ344" s="200"/>
      <c r="BA344" s="204">
        <f t="shared" ref="BA344" si="169">AN344</f>
        <v>0</v>
      </c>
      <c r="BB344" s="200"/>
      <c r="BC344" s="200"/>
    </row>
    <row r="345" spans="2:65" ht="18" customHeight="1" x14ac:dyDescent="0.15">
      <c r="B345" s="469"/>
      <c r="C345" s="470"/>
      <c r="D345" s="470"/>
      <c r="E345" s="470"/>
      <c r="F345" s="470"/>
      <c r="G345" s="470"/>
      <c r="H345" s="470"/>
      <c r="I345" s="471"/>
      <c r="J345" s="469"/>
      <c r="K345" s="470"/>
      <c r="L345" s="470"/>
      <c r="M345" s="470"/>
      <c r="N345" s="473"/>
      <c r="O345" s="87"/>
      <c r="P345" s="16" t="s">
        <v>45</v>
      </c>
      <c r="Q345" s="45"/>
      <c r="R345" s="16" t="s">
        <v>46</v>
      </c>
      <c r="S345" s="88"/>
      <c r="T345" s="480" t="s">
        <v>48</v>
      </c>
      <c r="U345" s="481"/>
      <c r="V345" s="482"/>
      <c r="W345" s="483"/>
      <c r="X345" s="483"/>
      <c r="Y345" s="484"/>
      <c r="Z345" s="482"/>
      <c r="AA345" s="483"/>
      <c r="AB345" s="483"/>
      <c r="AC345" s="483"/>
      <c r="AD345" s="482">
        <v>0</v>
      </c>
      <c r="AE345" s="483"/>
      <c r="AF345" s="483"/>
      <c r="AG345" s="484"/>
      <c r="AH345" s="435">
        <f>IF(V344="賃金で算定",0,V345+Z345-AD345)</f>
        <v>0</v>
      </c>
      <c r="AI345" s="435"/>
      <c r="AJ345" s="435"/>
      <c r="AK345" s="465"/>
      <c r="AL345" s="439">
        <f>IF(V344="賃金で算定","賃金で算定",IF(OR(V345=0,$F350="",AV344=""),0,IF(AW344="昔",VLOOKUP($F350,労務比率,AX344,FALSE),IF(AW344="上",VLOOKUP($F350,労務比率,AX344,FALSE),IF(AW344="中",VLOOKUP($F350,労務比率,AX344,FALSE),VLOOKUP($F350,労務比率,AX344,FALSE))))))</f>
        <v>0</v>
      </c>
      <c r="AM345" s="440"/>
      <c r="AN345" s="436">
        <f>IF(V344="賃金で算定",0,INT(AH345*AL345/100))</f>
        <v>0</v>
      </c>
      <c r="AO345" s="437"/>
      <c r="AP345" s="437"/>
      <c r="AQ345" s="437"/>
      <c r="AR345" s="437"/>
      <c r="AS345" s="31"/>
      <c r="AV345" s="46"/>
      <c r="AW345" s="47"/>
      <c r="AY345" s="203">
        <f t="shared" ref="AY345" si="170">AH345</f>
        <v>0</v>
      </c>
      <c r="AZ345" s="201">
        <f>IF(AV344&lt;=設定シート!C$85,AH345,IF(AND(AV344&gt;=設定シート!E$85,AV344&lt;=設定シート!G$85),AH345*105/108,AH345))</f>
        <v>0</v>
      </c>
      <c r="BA345" s="198"/>
      <c r="BB345" s="201">
        <f t="shared" ref="BB345" si="171">IF($AL345="賃金で算定",0,INT(AY345*$AL345/100))</f>
        <v>0</v>
      </c>
      <c r="BC345" s="201">
        <f>IF(AY345=AZ345,BB345,AZ345*$AL345/100)</f>
        <v>0</v>
      </c>
      <c r="BL345" s="43">
        <f>IF(AY345=AZ345,0,1)</f>
        <v>0</v>
      </c>
      <c r="BM345" s="43" t="str">
        <f>IF(BL345=1,AL345,"")</f>
        <v/>
      </c>
    </row>
    <row r="346" spans="2:65" ht="18" customHeight="1" x14ac:dyDescent="0.15">
      <c r="B346" s="466"/>
      <c r="C346" s="467"/>
      <c r="D346" s="467"/>
      <c r="E346" s="467"/>
      <c r="F346" s="467"/>
      <c r="G346" s="467"/>
      <c r="H346" s="467"/>
      <c r="I346" s="468"/>
      <c r="J346" s="466"/>
      <c r="K346" s="467"/>
      <c r="L346" s="467"/>
      <c r="M346" s="467"/>
      <c r="N346" s="472"/>
      <c r="O346" s="86"/>
      <c r="P346" s="15" t="s">
        <v>45</v>
      </c>
      <c r="Q346" s="44"/>
      <c r="R346" s="15" t="s">
        <v>46</v>
      </c>
      <c r="S346" s="85"/>
      <c r="T346" s="474" t="s">
        <v>47</v>
      </c>
      <c r="U346" s="475"/>
      <c r="V346" s="476"/>
      <c r="W346" s="477"/>
      <c r="X346" s="477"/>
      <c r="Y346" s="60"/>
      <c r="Z346" s="33"/>
      <c r="AA346" s="34"/>
      <c r="AB346" s="34"/>
      <c r="AC346" s="35"/>
      <c r="AD346" s="33"/>
      <c r="AE346" s="34"/>
      <c r="AF346" s="34"/>
      <c r="AG346" s="40"/>
      <c r="AH346" s="462">
        <f>IF(V346="賃金で算定",V347+Z347-AD347,0)</f>
        <v>0</v>
      </c>
      <c r="AI346" s="463"/>
      <c r="AJ346" s="463"/>
      <c r="AK346" s="464"/>
      <c r="AL346" s="51"/>
      <c r="AM346" s="52"/>
      <c r="AN346" s="478"/>
      <c r="AO346" s="479"/>
      <c r="AP346" s="479"/>
      <c r="AQ346" s="479"/>
      <c r="AR346" s="479"/>
      <c r="AS346" s="32"/>
      <c r="AV346" s="46" t="str">
        <f>IF(OR(O346="",Q346=""),"", IF(O346&lt;20,DATE(O346+118,Q346,IF(S346="",1,S346)),DATE(O346+88,Q346,IF(S346="",1,S346))))</f>
        <v/>
      </c>
      <c r="AW346" s="47" t="str">
        <f>IF(AV346&lt;=設定シート!C$15,"昔",IF(AV346&lt;=設定シート!E$15,"上",IF(AV346&lt;=設定シート!G$15,"中","下")))</f>
        <v>下</v>
      </c>
      <c r="AX346" s="4">
        <f>IF(AV346&lt;=設定シート!$E$36,5,IF(AV346&lt;=設定シート!$I$36,7,IF(AV346&lt;=設定シート!$M$36,9,11)))</f>
        <v>11</v>
      </c>
      <c r="AY346" s="202"/>
      <c r="AZ346" s="200"/>
      <c r="BA346" s="204">
        <f t="shared" ref="BA346" si="172">AN346</f>
        <v>0</v>
      </c>
      <c r="BB346" s="200"/>
      <c r="BC346" s="200"/>
    </row>
    <row r="347" spans="2:65" ht="18" customHeight="1" x14ac:dyDescent="0.15">
      <c r="B347" s="469"/>
      <c r="C347" s="470"/>
      <c r="D347" s="470"/>
      <c r="E347" s="470"/>
      <c r="F347" s="470"/>
      <c r="G347" s="470"/>
      <c r="H347" s="470"/>
      <c r="I347" s="471"/>
      <c r="J347" s="469"/>
      <c r="K347" s="470"/>
      <c r="L347" s="470"/>
      <c r="M347" s="470"/>
      <c r="N347" s="473"/>
      <c r="O347" s="87"/>
      <c r="P347" s="16" t="s">
        <v>45</v>
      </c>
      <c r="Q347" s="45"/>
      <c r="R347" s="16" t="s">
        <v>46</v>
      </c>
      <c r="S347" s="88"/>
      <c r="T347" s="480" t="s">
        <v>48</v>
      </c>
      <c r="U347" s="481"/>
      <c r="V347" s="482"/>
      <c r="W347" s="483"/>
      <c r="X347" s="483"/>
      <c r="Y347" s="484"/>
      <c r="Z347" s="482"/>
      <c r="AA347" s="483"/>
      <c r="AB347" s="483"/>
      <c r="AC347" s="483"/>
      <c r="AD347" s="482">
        <v>0</v>
      </c>
      <c r="AE347" s="483"/>
      <c r="AF347" s="483"/>
      <c r="AG347" s="484"/>
      <c r="AH347" s="435">
        <f>IF(V346="賃金で算定",0,V347+Z347-AD347)</f>
        <v>0</v>
      </c>
      <c r="AI347" s="435"/>
      <c r="AJ347" s="435"/>
      <c r="AK347" s="465"/>
      <c r="AL347" s="439">
        <f>IF(V346="賃金で算定","賃金で算定",IF(OR(V347=0,$F350="",AV346=""),0,IF(AW346="昔",VLOOKUP($F350,労務比率,AX346,FALSE),IF(AW346="上",VLOOKUP($F350,労務比率,AX346,FALSE),IF(AW346="中",VLOOKUP($F350,労務比率,AX346,FALSE),VLOOKUP($F350,労務比率,AX346,FALSE))))))</f>
        <v>0</v>
      </c>
      <c r="AM347" s="440"/>
      <c r="AN347" s="436">
        <f>IF(V346="賃金で算定",0,INT(AH347*AL347/100))</f>
        <v>0</v>
      </c>
      <c r="AO347" s="437"/>
      <c r="AP347" s="437"/>
      <c r="AQ347" s="437"/>
      <c r="AR347" s="437"/>
      <c r="AS347" s="31"/>
      <c r="AV347" s="46"/>
      <c r="AW347" s="47"/>
      <c r="AY347" s="203">
        <f t="shared" ref="AY347" si="173">AH347</f>
        <v>0</v>
      </c>
      <c r="AZ347" s="201">
        <f>IF(AV346&lt;=設定シート!C$85,AH347,IF(AND(AV346&gt;=設定シート!E$85,AV346&lt;=設定シート!G$85),AH347*105/108,AH347))</f>
        <v>0</v>
      </c>
      <c r="BA347" s="198"/>
      <c r="BB347" s="201">
        <f t="shared" ref="BB347" si="174">IF($AL347="賃金で算定",0,INT(AY347*$AL347/100))</f>
        <v>0</v>
      </c>
      <c r="BC347" s="201">
        <f>IF(AY347=AZ347,BB347,AZ347*$AL347/100)</f>
        <v>0</v>
      </c>
      <c r="BL347" s="43">
        <f>IF(AY347=AZ347,0,1)</f>
        <v>0</v>
      </c>
      <c r="BM347" s="43" t="str">
        <f>IF(BL347=1,AL347,"")</f>
        <v/>
      </c>
    </row>
    <row r="348" spans="2:65" ht="18" customHeight="1" x14ac:dyDescent="0.15">
      <c r="B348" s="466"/>
      <c r="C348" s="467"/>
      <c r="D348" s="467"/>
      <c r="E348" s="467"/>
      <c r="F348" s="467"/>
      <c r="G348" s="467"/>
      <c r="H348" s="467"/>
      <c r="I348" s="468"/>
      <c r="J348" s="466"/>
      <c r="K348" s="467"/>
      <c r="L348" s="467"/>
      <c r="M348" s="467"/>
      <c r="N348" s="472"/>
      <c r="O348" s="86"/>
      <c r="P348" s="15" t="s">
        <v>45</v>
      </c>
      <c r="Q348" s="44"/>
      <c r="R348" s="15" t="s">
        <v>46</v>
      </c>
      <c r="S348" s="85"/>
      <c r="T348" s="474" t="s">
        <v>47</v>
      </c>
      <c r="U348" s="475"/>
      <c r="V348" s="476"/>
      <c r="W348" s="477"/>
      <c r="X348" s="477"/>
      <c r="Y348" s="60"/>
      <c r="Z348" s="33"/>
      <c r="AA348" s="34"/>
      <c r="AB348" s="34"/>
      <c r="AC348" s="35"/>
      <c r="AD348" s="33"/>
      <c r="AE348" s="34"/>
      <c r="AF348" s="34"/>
      <c r="AG348" s="40"/>
      <c r="AH348" s="462">
        <f>IF(V348="賃金で算定",V349+Z349-AD349,0)</f>
        <v>0</v>
      </c>
      <c r="AI348" s="463"/>
      <c r="AJ348" s="463"/>
      <c r="AK348" s="464"/>
      <c r="AL348" s="51"/>
      <c r="AM348" s="52"/>
      <c r="AN348" s="478"/>
      <c r="AO348" s="479"/>
      <c r="AP348" s="479"/>
      <c r="AQ348" s="479"/>
      <c r="AR348" s="479"/>
      <c r="AS348" s="32"/>
      <c r="AV348" s="46" t="str">
        <f>IF(OR(O348="",Q348=""),"", IF(O348&lt;20,DATE(O348+118,Q348,IF(S348="",1,S348)),DATE(O348+88,Q348,IF(S348="",1,S348))))</f>
        <v/>
      </c>
      <c r="AW348" s="47" t="str">
        <f>IF(AV348&lt;=設定シート!C$15,"昔",IF(AV348&lt;=設定シート!E$15,"上",IF(AV348&lt;=設定シート!G$15,"中","下")))</f>
        <v>下</v>
      </c>
      <c r="AX348" s="4">
        <f>IF(AV348&lt;=設定シート!$E$36,5,IF(AV348&lt;=設定シート!$I$36,7,IF(AV348&lt;=設定シート!$M$36,9,11)))</f>
        <v>11</v>
      </c>
      <c r="AY348" s="202"/>
      <c r="AZ348" s="200"/>
      <c r="BA348" s="204">
        <f t="shared" ref="BA348" si="175">AN348</f>
        <v>0</v>
      </c>
      <c r="BB348" s="200"/>
      <c r="BC348" s="200"/>
    </row>
    <row r="349" spans="2:65" ht="18" customHeight="1" x14ac:dyDescent="0.15">
      <c r="B349" s="469"/>
      <c r="C349" s="470"/>
      <c r="D349" s="470"/>
      <c r="E349" s="470"/>
      <c r="F349" s="470"/>
      <c r="G349" s="470"/>
      <c r="H349" s="470"/>
      <c r="I349" s="471"/>
      <c r="J349" s="469"/>
      <c r="K349" s="470"/>
      <c r="L349" s="470"/>
      <c r="M349" s="470"/>
      <c r="N349" s="473"/>
      <c r="O349" s="87"/>
      <c r="P349" s="184" t="s">
        <v>45</v>
      </c>
      <c r="Q349" s="45"/>
      <c r="R349" s="16" t="s">
        <v>46</v>
      </c>
      <c r="S349" s="88"/>
      <c r="T349" s="480" t="s">
        <v>48</v>
      </c>
      <c r="U349" s="481"/>
      <c r="V349" s="482"/>
      <c r="W349" s="483"/>
      <c r="X349" s="483"/>
      <c r="Y349" s="484"/>
      <c r="Z349" s="482"/>
      <c r="AA349" s="483"/>
      <c r="AB349" s="483"/>
      <c r="AC349" s="483"/>
      <c r="AD349" s="482"/>
      <c r="AE349" s="483"/>
      <c r="AF349" s="483"/>
      <c r="AG349" s="484"/>
      <c r="AH349" s="436">
        <f>IF(V348="賃金で算定",0,V349+Z349-AD349)</f>
        <v>0</v>
      </c>
      <c r="AI349" s="437"/>
      <c r="AJ349" s="437"/>
      <c r="AK349" s="438"/>
      <c r="AL349" s="439">
        <f>IF(V348="賃金で算定","賃金で算定",IF(OR(V349=0,$F350="",AV348=""),0,IF(AW348="昔",VLOOKUP($F350,労務比率,AX348,FALSE),IF(AW348="上",VLOOKUP($F350,労務比率,AX348,FALSE),IF(AW348="中",VLOOKUP($F350,労務比率,AX348,FALSE),VLOOKUP($F350,労務比率,AX348,FALSE))))))</f>
        <v>0</v>
      </c>
      <c r="AM349" s="440"/>
      <c r="AN349" s="436">
        <f>IF(V348="賃金で算定",0,INT(AH349*AL349/100))</f>
        <v>0</v>
      </c>
      <c r="AO349" s="437"/>
      <c r="AP349" s="437"/>
      <c r="AQ349" s="437"/>
      <c r="AR349" s="437"/>
      <c r="AS349" s="31"/>
      <c r="AV349" s="46"/>
      <c r="AW349" s="47"/>
      <c r="AY349" s="203">
        <f t="shared" ref="AY349" si="176">AH349</f>
        <v>0</v>
      </c>
      <c r="AZ349" s="201">
        <f>IF(AV348&lt;=設定シート!C$85,AH349,IF(AND(AV348&gt;=設定シート!E$85,AV348&lt;=設定シート!G$85),AH349*105/108,AH349))</f>
        <v>0</v>
      </c>
      <c r="BA349" s="198"/>
      <c r="BB349" s="201">
        <f t="shared" ref="BB349" si="177">IF($AL349="賃金で算定",0,INT(AY349*$AL349/100))</f>
        <v>0</v>
      </c>
      <c r="BC349" s="201">
        <f>IF(AY349=AZ349,BB349,AZ349*$AL349/100)</f>
        <v>0</v>
      </c>
      <c r="BL349" s="43">
        <f>IF(AY349=AZ349,0,1)</f>
        <v>0</v>
      </c>
      <c r="BM349" s="43" t="str">
        <f>IF(BL349=1,AL349,"")</f>
        <v/>
      </c>
    </row>
    <row r="350" spans="2:65" ht="18" customHeight="1" x14ac:dyDescent="0.15">
      <c r="B350" s="441" t="s">
        <v>85</v>
      </c>
      <c r="C350" s="442"/>
      <c r="D350" s="442"/>
      <c r="E350" s="443"/>
      <c r="F350" s="450"/>
      <c r="G350" s="451"/>
      <c r="H350" s="451"/>
      <c r="I350" s="451"/>
      <c r="J350" s="451"/>
      <c r="K350" s="451"/>
      <c r="L350" s="451"/>
      <c r="M350" s="451"/>
      <c r="N350" s="452"/>
      <c r="O350" s="441" t="s">
        <v>49</v>
      </c>
      <c r="P350" s="442"/>
      <c r="Q350" s="442"/>
      <c r="R350" s="442"/>
      <c r="S350" s="442"/>
      <c r="T350" s="442"/>
      <c r="U350" s="443"/>
      <c r="V350" s="459">
        <f>AH350</f>
        <v>0</v>
      </c>
      <c r="W350" s="460"/>
      <c r="X350" s="460"/>
      <c r="Y350" s="461"/>
      <c r="Z350" s="33"/>
      <c r="AA350" s="34"/>
      <c r="AB350" s="34"/>
      <c r="AC350" s="35"/>
      <c r="AD350" s="33"/>
      <c r="AE350" s="34"/>
      <c r="AF350" s="34"/>
      <c r="AG350" s="35"/>
      <c r="AH350" s="462">
        <f>AH332+AH334+AH336+AH338+AH340+AH342+AH344+AH346+AH348</f>
        <v>0</v>
      </c>
      <c r="AI350" s="463"/>
      <c r="AJ350" s="463"/>
      <c r="AK350" s="464"/>
      <c r="AL350" s="53"/>
      <c r="AM350" s="54"/>
      <c r="AN350" s="462">
        <f>AN332+AN334+AN336+AN338+AN340+AN342+AN344+AN346+AN348</f>
        <v>0</v>
      </c>
      <c r="AO350" s="463"/>
      <c r="AP350" s="463"/>
      <c r="AQ350" s="463"/>
      <c r="AR350" s="463"/>
      <c r="AS350" s="32"/>
      <c r="AW350" s="47"/>
      <c r="AY350" s="202"/>
      <c r="AZ350" s="205"/>
      <c r="BA350" s="212">
        <f>BA332+BA334+BA336+BA338+BA340+BA342+BA344+BA346+BA348</f>
        <v>0</v>
      </c>
      <c r="BB350" s="204">
        <f>BB333+BB335+BB337+BB339+BB341+BB343+BB345+BB347+BB349</f>
        <v>0</v>
      </c>
      <c r="BC350" s="204">
        <f>SUMIF(BL333:BL349,0,BC333:BC349)+ROUNDDOWN(ROUNDDOWN(BL350*105/108,0)*BM350/100,0)</f>
        <v>0</v>
      </c>
      <c r="BL350" s="43">
        <f>SUMIF(BL333:BL349,1,AH333:AK349)</f>
        <v>0</v>
      </c>
      <c r="BM350" s="43">
        <f>IF(COUNT(BM333:BM349)=0,0,SUM(BM333:BM349)/COUNT(BM333:BM349))</f>
        <v>0</v>
      </c>
    </row>
    <row r="351" spans="2:65" ht="18" customHeight="1" x14ac:dyDescent="0.15">
      <c r="B351" s="444"/>
      <c r="C351" s="445"/>
      <c r="D351" s="445"/>
      <c r="E351" s="446"/>
      <c r="F351" s="453"/>
      <c r="G351" s="454"/>
      <c r="H351" s="454"/>
      <c r="I351" s="454"/>
      <c r="J351" s="454"/>
      <c r="K351" s="454"/>
      <c r="L351" s="454"/>
      <c r="M351" s="454"/>
      <c r="N351" s="455"/>
      <c r="O351" s="444"/>
      <c r="P351" s="445"/>
      <c r="Q351" s="445"/>
      <c r="R351" s="445"/>
      <c r="S351" s="445"/>
      <c r="T351" s="445"/>
      <c r="U351" s="446"/>
      <c r="V351" s="434">
        <f>V333+V335+V337+V339+V341+V343+V345+V347+V349-V350</f>
        <v>0</v>
      </c>
      <c r="W351" s="435"/>
      <c r="X351" s="435"/>
      <c r="Y351" s="465"/>
      <c r="Z351" s="434">
        <f>Z333+Z335+Z337+Z339+Z341+Z343+Z345+Z347+Z349</f>
        <v>0</v>
      </c>
      <c r="AA351" s="435"/>
      <c r="AB351" s="435"/>
      <c r="AC351" s="435"/>
      <c r="AD351" s="434">
        <f>AD333+AD335+AD337+AD339+AD341+AD343+AD345+AD347+AD349</f>
        <v>0</v>
      </c>
      <c r="AE351" s="435"/>
      <c r="AF351" s="435"/>
      <c r="AG351" s="435"/>
      <c r="AH351" s="434">
        <f>AY351</f>
        <v>0</v>
      </c>
      <c r="AI351" s="435"/>
      <c r="AJ351" s="435"/>
      <c r="AK351" s="435"/>
      <c r="AL351" s="55"/>
      <c r="AM351" s="56"/>
      <c r="AN351" s="434">
        <f>BB351</f>
        <v>0</v>
      </c>
      <c r="AO351" s="435"/>
      <c r="AP351" s="435"/>
      <c r="AQ351" s="435"/>
      <c r="AR351" s="435"/>
      <c r="AS351" s="181"/>
      <c r="AW351" s="47"/>
      <c r="AY351" s="208">
        <f>AY333+AY335+AY337+AY339+AY341+AY343+AY345+AY347+AY349</f>
        <v>0</v>
      </c>
      <c r="AZ351" s="210"/>
      <c r="BA351" s="210"/>
      <c r="BB351" s="206">
        <f>BB350</f>
        <v>0</v>
      </c>
      <c r="BC351" s="213"/>
    </row>
    <row r="352" spans="2:65" ht="18" customHeight="1" x14ac:dyDescent="0.15">
      <c r="B352" s="447"/>
      <c r="C352" s="448"/>
      <c r="D352" s="448"/>
      <c r="E352" s="449"/>
      <c r="F352" s="456"/>
      <c r="G352" s="457"/>
      <c r="H352" s="457"/>
      <c r="I352" s="457"/>
      <c r="J352" s="457"/>
      <c r="K352" s="457"/>
      <c r="L352" s="457"/>
      <c r="M352" s="457"/>
      <c r="N352" s="458"/>
      <c r="O352" s="447"/>
      <c r="P352" s="448"/>
      <c r="Q352" s="448"/>
      <c r="R352" s="448"/>
      <c r="S352" s="448"/>
      <c r="T352" s="448"/>
      <c r="U352" s="449"/>
      <c r="V352" s="436"/>
      <c r="W352" s="437"/>
      <c r="X352" s="437"/>
      <c r="Y352" s="438"/>
      <c r="Z352" s="436"/>
      <c r="AA352" s="437"/>
      <c r="AB352" s="437"/>
      <c r="AC352" s="437"/>
      <c r="AD352" s="436"/>
      <c r="AE352" s="437"/>
      <c r="AF352" s="437"/>
      <c r="AG352" s="437"/>
      <c r="AH352" s="436">
        <f>AZ352</f>
        <v>0</v>
      </c>
      <c r="AI352" s="437"/>
      <c r="AJ352" s="437"/>
      <c r="AK352" s="438"/>
      <c r="AL352" s="57"/>
      <c r="AM352" s="58"/>
      <c r="AN352" s="436">
        <f>BC352</f>
        <v>0</v>
      </c>
      <c r="AO352" s="437"/>
      <c r="AP352" s="437"/>
      <c r="AQ352" s="437"/>
      <c r="AR352" s="437"/>
      <c r="AS352" s="31"/>
      <c r="AU352" s="90"/>
      <c r="AW352" s="47"/>
      <c r="AY352" s="209"/>
      <c r="AZ352" s="211">
        <f>IF(AZ333+AZ335+AZ337+AZ339+AZ341+AZ343+AZ345+AZ347+AZ349=AY351,0,ROUNDDOWN(AZ333+AZ335+AZ337+AZ339+AZ341+AZ343+AZ345+AZ347+AZ349,0))</f>
        <v>0</v>
      </c>
      <c r="BA352" s="207"/>
      <c r="BB352" s="207"/>
      <c r="BC352" s="211">
        <f>IF(BC350=BB351,0,BC350)</f>
        <v>0</v>
      </c>
    </row>
    <row r="353" spans="2:49" ht="18" customHeight="1" x14ac:dyDescent="0.15">
      <c r="AD353" s="1" t="str">
        <f>IF(AND($F350="",$V350+$V351&gt;0),"事業の種類を選択してください。","")</f>
        <v/>
      </c>
      <c r="AN353" s="433">
        <f>IF(AN350=0,0,AN350+IF(AN352=0,AN351,AN352))</f>
        <v>0</v>
      </c>
      <c r="AO353" s="433"/>
      <c r="AP353" s="433"/>
      <c r="AQ353" s="433"/>
      <c r="AR353" s="433"/>
      <c r="AW353" s="47"/>
    </row>
    <row r="354" spans="2:49" ht="31.5" customHeight="1" x14ac:dyDescent="0.15">
      <c r="AN354" s="62"/>
      <c r="AO354" s="62"/>
      <c r="AP354" s="62"/>
      <c r="AQ354" s="62"/>
      <c r="AR354" s="62"/>
      <c r="AW354" s="47"/>
    </row>
    <row r="355" spans="2:49" ht="7.5" customHeight="1" x14ac:dyDescent="0.15">
      <c r="X355" s="6"/>
      <c r="Y355" s="6"/>
      <c r="AW355" s="47"/>
    </row>
    <row r="356" spans="2:49" ht="10.5" customHeight="1" x14ac:dyDescent="0.15">
      <c r="X356" s="6"/>
      <c r="Y356" s="6"/>
      <c r="AW356" s="47"/>
    </row>
    <row r="357" spans="2:49" ht="5.25" customHeight="1" x14ac:dyDescent="0.15">
      <c r="X357" s="6"/>
      <c r="Y357" s="6"/>
      <c r="AW357" s="47"/>
    </row>
    <row r="358" spans="2:49" ht="5.25" customHeight="1" x14ac:dyDescent="0.15">
      <c r="X358" s="6"/>
      <c r="Y358" s="6"/>
      <c r="AW358" s="47"/>
    </row>
    <row r="359" spans="2:49" ht="5.25" customHeight="1" x14ac:dyDescent="0.15">
      <c r="X359" s="6"/>
      <c r="Y359" s="6"/>
      <c r="AW359" s="47"/>
    </row>
    <row r="360" spans="2:49" ht="5.25" customHeight="1" x14ac:dyDescent="0.15">
      <c r="X360" s="6"/>
      <c r="Y360" s="6"/>
      <c r="AW360" s="47"/>
    </row>
    <row r="361" spans="2:49" ht="17.25" customHeight="1" x14ac:dyDescent="0.15">
      <c r="B361" s="2" t="s">
        <v>50</v>
      </c>
      <c r="S361" s="4"/>
      <c r="T361" s="4"/>
      <c r="U361" s="4"/>
      <c r="V361" s="4"/>
      <c r="W361" s="4"/>
      <c r="AL361" s="48"/>
      <c r="AW361" s="47"/>
    </row>
    <row r="362" spans="2:49" ht="12.75" customHeight="1" x14ac:dyDescent="0.15">
      <c r="M362" s="49"/>
      <c r="N362" s="49"/>
      <c r="O362" s="49"/>
      <c r="P362" s="49"/>
      <c r="Q362" s="49"/>
      <c r="R362" s="49"/>
      <c r="S362" s="49"/>
      <c r="T362" s="50"/>
      <c r="U362" s="50"/>
      <c r="V362" s="50"/>
      <c r="W362" s="50"/>
      <c r="X362" s="50"/>
      <c r="Y362" s="50"/>
      <c r="Z362" s="50"/>
      <c r="AA362" s="49"/>
      <c r="AB362" s="49"/>
      <c r="AC362" s="49"/>
      <c r="AL362" s="48"/>
      <c r="AM362" s="560" t="s">
        <v>266</v>
      </c>
      <c r="AN362" s="561"/>
      <c r="AO362" s="561"/>
      <c r="AP362" s="562"/>
      <c r="AW362" s="47"/>
    </row>
    <row r="363" spans="2:49" ht="12.75" customHeight="1" x14ac:dyDescent="0.15">
      <c r="M363" s="49"/>
      <c r="N363" s="49"/>
      <c r="O363" s="49"/>
      <c r="P363" s="49"/>
      <c r="Q363" s="49"/>
      <c r="R363" s="49"/>
      <c r="S363" s="49"/>
      <c r="T363" s="50"/>
      <c r="U363" s="50"/>
      <c r="V363" s="50"/>
      <c r="W363" s="50"/>
      <c r="X363" s="50"/>
      <c r="Y363" s="50"/>
      <c r="Z363" s="50"/>
      <c r="AA363" s="49"/>
      <c r="AB363" s="49"/>
      <c r="AC363" s="49"/>
      <c r="AL363" s="48"/>
      <c r="AM363" s="563"/>
      <c r="AN363" s="564"/>
      <c r="AO363" s="564"/>
      <c r="AP363" s="565"/>
      <c r="AW363" s="47"/>
    </row>
    <row r="364" spans="2:49" ht="12.75" customHeight="1" x14ac:dyDescent="0.15">
      <c r="M364" s="49"/>
      <c r="N364" s="49"/>
      <c r="O364" s="49"/>
      <c r="P364" s="49"/>
      <c r="Q364" s="49"/>
      <c r="R364" s="49"/>
      <c r="S364" s="49"/>
      <c r="T364" s="49"/>
      <c r="U364" s="49"/>
      <c r="V364" s="49"/>
      <c r="W364" s="49"/>
      <c r="X364" s="49"/>
      <c r="Y364" s="49"/>
      <c r="Z364" s="49"/>
      <c r="AA364" s="49"/>
      <c r="AB364" s="49"/>
      <c r="AC364" s="49"/>
      <c r="AL364" s="48"/>
      <c r="AM364" s="220"/>
      <c r="AN364" s="220"/>
      <c r="AW364" s="47"/>
    </row>
    <row r="365" spans="2:49" ht="6" customHeight="1" x14ac:dyDescent="0.15">
      <c r="M365" s="49"/>
      <c r="N365" s="49"/>
      <c r="O365" s="49"/>
      <c r="P365" s="49"/>
      <c r="Q365" s="49"/>
      <c r="R365" s="49"/>
      <c r="S365" s="49"/>
      <c r="T365" s="49"/>
      <c r="U365" s="49"/>
      <c r="V365" s="49"/>
      <c r="W365" s="49"/>
      <c r="X365" s="49"/>
      <c r="Y365" s="49"/>
      <c r="Z365" s="49"/>
      <c r="AA365" s="49"/>
      <c r="AB365" s="49"/>
      <c r="AC365" s="49"/>
      <c r="AL365" s="48"/>
      <c r="AM365" s="48"/>
      <c r="AW365" s="47"/>
    </row>
    <row r="366" spans="2:49" ht="12.75" customHeight="1" x14ac:dyDescent="0.15">
      <c r="B366" s="566" t="s">
        <v>2</v>
      </c>
      <c r="C366" s="567"/>
      <c r="D366" s="567"/>
      <c r="E366" s="567"/>
      <c r="F366" s="567"/>
      <c r="G366" s="567"/>
      <c r="H366" s="567"/>
      <c r="I366" s="567"/>
      <c r="J366" s="569" t="s">
        <v>10</v>
      </c>
      <c r="K366" s="569"/>
      <c r="L366" s="3" t="s">
        <v>3</v>
      </c>
      <c r="M366" s="569" t="s">
        <v>11</v>
      </c>
      <c r="N366" s="569"/>
      <c r="O366" s="570" t="s">
        <v>12</v>
      </c>
      <c r="P366" s="569"/>
      <c r="Q366" s="569"/>
      <c r="R366" s="569"/>
      <c r="S366" s="569"/>
      <c r="T366" s="569"/>
      <c r="U366" s="569" t="s">
        <v>13</v>
      </c>
      <c r="V366" s="569"/>
      <c r="W366" s="569"/>
      <c r="AD366" s="5"/>
      <c r="AE366" s="5"/>
      <c r="AF366" s="5"/>
      <c r="AG366" s="5"/>
      <c r="AH366" s="5"/>
      <c r="AI366" s="5"/>
      <c r="AJ366" s="5"/>
      <c r="AL366" s="571">
        <f ca="1">$AL$9</f>
        <v>30</v>
      </c>
      <c r="AM366" s="572"/>
      <c r="AN366" s="502" t="s">
        <v>4</v>
      </c>
      <c r="AO366" s="502"/>
      <c r="AP366" s="572">
        <v>9</v>
      </c>
      <c r="AQ366" s="572"/>
      <c r="AR366" s="502" t="s">
        <v>5</v>
      </c>
      <c r="AS366" s="503"/>
      <c r="AW366" s="47"/>
    </row>
    <row r="367" spans="2:49" ht="13.5" customHeight="1" x14ac:dyDescent="0.15">
      <c r="B367" s="567"/>
      <c r="C367" s="567"/>
      <c r="D367" s="567"/>
      <c r="E367" s="567"/>
      <c r="F367" s="567"/>
      <c r="G367" s="567"/>
      <c r="H367" s="567"/>
      <c r="I367" s="567"/>
      <c r="J367" s="508" t="str">
        <f>$J$10</f>
        <v>1</v>
      </c>
      <c r="K367" s="510" t="str">
        <f>$K$10</f>
        <v>2</v>
      </c>
      <c r="L367" s="513" t="str">
        <f>$L$10</f>
        <v>1</v>
      </c>
      <c r="M367" s="516" t="str">
        <f>$M$10</f>
        <v>0</v>
      </c>
      <c r="N367" s="510" t="str">
        <f>$N$10</f>
        <v>3</v>
      </c>
      <c r="O367" s="516" t="str">
        <f>$O$10</f>
        <v>9</v>
      </c>
      <c r="P367" s="519" t="str">
        <f>$P$10</f>
        <v>3</v>
      </c>
      <c r="Q367" s="519" t="str">
        <f>$Q$10</f>
        <v>9</v>
      </c>
      <c r="R367" s="519" t="str">
        <f>$R$10</f>
        <v>0</v>
      </c>
      <c r="S367" s="519" t="str">
        <f>$S$10</f>
        <v>2</v>
      </c>
      <c r="T367" s="510" t="str">
        <f>$T$10</f>
        <v>5</v>
      </c>
      <c r="U367" s="516" t="str">
        <f>$U$10</f>
        <v>0</v>
      </c>
      <c r="V367" s="519" t="str">
        <f>$V$10</f>
        <v>0</v>
      </c>
      <c r="W367" s="510" t="str">
        <f>$W$10</f>
        <v>１</v>
      </c>
      <c r="AD367" s="5"/>
      <c r="AE367" s="5"/>
      <c r="AF367" s="5"/>
      <c r="AG367" s="5"/>
      <c r="AH367" s="5"/>
      <c r="AI367" s="5"/>
      <c r="AJ367" s="5"/>
      <c r="AL367" s="573"/>
      <c r="AM367" s="574"/>
      <c r="AN367" s="504"/>
      <c r="AO367" s="504"/>
      <c r="AP367" s="574"/>
      <c r="AQ367" s="574"/>
      <c r="AR367" s="504"/>
      <c r="AS367" s="505"/>
      <c r="AW367" s="47"/>
    </row>
    <row r="368" spans="2:49" ht="9" customHeight="1" x14ac:dyDescent="0.15">
      <c r="B368" s="567"/>
      <c r="C368" s="567"/>
      <c r="D368" s="567"/>
      <c r="E368" s="567"/>
      <c r="F368" s="567"/>
      <c r="G368" s="567"/>
      <c r="H368" s="567"/>
      <c r="I368" s="567"/>
      <c r="J368" s="509"/>
      <c r="K368" s="511"/>
      <c r="L368" s="514"/>
      <c r="M368" s="517"/>
      <c r="N368" s="511"/>
      <c r="O368" s="517"/>
      <c r="P368" s="520"/>
      <c r="Q368" s="520"/>
      <c r="R368" s="520"/>
      <c r="S368" s="520"/>
      <c r="T368" s="511"/>
      <c r="U368" s="517"/>
      <c r="V368" s="520"/>
      <c r="W368" s="511"/>
      <c r="AD368" s="5"/>
      <c r="AE368" s="5"/>
      <c r="AF368" s="5"/>
      <c r="AG368" s="5"/>
      <c r="AH368" s="5"/>
      <c r="AI368" s="5"/>
      <c r="AJ368" s="5"/>
      <c r="AL368" s="575"/>
      <c r="AM368" s="576"/>
      <c r="AN368" s="506"/>
      <c r="AO368" s="506"/>
      <c r="AP368" s="576"/>
      <c r="AQ368" s="576"/>
      <c r="AR368" s="506"/>
      <c r="AS368" s="507"/>
      <c r="AW368" s="47"/>
    </row>
    <row r="369" spans="2:65" ht="6" customHeight="1" x14ac:dyDescent="0.15">
      <c r="B369" s="568"/>
      <c r="C369" s="568"/>
      <c r="D369" s="568"/>
      <c r="E369" s="568"/>
      <c r="F369" s="568"/>
      <c r="G369" s="568"/>
      <c r="H369" s="568"/>
      <c r="I369" s="568"/>
      <c r="J369" s="509"/>
      <c r="K369" s="512"/>
      <c r="L369" s="515"/>
      <c r="M369" s="518"/>
      <c r="N369" s="512"/>
      <c r="O369" s="518"/>
      <c r="P369" s="521"/>
      <c r="Q369" s="521"/>
      <c r="R369" s="521"/>
      <c r="S369" s="521"/>
      <c r="T369" s="512"/>
      <c r="U369" s="518"/>
      <c r="V369" s="521"/>
      <c r="W369" s="512"/>
      <c r="AW369" s="47"/>
    </row>
    <row r="370" spans="2:65" ht="15" customHeight="1" x14ac:dyDescent="0.15">
      <c r="B370" s="487" t="s">
        <v>51</v>
      </c>
      <c r="C370" s="488"/>
      <c r="D370" s="488"/>
      <c r="E370" s="488"/>
      <c r="F370" s="488"/>
      <c r="G370" s="488"/>
      <c r="H370" s="488"/>
      <c r="I370" s="489"/>
      <c r="J370" s="487" t="s">
        <v>6</v>
      </c>
      <c r="K370" s="488"/>
      <c r="L370" s="488"/>
      <c r="M370" s="488"/>
      <c r="N370" s="496"/>
      <c r="O370" s="499" t="s">
        <v>52</v>
      </c>
      <c r="P370" s="488"/>
      <c r="Q370" s="488"/>
      <c r="R370" s="488"/>
      <c r="S370" s="488"/>
      <c r="T370" s="488"/>
      <c r="U370" s="489"/>
      <c r="V370" s="12" t="s">
        <v>32</v>
      </c>
      <c r="W370" s="27"/>
      <c r="X370" s="27"/>
      <c r="Y370" s="526" t="s">
        <v>44</v>
      </c>
      <c r="Z370" s="526"/>
      <c r="AA370" s="526"/>
      <c r="AB370" s="526"/>
      <c r="AC370" s="526"/>
      <c r="AD370" s="526"/>
      <c r="AE370" s="526"/>
      <c r="AF370" s="526"/>
      <c r="AG370" s="526"/>
      <c r="AH370" s="526"/>
      <c r="AI370" s="27"/>
      <c r="AJ370" s="27"/>
      <c r="AK370" s="28"/>
      <c r="AL370" s="527" t="s">
        <v>216</v>
      </c>
      <c r="AM370" s="527"/>
      <c r="AN370" s="528" t="s">
        <v>33</v>
      </c>
      <c r="AO370" s="528"/>
      <c r="AP370" s="528"/>
      <c r="AQ370" s="528"/>
      <c r="AR370" s="528"/>
      <c r="AS370" s="529"/>
      <c r="AW370" s="47"/>
    </row>
    <row r="371" spans="2:65" ht="13.5" customHeight="1" x14ac:dyDescent="0.15">
      <c r="B371" s="490"/>
      <c r="C371" s="491"/>
      <c r="D371" s="491"/>
      <c r="E371" s="491"/>
      <c r="F371" s="491"/>
      <c r="G371" s="491"/>
      <c r="H371" s="491"/>
      <c r="I371" s="492"/>
      <c r="J371" s="490"/>
      <c r="K371" s="491"/>
      <c r="L371" s="491"/>
      <c r="M371" s="491"/>
      <c r="N371" s="497"/>
      <c r="O371" s="500"/>
      <c r="P371" s="491"/>
      <c r="Q371" s="491"/>
      <c r="R371" s="491"/>
      <c r="S371" s="491"/>
      <c r="T371" s="491"/>
      <c r="U371" s="492"/>
      <c r="V371" s="530" t="s">
        <v>7</v>
      </c>
      <c r="W371" s="531"/>
      <c r="X371" s="531"/>
      <c r="Y371" s="532"/>
      <c r="Z371" s="536" t="s">
        <v>16</v>
      </c>
      <c r="AA371" s="537"/>
      <c r="AB371" s="537"/>
      <c r="AC371" s="538"/>
      <c r="AD371" s="542" t="s">
        <v>17</v>
      </c>
      <c r="AE371" s="543"/>
      <c r="AF371" s="543"/>
      <c r="AG371" s="544"/>
      <c r="AH371" s="548" t="s">
        <v>86</v>
      </c>
      <c r="AI371" s="549"/>
      <c r="AJ371" s="549"/>
      <c r="AK371" s="550"/>
      <c r="AL371" s="554" t="s">
        <v>217</v>
      </c>
      <c r="AM371" s="554"/>
      <c r="AN371" s="556" t="s">
        <v>19</v>
      </c>
      <c r="AO371" s="557"/>
      <c r="AP371" s="557"/>
      <c r="AQ371" s="557"/>
      <c r="AR371" s="558"/>
      <c r="AS371" s="559"/>
      <c r="AW371" s="47"/>
      <c r="AY371" s="196" t="s">
        <v>243</v>
      </c>
      <c r="AZ371" s="196" t="s">
        <v>243</v>
      </c>
      <c r="BA371" s="196" t="s">
        <v>241</v>
      </c>
      <c r="BB371" s="522" t="s">
        <v>242</v>
      </c>
      <c r="BC371" s="523"/>
    </row>
    <row r="372" spans="2:65" ht="13.5" customHeight="1" x14ac:dyDescent="0.15">
      <c r="B372" s="493"/>
      <c r="C372" s="494"/>
      <c r="D372" s="494"/>
      <c r="E372" s="494"/>
      <c r="F372" s="494"/>
      <c r="G372" s="494"/>
      <c r="H372" s="494"/>
      <c r="I372" s="495"/>
      <c r="J372" s="493"/>
      <c r="K372" s="494"/>
      <c r="L372" s="494"/>
      <c r="M372" s="494"/>
      <c r="N372" s="498"/>
      <c r="O372" s="501"/>
      <c r="P372" s="494"/>
      <c r="Q372" s="494"/>
      <c r="R372" s="494"/>
      <c r="S372" s="494"/>
      <c r="T372" s="494"/>
      <c r="U372" s="495"/>
      <c r="V372" s="533"/>
      <c r="W372" s="534"/>
      <c r="X372" s="534"/>
      <c r="Y372" s="535"/>
      <c r="Z372" s="539"/>
      <c r="AA372" s="540"/>
      <c r="AB372" s="540"/>
      <c r="AC372" s="541"/>
      <c r="AD372" s="545"/>
      <c r="AE372" s="546"/>
      <c r="AF372" s="546"/>
      <c r="AG372" s="547"/>
      <c r="AH372" s="551"/>
      <c r="AI372" s="552"/>
      <c r="AJ372" s="552"/>
      <c r="AK372" s="553"/>
      <c r="AL372" s="555"/>
      <c r="AM372" s="555"/>
      <c r="AN372" s="524"/>
      <c r="AO372" s="524"/>
      <c r="AP372" s="524"/>
      <c r="AQ372" s="524"/>
      <c r="AR372" s="524"/>
      <c r="AS372" s="525"/>
      <c r="AW372" s="47"/>
      <c r="AY372" s="197"/>
      <c r="AZ372" s="198" t="s">
        <v>237</v>
      </c>
      <c r="BA372" s="198" t="s">
        <v>240</v>
      </c>
      <c r="BB372" s="199" t="s">
        <v>238</v>
      </c>
      <c r="BC372" s="198" t="s">
        <v>237</v>
      </c>
      <c r="BL372" s="43" t="s">
        <v>251</v>
      </c>
      <c r="BM372" s="43" t="s">
        <v>151</v>
      </c>
    </row>
    <row r="373" spans="2:65" ht="18" customHeight="1" x14ac:dyDescent="0.15">
      <c r="B373" s="466"/>
      <c r="C373" s="467"/>
      <c r="D373" s="467"/>
      <c r="E373" s="467"/>
      <c r="F373" s="467"/>
      <c r="G373" s="467"/>
      <c r="H373" s="467"/>
      <c r="I373" s="468"/>
      <c r="J373" s="466"/>
      <c r="K373" s="467"/>
      <c r="L373" s="467"/>
      <c r="M373" s="467"/>
      <c r="N373" s="472"/>
      <c r="O373" s="86"/>
      <c r="P373" s="15" t="s">
        <v>0</v>
      </c>
      <c r="Q373" s="44"/>
      <c r="R373" s="15" t="s">
        <v>1</v>
      </c>
      <c r="S373" s="85"/>
      <c r="T373" s="474" t="s">
        <v>57</v>
      </c>
      <c r="U373" s="475"/>
      <c r="V373" s="476"/>
      <c r="W373" s="477"/>
      <c r="X373" s="477"/>
      <c r="Y373" s="59" t="s">
        <v>8</v>
      </c>
      <c r="Z373" s="37"/>
      <c r="AA373" s="38"/>
      <c r="AB373" s="38"/>
      <c r="AC373" s="36" t="s">
        <v>8</v>
      </c>
      <c r="AD373" s="37"/>
      <c r="AE373" s="38"/>
      <c r="AF373" s="38"/>
      <c r="AG373" s="39" t="s">
        <v>8</v>
      </c>
      <c r="AH373" s="462">
        <f>IF(V373="賃金で算定",V374+Z374-AD374,0)</f>
        <v>0</v>
      </c>
      <c r="AI373" s="463"/>
      <c r="AJ373" s="463"/>
      <c r="AK373" s="464"/>
      <c r="AL373" s="51"/>
      <c r="AM373" s="52"/>
      <c r="AN373" s="478"/>
      <c r="AO373" s="479"/>
      <c r="AP373" s="479"/>
      <c r="AQ373" s="479"/>
      <c r="AR373" s="479"/>
      <c r="AS373" s="39" t="s">
        <v>8</v>
      </c>
      <c r="AV373" s="46" t="str">
        <f>IF(OR(O373="",Q373=""),"", IF(O373&lt;20,DATE(O373+118,Q373,IF(S373="",1,S373)),DATE(O373+88,Q373,IF(S373="",1,S373))))</f>
        <v/>
      </c>
      <c r="AW373" s="47" t="str">
        <f>IF(AV373&lt;=設定シート!C$15,"昔",IF(AV373&lt;=設定シート!E$15,"上",IF(AV373&lt;=設定シート!G$15,"中","下")))</f>
        <v>下</v>
      </c>
      <c r="AX373" s="4">
        <f>IF(AV373&lt;=設定シート!$E$36,5,IF(AV373&lt;=設定シート!$I$36,7,IF(AV373&lt;=設定シート!$M$36,9,11)))</f>
        <v>11</v>
      </c>
      <c r="AY373" s="202"/>
      <c r="AZ373" s="200"/>
      <c r="BA373" s="204">
        <f>AN373</f>
        <v>0</v>
      </c>
      <c r="BB373" s="200"/>
      <c r="BC373" s="200"/>
    </row>
    <row r="374" spans="2:65" ht="18" customHeight="1" x14ac:dyDescent="0.15">
      <c r="B374" s="469"/>
      <c r="C374" s="470"/>
      <c r="D374" s="470"/>
      <c r="E374" s="470"/>
      <c r="F374" s="470"/>
      <c r="G374" s="470"/>
      <c r="H374" s="470"/>
      <c r="I374" s="471"/>
      <c r="J374" s="469"/>
      <c r="K374" s="470"/>
      <c r="L374" s="470"/>
      <c r="M374" s="470"/>
      <c r="N374" s="473"/>
      <c r="O374" s="87"/>
      <c r="P374" s="5" t="s">
        <v>0</v>
      </c>
      <c r="Q374" s="45"/>
      <c r="R374" s="5" t="s">
        <v>1</v>
      </c>
      <c r="S374" s="88"/>
      <c r="T374" s="480" t="s">
        <v>58</v>
      </c>
      <c r="U374" s="481"/>
      <c r="V374" s="482"/>
      <c r="W374" s="483"/>
      <c r="X374" s="483"/>
      <c r="Y374" s="484"/>
      <c r="Z374" s="485"/>
      <c r="AA374" s="486"/>
      <c r="AB374" s="486"/>
      <c r="AC374" s="486"/>
      <c r="AD374" s="482">
        <v>0</v>
      </c>
      <c r="AE374" s="483"/>
      <c r="AF374" s="483"/>
      <c r="AG374" s="484"/>
      <c r="AH374" s="435">
        <f>IF(V373="賃金で算定",0,V374+Z374-AD374)</f>
        <v>0</v>
      </c>
      <c r="AI374" s="435"/>
      <c r="AJ374" s="435"/>
      <c r="AK374" s="465"/>
      <c r="AL374" s="439">
        <f>IF(V373="賃金で算定","賃金で算定",IF(OR(V374=0,$F391="",AV373=""),0,IF(AW373="昔",VLOOKUP($F391,労務比率,AX373,FALSE),IF(AW373="上",VLOOKUP($F391,労務比率,AX373,FALSE),IF(AW373="中",VLOOKUP($F391,労務比率,AX373,FALSE),VLOOKUP($F391,労務比率,AX373,FALSE))))))</f>
        <v>0</v>
      </c>
      <c r="AM374" s="440"/>
      <c r="AN374" s="436">
        <f>IF(V373="賃金で算定",0,INT(AH374*AL374/100))</f>
        <v>0</v>
      </c>
      <c r="AO374" s="437"/>
      <c r="AP374" s="437"/>
      <c r="AQ374" s="437"/>
      <c r="AR374" s="437"/>
      <c r="AS374" s="31"/>
      <c r="AV374" s="46"/>
      <c r="AW374" s="47"/>
      <c r="AY374" s="203">
        <f>AH374</f>
        <v>0</v>
      </c>
      <c r="AZ374" s="201">
        <f>IF(AV373&lt;=設定シート!C$85,AH374,IF(AND(AV373&gt;=設定シート!E$85,AV373&lt;=設定シート!G$85),AH374*105/108,AH374))</f>
        <v>0</v>
      </c>
      <c r="BA374" s="198"/>
      <c r="BB374" s="201">
        <f>IF($AL374="賃金で算定",0,INT(AY374*$AL374/100))</f>
        <v>0</v>
      </c>
      <c r="BC374" s="201">
        <f>IF(AY374=AZ374,BB374,AZ374*$AL374/100)</f>
        <v>0</v>
      </c>
      <c r="BL374" s="43">
        <f>IF(AY374=AZ374,0,1)</f>
        <v>0</v>
      </c>
      <c r="BM374" s="43" t="str">
        <f>IF(BL374=1,AL374,"")</f>
        <v/>
      </c>
    </row>
    <row r="375" spans="2:65" ht="18" customHeight="1" x14ac:dyDescent="0.15">
      <c r="B375" s="466"/>
      <c r="C375" s="467"/>
      <c r="D375" s="467"/>
      <c r="E375" s="467"/>
      <c r="F375" s="467"/>
      <c r="G375" s="467"/>
      <c r="H375" s="467"/>
      <c r="I375" s="468"/>
      <c r="J375" s="466"/>
      <c r="K375" s="467"/>
      <c r="L375" s="467"/>
      <c r="M375" s="467"/>
      <c r="N375" s="472"/>
      <c r="O375" s="86"/>
      <c r="P375" s="15" t="s">
        <v>45</v>
      </c>
      <c r="Q375" s="44"/>
      <c r="R375" s="15" t="s">
        <v>46</v>
      </c>
      <c r="S375" s="85"/>
      <c r="T375" s="474" t="s">
        <v>47</v>
      </c>
      <c r="U375" s="475"/>
      <c r="V375" s="476"/>
      <c r="W375" s="477"/>
      <c r="X375" s="477"/>
      <c r="Y375" s="60"/>
      <c r="Z375" s="33"/>
      <c r="AA375" s="34"/>
      <c r="AB375" s="34"/>
      <c r="AC375" s="35"/>
      <c r="AD375" s="33"/>
      <c r="AE375" s="34"/>
      <c r="AF375" s="34"/>
      <c r="AG375" s="40"/>
      <c r="AH375" s="462">
        <f>IF(V375="賃金で算定",V376+Z376-AD376,0)</f>
        <v>0</v>
      </c>
      <c r="AI375" s="463"/>
      <c r="AJ375" s="463"/>
      <c r="AK375" s="464"/>
      <c r="AL375" s="51"/>
      <c r="AM375" s="52"/>
      <c r="AN375" s="478"/>
      <c r="AO375" s="479"/>
      <c r="AP375" s="479"/>
      <c r="AQ375" s="479"/>
      <c r="AR375" s="479"/>
      <c r="AS375" s="32"/>
      <c r="AV375" s="46" t="str">
        <f>IF(OR(O375="",Q375=""),"", IF(O375&lt;20,DATE(O375+118,Q375,IF(S375="",1,S375)),DATE(O375+88,Q375,IF(S375="",1,S375))))</f>
        <v/>
      </c>
      <c r="AW375" s="47" t="str">
        <f>IF(AV375&lt;=設定シート!C$15,"昔",IF(AV375&lt;=設定シート!E$15,"上",IF(AV375&lt;=設定シート!G$15,"中","下")))</f>
        <v>下</v>
      </c>
      <c r="AX375" s="4">
        <f>IF(AV375&lt;=設定シート!$E$36,5,IF(AV375&lt;=設定シート!$I$36,7,IF(AV375&lt;=設定シート!$M$36,9,11)))</f>
        <v>11</v>
      </c>
      <c r="AY375" s="202"/>
      <c r="AZ375" s="200"/>
      <c r="BA375" s="204">
        <f t="shared" ref="BA375" si="178">AN375</f>
        <v>0</v>
      </c>
      <c r="BB375" s="200"/>
      <c r="BC375" s="200"/>
      <c r="BL375" s="43"/>
      <c r="BM375" s="43"/>
    </row>
    <row r="376" spans="2:65" ht="18" customHeight="1" x14ac:dyDescent="0.15">
      <c r="B376" s="469"/>
      <c r="C376" s="470"/>
      <c r="D376" s="470"/>
      <c r="E376" s="470"/>
      <c r="F376" s="470"/>
      <c r="G376" s="470"/>
      <c r="H376" s="470"/>
      <c r="I376" s="471"/>
      <c r="J376" s="469"/>
      <c r="K376" s="470"/>
      <c r="L376" s="470"/>
      <c r="M376" s="470"/>
      <c r="N376" s="473"/>
      <c r="O376" s="87"/>
      <c r="P376" s="16" t="s">
        <v>45</v>
      </c>
      <c r="Q376" s="45"/>
      <c r="R376" s="16" t="s">
        <v>46</v>
      </c>
      <c r="S376" s="88"/>
      <c r="T376" s="480" t="s">
        <v>48</v>
      </c>
      <c r="U376" s="481"/>
      <c r="V376" s="482"/>
      <c r="W376" s="483"/>
      <c r="X376" s="483"/>
      <c r="Y376" s="484"/>
      <c r="Z376" s="485"/>
      <c r="AA376" s="486"/>
      <c r="AB376" s="486"/>
      <c r="AC376" s="486"/>
      <c r="AD376" s="482">
        <v>0</v>
      </c>
      <c r="AE376" s="483"/>
      <c r="AF376" s="483"/>
      <c r="AG376" s="484"/>
      <c r="AH376" s="435">
        <f>IF(V375="賃金で算定",0,V376+Z376-AD376)</f>
        <v>0</v>
      </c>
      <c r="AI376" s="435"/>
      <c r="AJ376" s="435"/>
      <c r="AK376" s="465"/>
      <c r="AL376" s="439">
        <f>IF(V375="賃金で算定","賃金で算定",IF(OR(V376=0,$F391="",AV375=""),0,IF(AW375="昔",VLOOKUP($F391,労務比率,AX375,FALSE),IF(AW375="上",VLOOKUP($F391,労務比率,AX375,FALSE),IF(AW375="中",VLOOKUP($F391,労務比率,AX375,FALSE),VLOOKUP($F391,労務比率,AX375,FALSE))))))</f>
        <v>0</v>
      </c>
      <c r="AM376" s="440"/>
      <c r="AN376" s="436">
        <f>IF(V375="賃金で算定",0,INT(AH376*AL376/100))</f>
        <v>0</v>
      </c>
      <c r="AO376" s="437"/>
      <c r="AP376" s="437"/>
      <c r="AQ376" s="437"/>
      <c r="AR376" s="437"/>
      <c r="AS376" s="31"/>
      <c r="AV376" s="46"/>
      <c r="AW376" s="47"/>
      <c r="AY376" s="203">
        <f t="shared" ref="AY376" si="179">AH376</f>
        <v>0</v>
      </c>
      <c r="AZ376" s="201">
        <f>IF(AV375&lt;=設定シート!C$85,AH376,IF(AND(AV375&gt;=設定シート!E$85,AV375&lt;=設定シート!G$85),AH376*105/108,AH376))</f>
        <v>0</v>
      </c>
      <c r="BA376" s="198"/>
      <c r="BB376" s="201">
        <f t="shared" ref="BB376" si="180">IF($AL376="賃金で算定",0,INT(AY376*$AL376/100))</f>
        <v>0</v>
      </c>
      <c r="BC376" s="201">
        <f>IF(AY376=AZ376,BB376,AZ376*$AL376/100)</f>
        <v>0</v>
      </c>
      <c r="BL376" s="43">
        <f>IF(AY376=AZ376,0,1)</f>
        <v>0</v>
      </c>
      <c r="BM376" s="43" t="str">
        <f>IF(BL376=1,AL376,"")</f>
        <v/>
      </c>
    </row>
    <row r="377" spans="2:65" ht="18" customHeight="1" x14ac:dyDescent="0.15">
      <c r="B377" s="466"/>
      <c r="C377" s="467"/>
      <c r="D377" s="467"/>
      <c r="E377" s="467"/>
      <c r="F377" s="467"/>
      <c r="G377" s="467"/>
      <c r="H377" s="467"/>
      <c r="I377" s="468"/>
      <c r="J377" s="466"/>
      <c r="K377" s="467"/>
      <c r="L377" s="467"/>
      <c r="M377" s="467"/>
      <c r="N377" s="472"/>
      <c r="O377" s="86"/>
      <c r="P377" s="15" t="s">
        <v>45</v>
      </c>
      <c r="Q377" s="44"/>
      <c r="R377" s="15" t="s">
        <v>46</v>
      </c>
      <c r="S377" s="85"/>
      <c r="T377" s="474" t="s">
        <v>47</v>
      </c>
      <c r="U377" s="475"/>
      <c r="V377" s="476"/>
      <c r="W377" s="477"/>
      <c r="X377" s="477"/>
      <c r="Y377" s="60"/>
      <c r="Z377" s="33"/>
      <c r="AA377" s="34"/>
      <c r="AB377" s="34"/>
      <c r="AC377" s="35"/>
      <c r="AD377" s="33"/>
      <c r="AE377" s="34"/>
      <c r="AF377" s="34"/>
      <c r="AG377" s="40"/>
      <c r="AH377" s="462">
        <f>IF(V377="賃金で算定",V378+Z378-AD378,0)</f>
        <v>0</v>
      </c>
      <c r="AI377" s="463"/>
      <c r="AJ377" s="463"/>
      <c r="AK377" s="464"/>
      <c r="AL377" s="51"/>
      <c r="AM377" s="52"/>
      <c r="AN377" s="478"/>
      <c r="AO377" s="479"/>
      <c r="AP377" s="479"/>
      <c r="AQ377" s="479"/>
      <c r="AR377" s="479"/>
      <c r="AS377" s="32"/>
      <c r="AV377" s="46" t="str">
        <f>IF(OR(O377="",Q377=""),"", IF(O377&lt;20,DATE(O377+118,Q377,IF(S377="",1,S377)),DATE(O377+88,Q377,IF(S377="",1,S377))))</f>
        <v/>
      </c>
      <c r="AW377" s="47" t="str">
        <f>IF(AV377&lt;=設定シート!C$15,"昔",IF(AV377&lt;=設定シート!E$15,"上",IF(AV377&lt;=設定シート!G$15,"中","下")))</f>
        <v>下</v>
      </c>
      <c r="AX377" s="4">
        <f>IF(AV377&lt;=設定シート!$E$36,5,IF(AV377&lt;=設定シート!$I$36,7,IF(AV377&lt;=設定シート!$M$36,9,11)))</f>
        <v>11</v>
      </c>
      <c r="AY377" s="202"/>
      <c r="AZ377" s="200"/>
      <c r="BA377" s="204">
        <f t="shared" ref="BA377" si="181">AN377</f>
        <v>0</v>
      </c>
      <c r="BB377" s="200"/>
      <c r="BC377" s="200"/>
    </row>
    <row r="378" spans="2:65" ht="18" customHeight="1" x14ac:dyDescent="0.15">
      <c r="B378" s="469"/>
      <c r="C378" s="470"/>
      <c r="D378" s="470"/>
      <c r="E378" s="470"/>
      <c r="F378" s="470"/>
      <c r="G378" s="470"/>
      <c r="H378" s="470"/>
      <c r="I378" s="471"/>
      <c r="J378" s="469"/>
      <c r="K378" s="470"/>
      <c r="L378" s="470"/>
      <c r="M378" s="470"/>
      <c r="N378" s="473"/>
      <c r="O378" s="87"/>
      <c r="P378" s="16" t="s">
        <v>45</v>
      </c>
      <c r="Q378" s="45"/>
      <c r="R378" s="16" t="s">
        <v>46</v>
      </c>
      <c r="S378" s="88"/>
      <c r="T378" s="480" t="s">
        <v>48</v>
      </c>
      <c r="U378" s="481"/>
      <c r="V378" s="482"/>
      <c r="W378" s="483"/>
      <c r="X378" s="483"/>
      <c r="Y378" s="484"/>
      <c r="Z378" s="482"/>
      <c r="AA378" s="483"/>
      <c r="AB378" s="483"/>
      <c r="AC378" s="483"/>
      <c r="AD378" s="482">
        <v>0</v>
      </c>
      <c r="AE378" s="483"/>
      <c r="AF378" s="483"/>
      <c r="AG378" s="484"/>
      <c r="AH378" s="435">
        <f>IF(V377="賃金で算定",0,V378+Z378-AD378)</f>
        <v>0</v>
      </c>
      <c r="AI378" s="435"/>
      <c r="AJ378" s="435"/>
      <c r="AK378" s="465"/>
      <c r="AL378" s="439">
        <f>IF(V377="賃金で算定","賃金で算定",IF(OR(V378=0,$F391="",AV377=""),0,IF(AW377="昔",VLOOKUP($F391,労務比率,AX377,FALSE),IF(AW377="上",VLOOKUP($F391,労務比率,AX377,FALSE),IF(AW377="中",VLOOKUP($F391,労務比率,AX377,FALSE),VLOOKUP($F391,労務比率,AX377,FALSE))))))</f>
        <v>0</v>
      </c>
      <c r="AM378" s="440"/>
      <c r="AN378" s="436">
        <f>IF(V377="賃金で算定",0,INT(AH378*AL378/100))</f>
        <v>0</v>
      </c>
      <c r="AO378" s="437"/>
      <c r="AP378" s="437"/>
      <c r="AQ378" s="437"/>
      <c r="AR378" s="437"/>
      <c r="AS378" s="31"/>
      <c r="AV378" s="46"/>
      <c r="AW378" s="47"/>
      <c r="AY378" s="203">
        <f t="shared" ref="AY378" si="182">AH378</f>
        <v>0</v>
      </c>
      <c r="AZ378" s="201">
        <f>IF(AV377&lt;=設定シート!C$85,AH378,IF(AND(AV377&gt;=設定シート!E$85,AV377&lt;=設定シート!G$85),AH378*105/108,AH378))</f>
        <v>0</v>
      </c>
      <c r="BA378" s="198"/>
      <c r="BB378" s="201">
        <f t="shared" ref="BB378" si="183">IF($AL378="賃金で算定",0,INT(AY378*$AL378/100))</f>
        <v>0</v>
      </c>
      <c r="BC378" s="201">
        <f>IF(AY378=AZ378,BB378,AZ378*$AL378/100)</f>
        <v>0</v>
      </c>
      <c r="BL378" s="43">
        <f>IF(AY378=AZ378,0,1)</f>
        <v>0</v>
      </c>
      <c r="BM378" s="43" t="str">
        <f>IF(BL378=1,AL378,"")</f>
        <v/>
      </c>
    </row>
    <row r="379" spans="2:65" ht="18" customHeight="1" x14ac:dyDescent="0.15">
      <c r="B379" s="466"/>
      <c r="C379" s="467"/>
      <c r="D379" s="467"/>
      <c r="E379" s="467"/>
      <c r="F379" s="467"/>
      <c r="G379" s="467"/>
      <c r="H379" s="467"/>
      <c r="I379" s="468"/>
      <c r="J379" s="466"/>
      <c r="K379" s="467"/>
      <c r="L379" s="467"/>
      <c r="M379" s="467"/>
      <c r="N379" s="472"/>
      <c r="O379" s="86"/>
      <c r="P379" s="15" t="s">
        <v>45</v>
      </c>
      <c r="Q379" s="44"/>
      <c r="R379" s="15" t="s">
        <v>46</v>
      </c>
      <c r="S379" s="85"/>
      <c r="T379" s="474" t="s">
        <v>47</v>
      </c>
      <c r="U379" s="475"/>
      <c r="V379" s="476"/>
      <c r="W379" s="477"/>
      <c r="X379" s="477"/>
      <c r="Y379" s="61"/>
      <c r="Z379" s="29"/>
      <c r="AA379" s="30"/>
      <c r="AB379" s="30"/>
      <c r="AC379" s="41"/>
      <c r="AD379" s="29"/>
      <c r="AE379" s="30"/>
      <c r="AF379" s="30"/>
      <c r="AG379" s="42"/>
      <c r="AH379" s="462">
        <f>IF(V379="賃金で算定",V380+Z380-AD380,0)</f>
        <v>0</v>
      </c>
      <c r="AI379" s="463"/>
      <c r="AJ379" s="463"/>
      <c r="AK379" s="464"/>
      <c r="AL379" s="51"/>
      <c r="AM379" s="52"/>
      <c r="AN379" s="478"/>
      <c r="AO379" s="479"/>
      <c r="AP379" s="479"/>
      <c r="AQ379" s="479"/>
      <c r="AR379" s="479"/>
      <c r="AS379" s="32"/>
      <c r="AV379" s="46" t="str">
        <f>IF(OR(O379="",Q379=""),"", IF(O379&lt;20,DATE(O379+118,Q379,IF(S379="",1,S379)),DATE(O379+88,Q379,IF(S379="",1,S379))))</f>
        <v/>
      </c>
      <c r="AW379" s="47" t="str">
        <f>IF(AV379&lt;=設定シート!C$15,"昔",IF(AV379&lt;=設定シート!E$15,"上",IF(AV379&lt;=設定シート!G$15,"中","下")))</f>
        <v>下</v>
      </c>
      <c r="AX379" s="4">
        <f>IF(AV379&lt;=設定シート!$E$36,5,IF(AV379&lt;=設定シート!$I$36,7,IF(AV379&lt;=設定シート!$M$36,9,11)))</f>
        <v>11</v>
      </c>
      <c r="AY379" s="202"/>
      <c r="AZ379" s="200"/>
      <c r="BA379" s="204">
        <f t="shared" ref="BA379" si="184">AN379</f>
        <v>0</v>
      </c>
      <c r="BB379" s="200"/>
      <c r="BC379" s="200"/>
    </row>
    <row r="380" spans="2:65" ht="18" customHeight="1" x14ac:dyDescent="0.15">
      <c r="B380" s="469"/>
      <c r="C380" s="470"/>
      <c r="D380" s="470"/>
      <c r="E380" s="470"/>
      <c r="F380" s="470"/>
      <c r="G380" s="470"/>
      <c r="H380" s="470"/>
      <c r="I380" s="471"/>
      <c r="J380" s="469"/>
      <c r="K380" s="470"/>
      <c r="L380" s="470"/>
      <c r="M380" s="470"/>
      <c r="N380" s="473"/>
      <c r="O380" s="87"/>
      <c r="P380" s="16" t="s">
        <v>45</v>
      </c>
      <c r="Q380" s="45"/>
      <c r="R380" s="16" t="s">
        <v>46</v>
      </c>
      <c r="S380" s="88"/>
      <c r="T380" s="480" t="s">
        <v>48</v>
      </c>
      <c r="U380" s="481"/>
      <c r="V380" s="482"/>
      <c r="W380" s="483"/>
      <c r="X380" s="483"/>
      <c r="Y380" s="484"/>
      <c r="Z380" s="485"/>
      <c r="AA380" s="486"/>
      <c r="AB380" s="486"/>
      <c r="AC380" s="486"/>
      <c r="AD380" s="482">
        <v>0</v>
      </c>
      <c r="AE380" s="483"/>
      <c r="AF380" s="483"/>
      <c r="AG380" s="484"/>
      <c r="AH380" s="435">
        <f>IF(V379="賃金で算定",0,V380+Z380-AD380)</f>
        <v>0</v>
      </c>
      <c r="AI380" s="435"/>
      <c r="AJ380" s="435"/>
      <c r="AK380" s="465"/>
      <c r="AL380" s="439">
        <f>IF(V379="賃金で算定","賃金で算定",IF(OR(V380=0,$F391="",AV379=""),0,IF(AW379="昔",VLOOKUP($F391,労務比率,AX379,FALSE),IF(AW379="上",VLOOKUP($F391,労務比率,AX379,FALSE),IF(AW379="中",VLOOKUP($F391,労務比率,AX379,FALSE),VLOOKUP($F391,労務比率,AX379,FALSE))))))</f>
        <v>0</v>
      </c>
      <c r="AM380" s="440"/>
      <c r="AN380" s="436">
        <f>IF(V379="賃金で算定",0,INT(AH380*AL380/100))</f>
        <v>0</v>
      </c>
      <c r="AO380" s="437"/>
      <c r="AP380" s="437"/>
      <c r="AQ380" s="437"/>
      <c r="AR380" s="437"/>
      <c r="AS380" s="31"/>
      <c r="AV380" s="46"/>
      <c r="AW380" s="47"/>
      <c r="AY380" s="203">
        <f t="shared" ref="AY380" si="185">AH380</f>
        <v>0</v>
      </c>
      <c r="AZ380" s="201">
        <f>IF(AV379&lt;=設定シート!C$85,AH380,IF(AND(AV379&gt;=設定シート!E$85,AV379&lt;=設定シート!G$85),AH380*105/108,AH380))</f>
        <v>0</v>
      </c>
      <c r="BA380" s="198"/>
      <c r="BB380" s="201">
        <f t="shared" ref="BB380" si="186">IF($AL380="賃金で算定",0,INT(AY380*$AL380/100))</f>
        <v>0</v>
      </c>
      <c r="BC380" s="201">
        <f>IF(AY380=AZ380,BB380,AZ380*$AL380/100)</f>
        <v>0</v>
      </c>
      <c r="BL380" s="43">
        <f>IF(AY380=AZ380,0,1)</f>
        <v>0</v>
      </c>
      <c r="BM380" s="43" t="str">
        <f>IF(BL380=1,AL380,"")</f>
        <v/>
      </c>
    </row>
    <row r="381" spans="2:65" ht="18" customHeight="1" x14ac:dyDescent="0.15">
      <c r="B381" s="466"/>
      <c r="C381" s="467"/>
      <c r="D381" s="467"/>
      <c r="E381" s="467"/>
      <c r="F381" s="467"/>
      <c r="G381" s="467"/>
      <c r="H381" s="467"/>
      <c r="I381" s="468"/>
      <c r="J381" s="466"/>
      <c r="K381" s="467"/>
      <c r="L381" s="467"/>
      <c r="M381" s="467"/>
      <c r="N381" s="472"/>
      <c r="O381" s="86"/>
      <c r="P381" s="15" t="s">
        <v>45</v>
      </c>
      <c r="Q381" s="44"/>
      <c r="R381" s="15" t="s">
        <v>46</v>
      </c>
      <c r="S381" s="85"/>
      <c r="T381" s="474" t="s">
        <v>47</v>
      </c>
      <c r="U381" s="475"/>
      <c r="V381" s="476"/>
      <c r="W381" s="477"/>
      <c r="X381" s="477"/>
      <c r="Y381" s="60"/>
      <c r="Z381" s="33"/>
      <c r="AA381" s="34"/>
      <c r="AB381" s="34"/>
      <c r="AC381" s="35"/>
      <c r="AD381" s="33"/>
      <c r="AE381" s="34"/>
      <c r="AF381" s="34"/>
      <c r="AG381" s="40"/>
      <c r="AH381" s="462">
        <f>IF(V381="賃金で算定",V382+Z382-AD382,0)</f>
        <v>0</v>
      </c>
      <c r="AI381" s="463"/>
      <c r="AJ381" s="463"/>
      <c r="AK381" s="464"/>
      <c r="AL381" s="51"/>
      <c r="AM381" s="52"/>
      <c r="AN381" s="478"/>
      <c r="AO381" s="479"/>
      <c r="AP381" s="479"/>
      <c r="AQ381" s="479"/>
      <c r="AR381" s="479"/>
      <c r="AS381" s="32"/>
      <c r="AV381" s="46" t="str">
        <f>IF(OR(O381="",Q381=""),"", IF(O381&lt;20,DATE(O381+118,Q381,IF(S381="",1,S381)),DATE(O381+88,Q381,IF(S381="",1,S381))))</f>
        <v/>
      </c>
      <c r="AW381" s="47" t="str">
        <f>IF(AV381&lt;=設定シート!C$15,"昔",IF(AV381&lt;=設定シート!E$15,"上",IF(AV381&lt;=設定シート!G$15,"中","下")))</f>
        <v>下</v>
      </c>
      <c r="AX381" s="4">
        <f>IF(AV381&lt;=設定シート!$E$36,5,IF(AV381&lt;=設定シート!$I$36,7,IF(AV381&lt;=設定シート!$M$36,9,11)))</f>
        <v>11</v>
      </c>
      <c r="AY381" s="202"/>
      <c r="AZ381" s="200"/>
      <c r="BA381" s="204">
        <f t="shared" ref="BA381" si="187">AN381</f>
        <v>0</v>
      </c>
      <c r="BB381" s="200"/>
      <c r="BC381" s="200"/>
    </row>
    <row r="382" spans="2:65" ht="18" customHeight="1" x14ac:dyDescent="0.15">
      <c r="B382" s="469"/>
      <c r="C382" s="470"/>
      <c r="D382" s="470"/>
      <c r="E382" s="470"/>
      <c r="F382" s="470"/>
      <c r="G382" s="470"/>
      <c r="H382" s="470"/>
      <c r="I382" s="471"/>
      <c r="J382" s="469"/>
      <c r="K382" s="470"/>
      <c r="L382" s="470"/>
      <c r="M382" s="470"/>
      <c r="N382" s="473"/>
      <c r="O382" s="87"/>
      <c r="P382" s="16" t="s">
        <v>45</v>
      </c>
      <c r="Q382" s="45"/>
      <c r="R382" s="16" t="s">
        <v>46</v>
      </c>
      <c r="S382" s="88"/>
      <c r="T382" s="480" t="s">
        <v>48</v>
      </c>
      <c r="U382" s="481"/>
      <c r="V382" s="482"/>
      <c r="W382" s="483"/>
      <c r="X382" s="483"/>
      <c r="Y382" s="484"/>
      <c r="Z382" s="482"/>
      <c r="AA382" s="483"/>
      <c r="AB382" s="483"/>
      <c r="AC382" s="483"/>
      <c r="AD382" s="482">
        <v>0</v>
      </c>
      <c r="AE382" s="483"/>
      <c r="AF382" s="483"/>
      <c r="AG382" s="484"/>
      <c r="AH382" s="435">
        <f>IF(V381="賃金で算定",0,V382+Z382-AD382)</f>
        <v>0</v>
      </c>
      <c r="AI382" s="435"/>
      <c r="AJ382" s="435"/>
      <c r="AK382" s="465"/>
      <c r="AL382" s="439">
        <f>IF(V381="賃金で算定","賃金で算定",IF(OR(V382=0,$F391="",AV381=""),0,IF(AW381="昔",VLOOKUP($F391,労務比率,AX381,FALSE),IF(AW381="上",VLOOKUP($F391,労務比率,AX381,FALSE),IF(AW381="中",VLOOKUP($F391,労務比率,AX381,FALSE),VLOOKUP($F391,労務比率,AX381,FALSE))))))</f>
        <v>0</v>
      </c>
      <c r="AM382" s="440"/>
      <c r="AN382" s="436">
        <f>IF(V381="賃金で算定",0,INT(AH382*AL382/100))</f>
        <v>0</v>
      </c>
      <c r="AO382" s="437"/>
      <c r="AP382" s="437"/>
      <c r="AQ382" s="437"/>
      <c r="AR382" s="437"/>
      <c r="AS382" s="31"/>
      <c r="AV382" s="46"/>
      <c r="AW382" s="47"/>
      <c r="AY382" s="203">
        <f t="shared" ref="AY382" si="188">AH382</f>
        <v>0</v>
      </c>
      <c r="AZ382" s="201">
        <f>IF(AV381&lt;=設定シート!C$85,AH382,IF(AND(AV381&gt;=設定シート!E$85,AV381&lt;=設定シート!G$85),AH382*105/108,AH382))</f>
        <v>0</v>
      </c>
      <c r="BA382" s="198"/>
      <c r="BB382" s="201">
        <f t="shared" ref="BB382" si="189">IF($AL382="賃金で算定",0,INT(AY382*$AL382/100))</f>
        <v>0</v>
      </c>
      <c r="BC382" s="201">
        <f>IF(AY382=AZ382,BB382,AZ382*$AL382/100)</f>
        <v>0</v>
      </c>
      <c r="BL382" s="43">
        <f>IF(AY382=AZ382,0,1)</f>
        <v>0</v>
      </c>
      <c r="BM382" s="43" t="str">
        <f>IF(BL382=1,AL382,"")</f>
        <v/>
      </c>
    </row>
    <row r="383" spans="2:65" ht="18" customHeight="1" x14ac:dyDescent="0.15">
      <c r="B383" s="466"/>
      <c r="C383" s="467"/>
      <c r="D383" s="467"/>
      <c r="E383" s="467"/>
      <c r="F383" s="467"/>
      <c r="G383" s="467"/>
      <c r="H383" s="467"/>
      <c r="I383" s="468"/>
      <c r="J383" s="466"/>
      <c r="K383" s="467"/>
      <c r="L383" s="467"/>
      <c r="M383" s="467"/>
      <c r="N383" s="472"/>
      <c r="O383" s="86"/>
      <c r="P383" s="15" t="s">
        <v>45</v>
      </c>
      <c r="Q383" s="44"/>
      <c r="R383" s="15" t="s">
        <v>46</v>
      </c>
      <c r="S383" s="85"/>
      <c r="T383" s="474" t="s">
        <v>47</v>
      </c>
      <c r="U383" s="475"/>
      <c r="V383" s="476"/>
      <c r="W383" s="477"/>
      <c r="X383" s="477"/>
      <c r="Y383" s="60"/>
      <c r="Z383" s="33"/>
      <c r="AA383" s="34"/>
      <c r="AB383" s="34"/>
      <c r="AC383" s="35"/>
      <c r="AD383" s="33"/>
      <c r="AE383" s="34"/>
      <c r="AF383" s="34"/>
      <c r="AG383" s="40"/>
      <c r="AH383" s="462">
        <f>IF(V383="賃金で算定",V384+Z384-AD384,0)</f>
        <v>0</v>
      </c>
      <c r="AI383" s="463"/>
      <c r="AJ383" s="463"/>
      <c r="AK383" s="464"/>
      <c r="AL383" s="51"/>
      <c r="AM383" s="52"/>
      <c r="AN383" s="478"/>
      <c r="AO383" s="479"/>
      <c r="AP383" s="479"/>
      <c r="AQ383" s="479"/>
      <c r="AR383" s="479"/>
      <c r="AS383" s="32"/>
      <c r="AV383" s="46" t="str">
        <f>IF(OR(O383="",Q383=""),"", IF(O383&lt;20,DATE(O383+118,Q383,IF(S383="",1,S383)),DATE(O383+88,Q383,IF(S383="",1,S383))))</f>
        <v/>
      </c>
      <c r="AW383" s="47" t="str">
        <f>IF(AV383&lt;=設定シート!C$15,"昔",IF(AV383&lt;=設定シート!E$15,"上",IF(AV383&lt;=設定シート!G$15,"中","下")))</f>
        <v>下</v>
      </c>
      <c r="AX383" s="4">
        <f>IF(AV383&lt;=設定シート!$E$36,5,IF(AV383&lt;=設定シート!$I$36,7,IF(AV383&lt;=設定シート!$M$36,9,11)))</f>
        <v>11</v>
      </c>
      <c r="AY383" s="202"/>
      <c r="AZ383" s="200"/>
      <c r="BA383" s="204">
        <f t="shared" ref="BA383" si="190">AN383</f>
        <v>0</v>
      </c>
      <c r="BB383" s="200"/>
      <c r="BC383" s="200"/>
    </row>
    <row r="384" spans="2:65" ht="18" customHeight="1" x14ac:dyDescent="0.15">
      <c r="B384" s="469"/>
      <c r="C384" s="470"/>
      <c r="D384" s="470"/>
      <c r="E384" s="470"/>
      <c r="F384" s="470"/>
      <c r="G384" s="470"/>
      <c r="H384" s="470"/>
      <c r="I384" s="471"/>
      <c r="J384" s="469"/>
      <c r="K384" s="470"/>
      <c r="L384" s="470"/>
      <c r="M384" s="470"/>
      <c r="N384" s="473"/>
      <c r="O384" s="87"/>
      <c r="P384" s="16" t="s">
        <v>45</v>
      </c>
      <c r="Q384" s="45"/>
      <c r="R384" s="16" t="s">
        <v>46</v>
      </c>
      <c r="S384" s="88"/>
      <c r="T384" s="480" t="s">
        <v>48</v>
      </c>
      <c r="U384" s="481"/>
      <c r="V384" s="482"/>
      <c r="W384" s="483"/>
      <c r="X384" s="483"/>
      <c r="Y384" s="484"/>
      <c r="Z384" s="482"/>
      <c r="AA384" s="483"/>
      <c r="AB384" s="483"/>
      <c r="AC384" s="483"/>
      <c r="AD384" s="482">
        <v>0</v>
      </c>
      <c r="AE384" s="483"/>
      <c r="AF384" s="483"/>
      <c r="AG384" s="484"/>
      <c r="AH384" s="435">
        <f>IF(V383="賃金で算定",0,V384+Z384-AD384)</f>
        <v>0</v>
      </c>
      <c r="AI384" s="435"/>
      <c r="AJ384" s="435"/>
      <c r="AK384" s="465"/>
      <c r="AL384" s="439">
        <f>IF(V383="賃金で算定","賃金で算定",IF(OR(V384=0,$F391="",AV383=""),0,IF(AW383="昔",VLOOKUP($F391,労務比率,AX383,FALSE),IF(AW383="上",VLOOKUP($F391,労務比率,AX383,FALSE),IF(AW383="中",VLOOKUP($F391,労務比率,AX383,FALSE),VLOOKUP($F391,労務比率,AX383,FALSE))))))</f>
        <v>0</v>
      </c>
      <c r="AM384" s="440"/>
      <c r="AN384" s="436">
        <f>IF(V383="賃金で算定",0,INT(AH384*AL384/100))</f>
        <v>0</v>
      </c>
      <c r="AO384" s="437"/>
      <c r="AP384" s="437"/>
      <c r="AQ384" s="437"/>
      <c r="AR384" s="437"/>
      <c r="AS384" s="31"/>
      <c r="AV384" s="46"/>
      <c r="AW384" s="47"/>
      <c r="AY384" s="203">
        <f t="shared" ref="AY384" si="191">AH384</f>
        <v>0</v>
      </c>
      <c r="AZ384" s="201">
        <f>IF(AV383&lt;=設定シート!C$85,AH384,IF(AND(AV383&gt;=設定シート!E$85,AV383&lt;=設定シート!G$85),AH384*105/108,AH384))</f>
        <v>0</v>
      </c>
      <c r="BA384" s="198"/>
      <c r="BB384" s="201">
        <f t="shared" ref="BB384" si="192">IF($AL384="賃金で算定",0,INT(AY384*$AL384/100))</f>
        <v>0</v>
      </c>
      <c r="BC384" s="201">
        <f>IF(AY384=AZ384,BB384,AZ384*$AL384/100)</f>
        <v>0</v>
      </c>
      <c r="BL384" s="43">
        <f>IF(AY384=AZ384,0,1)</f>
        <v>0</v>
      </c>
      <c r="BM384" s="43" t="str">
        <f>IF(BL384=1,AL384,"")</f>
        <v/>
      </c>
    </row>
    <row r="385" spans="2:65" ht="18" customHeight="1" x14ac:dyDescent="0.15">
      <c r="B385" s="466"/>
      <c r="C385" s="467"/>
      <c r="D385" s="467"/>
      <c r="E385" s="467"/>
      <c r="F385" s="467"/>
      <c r="G385" s="467"/>
      <c r="H385" s="467"/>
      <c r="I385" s="468"/>
      <c r="J385" s="466"/>
      <c r="K385" s="467"/>
      <c r="L385" s="467"/>
      <c r="M385" s="467"/>
      <c r="N385" s="472"/>
      <c r="O385" s="86"/>
      <c r="P385" s="15" t="s">
        <v>45</v>
      </c>
      <c r="Q385" s="44"/>
      <c r="R385" s="15" t="s">
        <v>46</v>
      </c>
      <c r="S385" s="85"/>
      <c r="T385" s="474" t="s">
        <v>47</v>
      </c>
      <c r="U385" s="475"/>
      <c r="V385" s="476"/>
      <c r="W385" s="477"/>
      <c r="X385" s="477"/>
      <c r="Y385" s="60"/>
      <c r="Z385" s="33"/>
      <c r="AA385" s="34"/>
      <c r="AB385" s="34"/>
      <c r="AC385" s="35"/>
      <c r="AD385" s="33"/>
      <c r="AE385" s="34"/>
      <c r="AF385" s="34"/>
      <c r="AG385" s="40"/>
      <c r="AH385" s="462">
        <f>IF(V385="賃金で算定",V386+Z386-AD386,0)</f>
        <v>0</v>
      </c>
      <c r="AI385" s="463"/>
      <c r="AJ385" s="463"/>
      <c r="AK385" s="464"/>
      <c r="AL385" s="51"/>
      <c r="AM385" s="52"/>
      <c r="AN385" s="478"/>
      <c r="AO385" s="479"/>
      <c r="AP385" s="479"/>
      <c r="AQ385" s="479"/>
      <c r="AR385" s="479"/>
      <c r="AS385" s="32"/>
      <c r="AV385" s="46" t="str">
        <f>IF(OR(O385="",Q385=""),"", IF(O385&lt;20,DATE(O385+118,Q385,IF(S385="",1,S385)),DATE(O385+88,Q385,IF(S385="",1,S385))))</f>
        <v/>
      </c>
      <c r="AW385" s="47" t="str">
        <f>IF(AV385&lt;=設定シート!C$15,"昔",IF(AV385&lt;=設定シート!E$15,"上",IF(AV385&lt;=設定シート!G$15,"中","下")))</f>
        <v>下</v>
      </c>
      <c r="AX385" s="4">
        <f>IF(AV385&lt;=設定シート!$E$36,5,IF(AV385&lt;=設定シート!$I$36,7,IF(AV385&lt;=設定シート!$M$36,9,11)))</f>
        <v>11</v>
      </c>
      <c r="AY385" s="202"/>
      <c r="AZ385" s="200"/>
      <c r="BA385" s="204">
        <f t="shared" ref="BA385" si="193">AN385</f>
        <v>0</v>
      </c>
      <c r="BB385" s="200"/>
      <c r="BC385" s="200"/>
    </row>
    <row r="386" spans="2:65" ht="18" customHeight="1" x14ac:dyDescent="0.15">
      <c r="B386" s="469"/>
      <c r="C386" s="470"/>
      <c r="D386" s="470"/>
      <c r="E386" s="470"/>
      <c r="F386" s="470"/>
      <c r="G386" s="470"/>
      <c r="H386" s="470"/>
      <c r="I386" s="471"/>
      <c r="J386" s="469"/>
      <c r="K386" s="470"/>
      <c r="L386" s="470"/>
      <c r="M386" s="470"/>
      <c r="N386" s="473"/>
      <c r="O386" s="87"/>
      <c r="P386" s="16" t="s">
        <v>45</v>
      </c>
      <c r="Q386" s="45"/>
      <c r="R386" s="16" t="s">
        <v>46</v>
      </c>
      <c r="S386" s="88"/>
      <c r="T386" s="480" t="s">
        <v>48</v>
      </c>
      <c r="U386" s="481"/>
      <c r="V386" s="482"/>
      <c r="W386" s="483"/>
      <c r="X386" s="483"/>
      <c r="Y386" s="484"/>
      <c r="Z386" s="482"/>
      <c r="AA386" s="483"/>
      <c r="AB386" s="483"/>
      <c r="AC386" s="483"/>
      <c r="AD386" s="482">
        <v>0</v>
      </c>
      <c r="AE386" s="483"/>
      <c r="AF386" s="483"/>
      <c r="AG386" s="484"/>
      <c r="AH386" s="435">
        <f>IF(V385="賃金で算定",0,V386+Z386-AD386)</f>
        <v>0</v>
      </c>
      <c r="AI386" s="435"/>
      <c r="AJ386" s="435"/>
      <c r="AK386" s="465"/>
      <c r="AL386" s="439">
        <f>IF(V385="賃金で算定","賃金で算定",IF(OR(V386=0,$F391="",AV385=""),0,IF(AW385="昔",VLOOKUP($F391,労務比率,AX385,FALSE),IF(AW385="上",VLOOKUP($F391,労務比率,AX385,FALSE),IF(AW385="中",VLOOKUP($F391,労務比率,AX385,FALSE),VLOOKUP($F391,労務比率,AX385,FALSE))))))</f>
        <v>0</v>
      </c>
      <c r="AM386" s="440"/>
      <c r="AN386" s="436">
        <f>IF(V385="賃金で算定",0,INT(AH386*AL386/100))</f>
        <v>0</v>
      </c>
      <c r="AO386" s="437"/>
      <c r="AP386" s="437"/>
      <c r="AQ386" s="437"/>
      <c r="AR386" s="437"/>
      <c r="AS386" s="31"/>
      <c r="AV386" s="46"/>
      <c r="AW386" s="47"/>
      <c r="AY386" s="203">
        <f t="shared" ref="AY386" si="194">AH386</f>
        <v>0</v>
      </c>
      <c r="AZ386" s="201">
        <f>IF(AV385&lt;=設定シート!C$85,AH386,IF(AND(AV385&gt;=設定シート!E$85,AV385&lt;=設定シート!G$85),AH386*105/108,AH386))</f>
        <v>0</v>
      </c>
      <c r="BA386" s="198"/>
      <c r="BB386" s="201">
        <f t="shared" ref="BB386" si="195">IF($AL386="賃金で算定",0,INT(AY386*$AL386/100))</f>
        <v>0</v>
      </c>
      <c r="BC386" s="201">
        <f>IF(AY386=AZ386,BB386,AZ386*$AL386/100)</f>
        <v>0</v>
      </c>
      <c r="BL386" s="43">
        <f>IF(AY386=AZ386,0,1)</f>
        <v>0</v>
      </c>
      <c r="BM386" s="43" t="str">
        <f>IF(BL386=1,AL386,"")</f>
        <v/>
      </c>
    </row>
    <row r="387" spans="2:65" ht="18" customHeight="1" x14ac:dyDescent="0.15">
      <c r="B387" s="466"/>
      <c r="C387" s="467"/>
      <c r="D387" s="467"/>
      <c r="E387" s="467"/>
      <c r="F387" s="467"/>
      <c r="G387" s="467"/>
      <c r="H387" s="467"/>
      <c r="I387" s="468"/>
      <c r="J387" s="466"/>
      <c r="K387" s="467"/>
      <c r="L387" s="467"/>
      <c r="M387" s="467"/>
      <c r="N387" s="472"/>
      <c r="O387" s="86"/>
      <c r="P387" s="15" t="s">
        <v>45</v>
      </c>
      <c r="Q387" s="44"/>
      <c r="R387" s="15" t="s">
        <v>46</v>
      </c>
      <c r="S387" s="85"/>
      <c r="T387" s="474" t="s">
        <v>47</v>
      </c>
      <c r="U387" s="475"/>
      <c r="V387" s="476"/>
      <c r="W387" s="477"/>
      <c r="X387" s="477"/>
      <c r="Y387" s="60"/>
      <c r="Z387" s="33"/>
      <c r="AA387" s="34"/>
      <c r="AB387" s="34"/>
      <c r="AC387" s="35"/>
      <c r="AD387" s="33"/>
      <c r="AE387" s="34"/>
      <c r="AF387" s="34"/>
      <c r="AG387" s="40"/>
      <c r="AH387" s="462">
        <f>IF(V387="賃金で算定",V388+Z388-AD388,0)</f>
        <v>0</v>
      </c>
      <c r="AI387" s="463"/>
      <c r="AJ387" s="463"/>
      <c r="AK387" s="464"/>
      <c r="AL387" s="51"/>
      <c r="AM387" s="52"/>
      <c r="AN387" s="478"/>
      <c r="AO387" s="479"/>
      <c r="AP387" s="479"/>
      <c r="AQ387" s="479"/>
      <c r="AR387" s="479"/>
      <c r="AS387" s="32"/>
      <c r="AV387" s="46" t="str">
        <f>IF(OR(O387="",Q387=""),"", IF(O387&lt;20,DATE(O387+118,Q387,IF(S387="",1,S387)),DATE(O387+88,Q387,IF(S387="",1,S387))))</f>
        <v/>
      </c>
      <c r="AW387" s="47" t="str">
        <f>IF(AV387&lt;=設定シート!C$15,"昔",IF(AV387&lt;=設定シート!E$15,"上",IF(AV387&lt;=設定シート!G$15,"中","下")))</f>
        <v>下</v>
      </c>
      <c r="AX387" s="4">
        <f>IF(AV387&lt;=設定シート!$E$36,5,IF(AV387&lt;=設定シート!$I$36,7,IF(AV387&lt;=設定シート!$M$36,9,11)))</f>
        <v>11</v>
      </c>
      <c r="AY387" s="202"/>
      <c r="AZ387" s="200"/>
      <c r="BA387" s="204">
        <f t="shared" ref="BA387" si="196">AN387</f>
        <v>0</v>
      </c>
      <c r="BB387" s="200"/>
      <c r="BC387" s="200"/>
    </row>
    <row r="388" spans="2:65" ht="18" customHeight="1" x14ac:dyDescent="0.15">
      <c r="B388" s="469"/>
      <c r="C388" s="470"/>
      <c r="D388" s="470"/>
      <c r="E388" s="470"/>
      <c r="F388" s="470"/>
      <c r="G388" s="470"/>
      <c r="H388" s="470"/>
      <c r="I388" s="471"/>
      <c r="J388" s="469"/>
      <c r="K388" s="470"/>
      <c r="L388" s="470"/>
      <c r="M388" s="470"/>
      <c r="N388" s="473"/>
      <c r="O388" s="87"/>
      <c r="P388" s="16" t="s">
        <v>45</v>
      </c>
      <c r="Q388" s="45"/>
      <c r="R388" s="16" t="s">
        <v>46</v>
      </c>
      <c r="S388" s="88"/>
      <c r="T388" s="480" t="s">
        <v>48</v>
      </c>
      <c r="U388" s="481"/>
      <c r="V388" s="482"/>
      <c r="W388" s="483"/>
      <c r="X388" s="483"/>
      <c r="Y388" s="484"/>
      <c r="Z388" s="482"/>
      <c r="AA388" s="483"/>
      <c r="AB388" s="483"/>
      <c r="AC388" s="483"/>
      <c r="AD388" s="482">
        <v>0</v>
      </c>
      <c r="AE388" s="483"/>
      <c r="AF388" s="483"/>
      <c r="AG388" s="484"/>
      <c r="AH388" s="435">
        <f>IF(V387="賃金で算定",0,V388+Z388-AD388)</f>
        <v>0</v>
      </c>
      <c r="AI388" s="435"/>
      <c r="AJ388" s="435"/>
      <c r="AK388" s="465"/>
      <c r="AL388" s="439">
        <f>IF(V387="賃金で算定","賃金で算定",IF(OR(V388=0,$F391="",AV387=""),0,IF(AW387="昔",VLOOKUP($F391,労務比率,AX387,FALSE),IF(AW387="上",VLOOKUP($F391,労務比率,AX387,FALSE),IF(AW387="中",VLOOKUP($F391,労務比率,AX387,FALSE),VLOOKUP($F391,労務比率,AX387,FALSE))))))</f>
        <v>0</v>
      </c>
      <c r="AM388" s="440"/>
      <c r="AN388" s="436">
        <f>IF(V387="賃金で算定",0,INT(AH388*AL388/100))</f>
        <v>0</v>
      </c>
      <c r="AO388" s="437"/>
      <c r="AP388" s="437"/>
      <c r="AQ388" s="437"/>
      <c r="AR388" s="437"/>
      <c r="AS388" s="31"/>
      <c r="AV388" s="46"/>
      <c r="AW388" s="47"/>
      <c r="AY388" s="203">
        <f t="shared" ref="AY388" si="197">AH388</f>
        <v>0</v>
      </c>
      <c r="AZ388" s="201">
        <f>IF(AV387&lt;=設定シート!C$85,AH388,IF(AND(AV387&gt;=設定シート!E$85,AV387&lt;=設定シート!G$85),AH388*105/108,AH388))</f>
        <v>0</v>
      </c>
      <c r="BA388" s="198"/>
      <c r="BB388" s="201">
        <f t="shared" ref="BB388" si="198">IF($AL388="賃金で算定",0,INT(AY388*$AL388/100))</f>
        <v>0</v>
      </c>
      <c r="BC388" s="201">
        <f>IF(AY388=AZ388,BB388,AZ388*$AL388/100)</f>
        <v>0</v>
      </c>
      <c r="BL388" s="43">
        <f>IF(AY388=AZ388,0,1)</f>
        <v>0</v>
      </c>
      <c r="BM388" s="43" t="str">
        <f>IF(BL388=1,AL388,"")</f>
        <v/>
      </c>
    </row>
    <row r="389" spans="2:65" ht="18" customHeight="1" x14ac:dyDescent="0.15">
      <c r="B389" s="466"/>
      <c r="C389" s="467"/>
      <c r="D389" s="467"/>
      <c r="E389" s="467"/>
      <c r="F389" s="467"/>
      <c r="G389" s="467"/>
      <c r="H389" s="467"/>
      <c r="I389" s="468"/>
      <c r="J389" s="466"/>
      <c r="K389" s="467"/>
      <c r="L389" s="467"/>
      <c r="M389" s="467"/>
      <c r="N389" s="472"/>
      <c r="O389" s="86"/>
      <c r="P389" s="15" t="s">
        <v>45</v>
      </c>
      <c r="Q389" s="44"/>
      <c r="R389" s="15" t="s">
        <v>46</v>
      </c>
      <c r="S389" s="85"/>
      <c r="T389" s="474" t="s">
        <v>47</v>
      </c>
      <c r="U389" s="475"/>
      <c r="V389" s="476"/>
      <c r="W389" s="477"/>
      <c r="X389" s="477"/>
      <c r="Y389" s="60"/>
      <c r="Z389" s="33"/>
      <c r="AA389" s="34"/>
      <c r="AB389" s="34"/>
      <c r="AC389" s="35"/>
      <c r="AD389" s="33"/>
      <c r="AE389" s="34"/>
      <c r="AF389" s="34"/>
      <c r="AG389" s="40"/>
      <c r="AH389" s="462">
        <f>IF(V389="賃金で算定",V390+Z390-AD390,0)</f>
        <v>0</v>
      </c>
      <c r="AI389" s="463"/>
      <c r="AJ389" s="463"/>
      <c r="AK389" s="464"/>
      <c r="AL389" s="51"/>
      <c r="AM389" s="52"/>
      <c r="AN389" s="478"/>
      <c r="AO389" s="479"/>
      <c r="AP389" s="479"/>
      <c r="AQ389" s="479"/>
      <c r="AR389" s="479"/>
      <c r="AS389" s="32"/>
      <c r="AV389" s="46" t="str">
        <f>IF(OR(O389="",Q389=""),"", IF(O389&lt;20,DATE(O389+118,Q389,IF(S389="",1,S389)),DATE(O389+88,Q389,IF(S389="",1,S389))))</f>
        <v/>
      </c>
      <c r="AW389" s="47" t="str">
        <f>IF(AV389&lt;=設定シート!C$15,"昔",IF(AV389&lt;=設定シート!E$15,"上",IF(AV389&lt;=設定シート!G$15,"中","下")))</f>
        <v>下</v>
      </c>
      <c r="AX389" s="4">
        <f>IF(AV389&lt;=設定シート!$E$36,5,IF(AV389&lt;=設定シート!$I$36,7,IF(AV389&lt;=設定シート!$M$36,9,11)))</f>
        <v>11</v>
      </c>
      <c r="AY389" s="202"/>
      <c r="AZ389" s="200"/>
      <c r="BA389" s="204">
        <f t="shared" ref="BA389" si="199">AN389</f>
        <v>0</v>
      </c>
      <c r="BB389" s="200"/>
      <c r="BC389" s="200"/>
    </row>
    <row r="390" spans="2:65" ht="18" customHeight="1" x14ac:dyDescent="0.15">
      <c r="B390" s="469"/>
      <c r="C390" s="470"/>
      <c r="D390" s="470"/>
      <c r="E390" s="470"/>
      <c r="F390" s="470"/>
      <c r="G390" s="470"/>
      <c r="H390" s="470"/>
      <c r="I390" s="471"/>
      <c r="J390" s="469"/>
      <c r="K390" s="470"/>
      <c r="L390" s="470"/>
      <c r="M390" s="470"/>
      <c r="N390" s="473"/>
      <c r="O390" s="87"/>
      <c r="P390" s="184" t="s">
        <v>45</v>
      </c>
      <c r="Q390" s="45"/>
      <c r="R390" s="16" t="s">
        <v>46</v>
      </c>
      <c r="S390" s="88"/>
      <c r="T390" s="480" t="s">
        <v>48</v>
      </c>
      <c r="U390" s="481"/>
      <c r="V390" s="482"/>
      <c r="W390" s="483"/>
      <c r="X390" s="483"/>
      <c r="Y390" s="484"/>
      <c r="Z390" s="482"/>
      <c r="AA390" s="483"/>
      <c r="AB390" s="483"/>
      <c r="AC390" s="483"/>
      <c r="AD390" s="482">
        <v>0</v>
      </c>
      <c r="AE390" s="483"/>
      <c r="AF390" s="483"/>
      <c r="AG390" s="484"/>
      <c r="AH390" s="436">
        <f>IF(V389="賃金で算定",0,V390+Z390-AD390)</f>
        <v>0</v>
      </c>
      <c r="AI390" s="437"/>
      <c r="AJ390" s="437"/>
      <c r="AK390" s="438"/>
      <c r="AL390" s="439">
        <f>IF(V389="賃金で算定","賃金で算定",IF(OR(V390=0,$F391="",AV389=""),0,IF(AW389="昔",VLOOKUP($F391,労務比率,AX389,FALSE),IF(AW389="上",VLOOKUP($F391,労務比率,AX389,FALSE),IF(AW389="中",VLOOKUP($F391,労務比率,AX389,FALSE),VLOOKUP($F391,労務比率,AX389,FALSE))))))</f>
        <v>0</v>
      </c>
      <c r="AM390" s="440"/>
      <c r="AN390" s="436">
        <f>IF(V389="賃金で算定",0,INT(AH390*AL390/100))</f>
        <v>0</v>
      </c>
      <c r="AO390" s="437"/>
      <c r="AP390" s="437"/>
      <c r="AQ390" s="437"/>
      <c r="AR390" s="437"/>
      <c r="AS390" s="31"/>
      <c r="AV390" s="46"/>
      <c r="AW390" s="47"/>
      <c r="AY390" s="203">
        <f t="shared" ref="AY390" si="200">AH390</f>
        <v>0</v>
      </c>
      <c r="AZ390" s="201">
        <f>IF(AV389&lt;=設定シート!C$85,AH390,IF(AND(AV389&gt;=設定シート!E$85,AV389&lt;=設定シート!G$85),AH390*105/108,AH390))</f>
        <v>0</v>
      </c>
      <c r="BA390" s="198"/>
      <c r="BB390" s="201">
        <f t="shared" ref="BB390" si="201">IF($AL390="賃金で算定",0,INT(AY390*$AL390/100))</f>
        <v>0</v>
      </c>
      <c r="BC390" s="201">
        <f>IF(AY390=AZ390,BB390,AZ390*$AL390/100)</f>
        <v>0</v>
      </c>
      <c r="BL390" s="43">
        <f>IF(AY390=AZ390,0,1)</f>
        <v>0</v>
      </c>
      <c r="BM390" s="43" t="str">
        <f>IF(BL390=1,AL390,"")</f>
        <v/>
      </c>
    </row>
    <row r="391" spans="2:65" ht="18" customHeight="1" x14ac:dyDescent="0.15">
      <c r="B391" s="441" t="s">
        <v>85</v>
      </c>
      <c r="C391" s="442"/>
      <c r="D391" s="442"/>
      <c r="E391" s="443"/>
      <c r="F391" s="450"/>
      <c r="G391" s="451"/>
      <c r="H391" s="451"/>
      <c r="I391" s="451"/>
      <c r="J391" s="451"/>
      <c r="K391" s="451"/>
      <c r="L391" s="451"/>
      <c r="M391" s="451"/>
      <c r="N391" s="452"/>
      <c r="O391" s="441" t="s">
        <v>49</v>
      </c>
      <c r="P391" s="442"/>
      <c r="Q391" s="442"/>
      <c r="R391" s="442"/>
      <c r="S391" s="442"/>
      <c r="T391" s="442"/>
      <c r="U391" s="443"/>
      <c r="V391" s="459">
        <f>AH391</f>
        <v>0</v>
      </c>
      <c r="W391" s="460"/>
      <c r="X391" s="460"/>
      <c r="Y391" s="461"/>
      <c r="Z391" s="33"/>
      <c r="AA391" s="34"/>
      <c r="AB391" s="34"/>
      <c r="AC391" s="35"/>
      <c r="AD391" s="33"/>
      <c r="AE391" s="34"/>
      <c r="AF391" s="34"/>
      <c r="AG391" s="35"/>
      <c r="AH391" s="462">
        <f>AH373+AH375+AH377+AH379+AH381+AH383+AH385+AH387+AH389</f>
        <v>0</v>
      </c>
      <c r="AI391" s="463"/>
      <c r="AJ391" s="463"/>
      <c r="AK391" s="464"/>
      <c r="AL391" s="53"/>
      <c r="AM391" s="54"/>
      <c r="AN391" s="462">
        <f>AN373+AN375+AN377+AN379+AN381+AN383+AN385+AN387+AN389</f>
        <v>0</v>
      </c>
      <c r="AO391" s="463"/>
      <c r="AP391" s="463"/>
      <c r="AQ391" s="463"/>
      <c r="AR391" s="463"/>
      <c r="AS391" s="32"/>
      <c r="AW391" s="47"/>
      <c r="AY391" s="202"/>
      <c r="AZ391" s="205"/>
      <c r="BA391" s="212">
        <f>BA373+BA375+BA377+BA379+BA381+BA383+BA385+BA387+BA389</f>
        <v>0</v>
      </c>
      <c r="BB391" s="204">
        <f>BB374+BB376+BB378+BB380+BB382+BB384+BB386+BB388+BB390</f>
        <v>0</v>
      </c>
      <c r="BC391" s="204">
        <f>SUMIF(BL374:BL390,0,BC374:BC390)+ROUNDDOWN(ROUNDDOWN(BL391*105/108,0)*BM391/100,0)</f>
        <v>0</v>
      </c>
      <c r="BL391" s="43">
        <f>SUMIF(BL374:BL390,1,AH374:AK390)</f>
        <v>0</v>
      </c>
      <c r="BM391" s="43">
        <f>IF(COUNT(BM374:BM390)=0,0,SUM(BM374:BM390)/COUNT(BM374:BM390))</f>
        <v>0</v>
      </c>
    </row>
    <row r="392" spans="2:65" ht="18" customHeight="1" x14ac:dyDescent="0.15">
      <c r="B392" s="444"/>
      <c r="C392" s="445"/>
      <c r="D392" s="445"/>
      <c r="E392" s="446"/>
      <c r="F392" s="453"/>
      <c r="G392" s="454"/>
      <c r="H392" s="454"/>
      <c r="I392" s="454"/>
      <c r="J392" s="454"/>
      <c r="K392" s="454"/>
      <c r="L392" s="454"/>
      <c r="M392" s="454"/>
      <c r="N392" s="455"/>
      <c r="O392" s="444"/>
      <c r="P392" s="445"/>
      <c r="Q392" s="445"/>
      <c r="R392" s="445"/>
      <c r="S392" s="445"/>
      <c r="T392" s="445"/>
      <c r="U392" s="446"/>
      <c r="V392" s="434">
        <f>V374+V376+V378+V380+V382+V384+V386+V388+V390-V391</f>
        <v>0</v>
      </c>
      <c r="W392" s="435"/>
      <c r="X392" s="435"/>
      <c r="Y392" s="465"/>
      <c r="Z392" s="434">
        <f>Z374+Z376+Z378+Z380+Z382+Z384+Z386+Z388+Z390</f>
        <v>0</v>
      </c>
      <c r="AA392" s="435"/>
      <c r="AB392" s="435"/>
      <c r="AC392" s="435"/>
      <c r="AD392" s="434">
        <f>AD374+AD376+AD378+AD380+AD382+AD384+AD386+AD388+AD390</f>
        <v>0</v>
      </c>
      <c r="AE392" s="435"/>
      <c r="AF392" s="435"/>
      <c r="AG392" s="435"/>
      <c r="AH392" s="434">
        <f>AY392</f>
        <v>0</v>
      </c>
      <c r="AI392" s="435"/>
      <c r="AJ392" s="435"/>
      <c r="AK392" s="435"/>
      <c r="AL392" s="55"/>
      <c r="AM392" s="56"/>
      <c r="AN392" s="434">
        <f>BB392</f>
        <v>0</v>
      </c>
      <c r="AO392" s="435"/>
      <c r="AP392" s="435"/>
      <c r="AQ392" s="435"/>
      <c r="AR392" s="435"/>
      <c r="AS392" s="181"/>
      <c r="AW392" s="47"/>
      <c r="AY392" s="208">
        <f>AY374+AY376+AY378+AY380+AY382+AY384+AY386+AY388+AY390</f>
        <v>0</v>
      </c>
      <c r="AZ392" s="210"/>
      <c r="BA392" s="210"/>
      <c r="BB392" s="206">
        <f>BB391</f>
        <v>0</v>
      </c>
      <c r="BC392" s="213"/>
    </row>
    <row r="393" spans="2:65" ht="18" customHeight="1" x14ac:dyDescent="0.15">
      <c r="B393" s="447"/>
      <c r="C393" s="448"/>
      <c r="D393" s="448"/>
      <c r="E393" s="449"/>
      <c r="F393" s="456"/>
      <c r="G393" s="457"/>
      <c r="H393" s="457"/>
      <c r="I393" s="457"/>
      <c r="J393" s="457"/>
      <c r="K393" s="457"/>
      <c r="L393" s="457"/>
      <c r="M393" s="457"/>
      <c r="N393" s="458"/>
      <c r="O393" s="447"/>
      <c r="P393" s="448"/>
      <c r="Q393" s="448"/>
      <c r="R393" s="448"/>
      <c r="S393" s="448"/>
      <c r="T393" s="448"/>
      <c r="U393" s="449"/>
      <c r="V393" s="436"/>
      <c r="W393" s="437"/>
      <c r="X393" s="437"/>
      <c r="Y393" s="438"/>
      <c r="Z393" s="436"/>
      <c r="AA393" s="437"/>
      <c r="AB393" s="437"/>
      <c r="AC393" s="437"/>
      <c r="AD393" s="436"/>
      <c r="AE393" s="437"/>
      <c r="AF393" s="437"/>
      <c r="AG393" s="437"/>
      <c r="AH393" s="436">
        <f>AZ393</f>
        <v>0</v>
      </c>
      <c r="AI393" s="437"/>
      <c r="AJ393" s="437"/>
      <c r="AK393" s="438"/>
      <c r="AL393" s="57"/>
      <c r="AM393" s="58"/>
      <c r="AN393" s="436">
        <f>BC393</f>
        <v>0</v>
      </c>
      <c r="AO393" s="437"/>
      <c r="AP393" s="437"/>
      <c r="AQ393" s="437"/>
      <c r="AR393" s="437"/>
      <c r="AS393" s="31"/>
      <c r="AU393" s="90"/>
      <c r="AW393" s="47"/>
      <c r="AY393" s="209"/>
      <c r="AZ393" s="211">
        <f>IF(AZ374+AZ376+AZ378+AZ380+AZ382+AZ384+AZ386+AZ388+AZ390=AY392,0,ROUNDDOWN(AZ374+AZ376+AZ378+AZ380+AZ382+AZ384+AZ386+AZ388+AZ390,0))</f>
        <v>0</v>
      </c>
      <c r="BA393" s="207"/>
      <c r="BB393" s="207"/>
      <c r="BC393" s="211">
        <f>IF(BC391=BB392,0,BC391)</f>
        <v>0</v>
      </c>
    </row>
    <row r="394" spans="2:65" ht="18" customHeight="1" x14ac:dyDescent="0.15">
      <c r="AD394" s="1" t="str">
        <f>IF(AND($F391="",$V391+$V392&gt;0),"事業の種類を選択してください。","")</f>
        <v/>
      </c>
      <c r="AN394" s="433">
        <f>IF(AN391=0,0,AN391+IF(AN393=0,AN392,AN393))</f>
        <v>0</v>
      </c>
      <c r="AO394" s="433"/>
      <c r="AP394" s="433"/>
      <c r="AQ394" s="433"/>
      <c r="AR394" s="433"/>
      <c r="AW394" s="47"/>
    </row>
    <row r="395" spans="2:65" ht="31.5" customHeight="1" x14ac:dyDescent="0.15">
      <c r="AN395" s="62"/>
      <c r="AO395" s="62"/>
      <c r="AP395" s="62"/>
      <c r="AQ395" s="62"/>
      <c r="AR395" s="62"/>
      <c r="AW395" s="47"/>
    </row>
    <row r="396" spans="2:65" ht="7.5" customHeight="1" x14ac:dyDescent="0.15">
      <c r="X396" s="6"/>
      <c r="Y396" s="6"/>
      <c r="AW396" s="47"/>
    </row>
    <row r="397" spans="2:65" ht="10.5" customHeight="1" x14ac:dyDescent="0.15">
      <c r="X397" s="6"/>
      <c r="Y397" s="6"/>
      <c r="AW397" s="47"/>
    </row>
    <row r="398" spans="2:65" ht="5.25" customHeight="1" x14ac:dyDescent="0.15">
      <c r="X398" s="6"/>
      <c r="Y398" s="6"/>
      <c r="AW398" s="47"/>
    </row>
    <row r="399" spans="2:65" ht="5.25" customHeight="1" x14ac:dyDescent="0.15">
      <c r="X399" s="6"/>
      <c r="Y399" s="6"/>
      <c r="AW399" s="47"/>
    </row>
    <row r="400" spans="2:65" ht="5.25" customHeight="1" x14ac:dyDescent="0.15">
      <c r="X400" s="6"/>
      <c r="Y400" s="6"/>
      <c r="AW400" s="47"/>
    </row>
    <row r="401" spans="2:65" ht="5.25" customHeight="1" x14ac:dyDescent="0.15">
      <c r="X401" s="6"/>
      <c r="Y401" s="6"/>
      <c r="AW401" s="47"/>
    </row>
    <row r="402" spans="2:65" ht="17.25" customHeight="1" x14ac:dyDescent="0.15">
      <c r="B402" s="2" t="s">
        <v>50</v>
      </c>
      <c r="S402" s="4"/>
      <c r="T402" s="4"/>
      <c r="U402" s="4"/>
      <c r="V402" s="4"/>
      <c r="W402" s="4"/>
      <c r="AL402" s="48"/>
      <c r="AW402" s="47"/>
    </row>
    <row r="403" spans="2:65" ht="12.75" customHeight="1" x14ac:dyDescent="0.15">
      <c r="M403" s="49"/>
      <c r="N403" s="49"/>
      <c r="O403" s="49"/>
      <c r="P403" s="49"/>
      <c r="Q403" s="49"/>
      <c r="R403" s="49"/>
      <c r="S403" s="49"/>
      <c r="T403" s="50"/>
      <c r="U403" s="50"/>
      <c r="V403" s="50"/>
      <c r="W403" s="50"/>
      <c r="X403" s="50"/>
      <c r="Y403" s="50"/>
      <c r="Z403" s="50"/>
      <c r="AA403" s="49"/>
      <c r="AB403" s="49"/>
      <c r="AC403" s="49"/>
      <c r="AL403" s="48"/>
      <c r="AM403" s="560" t="s">
        <v>266</v>
      </c>
      <c r="AN403" s="561"/>
      <c r="AO403" s="561"/>
      <c r="AP403" s="562"/>
      <c r="AW403" s="47"/>
    </row>
    <row r="404" spans="2:65" ht="12.75" customHeight="1" x14ac:dyDescent="0.15">
      <c r="M404" s="49"/>
      <c r="N404" s="49"/>
      <c r="O404" s="49"/>
      <c r="P404" s="49"/>
      <c r="Q404" s="49"/>
      <c r="R404" s="49"/>
      <c r="S404" s="49"/>
      <c r="T404" s="50"/>
      <c r="U404" s="50"/>
      <c r="V404" s="50"/>
      <c r="W404" s="50"/>
      <c r="X404" s="50"/>
      <c r="Y404" s="50"/>
      <c r="Z404" s="50"/>
      <c r="AA404" s="49"/>
      <c r="AB404" s="49"/>
      <c r="AC404" s="49"/>
      <c r="AL404" s="48"/>
      <c r="AM404" s="563"/>
      <c r="AN404" s="564"/>
      <c r="AO404" s="564"/>
      <c r="AP404" s="565"/>
      <c r="AW404" s="47"/>
    </row>
    <row r="405" spans="2:65" ht="12.75" customHeight="1" x14ac:dyDescent="0.15">
      <c r="M405" s="49"/>
      <c r="N405" s="49"/>
      <c r="O405" s="49"/>
      <c r="P405" s="49"/>
      <c r="Q405" s="49"/>
      <c r="R405" s="49"/>
      <c r="S405" s="49"/>
      <c r="T405" s="49"/>
      <c r="U405" s="49"/>
      <c r="V405" s="49"/>
      <c r="W405" s="49"/>
      <c r="X405" s="49"/>
      <c r="Y405" s="49"/>
      <c r="Z405" s="49"/>
      <c r="AA405" s="49"/>
      <c r="AB405" s="49"/>
      <c r="AC405" s="49"/>
      <c r="AL405" s="48"/>
      <c r="AM405" s="220"/>
      <c r="AN405" s="220"/>
      <c r="AW405" s="47"/>
    </row>
    <row r="406" spans="2:65" ht="6" customHeight="1" x14ac:dyDescent="0.15">
      <c r="M406" s="49"/>
      <c r="N406" s="49"/>
      <c r="O406" s="49"/>
      <c r="P406" s="49"/>
      <c r="Q406" s="49"/>
      <c r="R406" s="49"/>
      <c r="S406" s="49"/>
      <c r="T406" s="49"/>
      <c r="U406" s="49"/>
      <c r="V406" s="49"/>
      <c r="W406" s="49"/>
      <c r="X406" s="49"/>
      <c r="Y406" s="49"/>
      <c r="Z406" s="49"/>
      <c r="AA406" s="49"/>
      <c r="AB406" s="49"/>
      <c r="AC406" s="49"/>
      <c r="AL406" s="48"/>
      <c r="AM406" s="48"/>
      <c r="AW406" s="47"/>
    </row>
    <row r="407" spans="2:65" ht="12.75" customHeight="1" x14ac:dyDescent="0.15">
      <c r="B407" s="566" t="s">
        <v>2</v>
      </c>
      <c r="C407" s="567"/>
      <c r="D407" s="567"/>
      <c r="E407" s="567"/>
      <c r="F407" s="567"/>
      <c r="G407" s="567"/>
      <c r="H407" s="567"/>
      <c r="I407" s="567"/>
      <c r="J407" s="569" t="s">
        <v>10</v>
      </c>
      <c r="K407" s="569"/>
      <c r="L407" s="3" t="s">
        <v>3</v>
      </c>
      <c r="M407" s="569" t="s">
        <v>11</v>
      </c>
      <c r="N407" s="569"/>
      <c r="O407" s="570" t="s">
        <v>12</v>
      </c>
      <c r="P407" s="569"/>
      <c r="Q407" s="569"/>
      <c r="R407" s="569"/>
      <c r="S407" s="569"/>
      <c r="T407" s="569"/>
      <c r="U407" s="569" t="s">
        <v>13</v>
      </c>
      <c r="V407" s="569"/>
      <c r="W407" s="569"/>
      <c r="AD407" s="5"/>
      <c r="AE407" s="5"/>
      <c r="AF407" s="5"/>
      <c r="AG407" s="5"/>
      <c r="AH407" s="5"/>
      <c r="AI407" s="5"/>
      <c r="AJ407" s="5"/>
      <c r="AL407" s="571">
        <f ca="1">$AL$9</f>
        <v>30</v>
      </c>
      <c r="AM407" s="572"/>
      <c r="AN407" s="502" t="s">
        <v>4</v>
      </c>
      <c r="AO407" s="502"/>
      <c r="AP407" s="572">
        <v>10</v>
      </c>
      <c r="AQ407" s="572"/>
      <c r="AR407" s="502" t="s">
        <v>5</v>
      </c>
      <c r="AS407" s="503"/>
      <c r="AW407" s="47"/>
    </row>
    <row r="408" spans="2:65" ht="13.5" customHeight="1" x14ac:dyDescent="0.15">
      <c r="B408" s="567"/>
      <c r="C408" s="567"/>
      <c r="D408" s="567"/>
      <c r="E408" s="567"/>
      <c r="F408" s="567"/>
      <c r="G408" s="567"/>
      <c r="H408" s="567"/>
      <c r="I408" s="567"/>
      <c r="J408" s="508" t="str">
        <f>$J$10</f>
        <v>1</v>
      </c>
      <c r="K408" s="510" t="str">
        <f>$K$10</f>
        <v>2</v>
      </c>
      <c r="L408" s="513" t="str">
        <f>$L$10</f>
        <v>1</v>
      </c>
      <c r="M408" s="516" t="str">
        <f>$M$10</f>
        <v>0</v>
      </c>
      <c r="N408" s="510" t="str">
        <f>$N$10</f>
        <v>3</v>
      </c>
      <c r="O408" s="516" t="str">
        <f>$O$10</f>
        <v>9</v>
      </c>
      <c r="P408" s="519" t="str">
        <f>$P$10</f>
        <v>3</v>
      </c>
      <c r="Q408" s="519" t="str">
        <f>$Q$10</f>
        <v>9</v>
      </c>
      <c r="R408" s="519" t="str">
        <f>$R$10</f>
        <v>0</v>
      </c>
      <c r="S408" s="519" t="str">
        <f>$S$10</f>
        <v>2</v>
      </c>
      <c r="T408" s="510" t="str">
        <f>$T$10</f>
        <v>5</v>
      </c>
      <c r="U408" s="516" t="str">
        <f>$U$10</f>
        <v>0</v>
      </c>
      <c r="V408" s="519" t="str">
        <f>$V$10</f>
        <v>0</v>
      </c>
      <c r="W408" s="510" t="str">
        <f>$W$10</f>
        <v>１</v>
      </c>
      <c r="AD408" s="5"/>
      <c r="AE408" s="5"/>
      <c r="AF408" s="5"/>
      <c r="AG408" s="5"/>
      <c r="AH408" s="5"/>
      <c r="AI408" s="5"/>
      <c r="AJ408" s="5"/>
      <c r="AL408" s="573"/>
      <c r="AM408" s="574"/>
      <c r="AN408" s="504"/>
      <c r="AO408" s="504"/>
      <c r="AP408" s="574"/>
      <c r="AQ408" s="574"/>
      <c r="AR408" s="504"/>
      <c r="AS408" s="505"/>
      <c r="AW408" s="47"/>
    </row>
    <row r="409" spans="2:65" ht="9" customHeight="1" x14ac:dyDescent="0.15">
      <c r="B409" s="567"/>
      <c r="C409" s="567"/>
      <c r="D409" s="567"/>
      <c r="E409" s="567"/>
      <c r="F409" s="567"/>
      <c r="G409" s="567"/>
      <c r="H409" s="567"/>
      <c r="I409" s="567"/>
      <c r="J409" s="509"/>
      <c r="K409" s="511"/>
      <c r="L409" s="514"/>
      <c r="M409" s="517"/>
      <c r="N409" s="511"/>
      <c r="O409" s="517"/>
      <c r="P409" s="520"/>
      <c r="Q409" s="520"/>
      <c r="R409" s="520"/>
      <c r="S409" s="520"/>
      <c r="T409" s="511"/>
      <c r="U409" s="517"/>
      <c r="V409" s="520"/>
      <c r="W409" s="511"/>
      <c r="AD409" s="5"/>
      <c r="AE409" s="5"/>
      <c r="AF409" s="5"/>
      <c r="AG409" s="5"/>
      <c r="AH409" s="5"/>
      <c r="AI409" s="5"/>
      <c r="AJ409" s="5"/>
      <c r="AL409" s="575"/>
      <c r="AM409" s="576"/>
      <c r="AN409" s="506"/>
      <c r="AO409" s="506"/>
      <c r="AP409" s="576"/>
      <c r="AQ409" s="576"/>
      <c r="AR409" s="506"/>
      <c r="AS409" s="507"/>
      <c r="AW409" s="47"/>
    </row>
    <row r="410" spans="2:65" ht="6" customHeight="1" x14ac:dyDescent="0.15">
      <c r="B410" s="568"/>
      <c r="C410" s="568"/>
      <c r="D410" s="568"/>
      <c r="E410" s="568"/>
      <c r="F410" s="568"/>
      <c r="G410" s="568"/>
      <c r="H410" s="568"/>
      <c r="I410" s="568"/>
      <c r="J410" s="509"/>
      <c r="K410" s="512"/>
      <c r="L410" s="515"/>
      <c r="M410" s="518"/>
      <c r="N410" s="512"/>
      <c r="O410" s="518"/>
      <c r="P410" s="521"/>
      <c r="Q410" s="521"/>
      <c r="R410" s="521"/>
      <c r="S410" s="521"/>
      <c r="T410" s="512"/>
      <c r="U410" s="518"/>
      <c r="V410" s="521"/>
      <c r="W410" s="512"/>
      <c r="AW410" s="47"/>
    </row>
    <row r="411" spans="2:65" ht="15" customHeight="1" x14ac:dyDescent="0.15">
      <c r="B411" s="487" t="s">
        <v>51</v>
      </c>
      <c r="C411" s="488"/>
      <c r="D411" s="488"/>
      <c r="E411" s="488"/>
      <c r="F411" s="488"/>
      <c r="G411" s="488"/>
      <c r="H411" s="488"/>
      <c r="I411" s="489"/>
      <c r="J411" s="487" t="s">
        <v>6</v>
      </c>
      <c r="K411" s="488"/>
      <c r="L411" s="488"/>
      <c r="M411" s="488"/>
      <c r="N411" s="496"/>
      <c r="O411" s="499" t="s">
        <v>52</v>
      </c>
      <c r="P411" s="488"/>
      <c r="Q411" s="488"/>
      <c r="R411" s="488"/>
      <c r="S411" s="488"/>
      <c r="T411" s="488"/>
      <c r="U411" s="489"/>
      <c r="V411" s="12" t="s">
        <v>32</v>
      </c>
      <c r="W411" s="27"/>
      <c r="X411" s="27"/>
      <c r="Y411" s="526" t="s">
        <v>44</v>
      </c>
      <c r="Z411" s="526"/>
      <c r="AA411" s="526"/>
      <c r="AB411" s="526"/>
      <c r="AC411" s="526"/>
      <c r="AD411" s="526"/>
      <c r="AE411" s="526"/>
      <c r="AF411" s="526"/>
      <c r="AG411" s="526"/>
      <c r="AH411" s="526"/>
      <c r="AI411" s="27"/>
      <c r="AJ411" s="27"/>
      <c r="AK411" s="28"/>
      <c r="AL411" s="527" t="s">
        <v>216</v>
      </c>
      <c r="AM411" s="527"/>
      <c r="AN411" s="528" t="s">
        <v>33</v>
      </c>
      <c r="AO411" s="528"/>
      <c r="AP411" s="528"/>
      <c r="AQ411" s="528"/>
      <c r="AR411" s="528"/>
      <c r="AS411" s="529"/>
      <c r="AW411" s="47"/>
    </row>
    <row r="412" spans="2:65" ht="13.5" customHeight="1" x14ac:dyDescent="0.15">
      <c r="B412" s="490"/>
      <c r="C412" s="491"/>
      <c r="D412" s="491"/>
      <c r="E412" s="491"/>
      <c r="F412" s="491"/>
      <c r="G412" s="491"/>
      <c r="H412" s="491"/>
      <c r="I412" s="492"/>
      <c r="J412" s="490"/>
      <c r="K412" s="491"/>
      <c r="L412" s="491"/>
      <c r="M412" s="491"/>
      <c r="N412" s="497"/>
      <c r="O412" s="500"/>
      <c r="P412" s="491"/>
      <c r="Q412" s="491"/>
      <c r="R412" s="491"/>
      <c r="S412" s="491"/>
      <c r="T412" s="491"/>
      <c r="U412" s="492"/>
      <c r="V412" s="530" t="s">
        <v>7</v>
      </c>
      <c r="W412" s="531"/>
      <c r="X412" s="531"/>
      <c r="Y412" s="532"/>
      <c r="Z412" s="536" t="s">
        <v>16</v>
      </c>
      <c r="AA412" s="537"/>
      <c r="AB412" s="537"/>
      <c r="AC412" s="538"/>
      <c r="AD412" s="542" t="s">
        <v>17</v>
      </c>
      <c r="AE412" s="543"/>
      <c r="AF412" s="543"/>
      <c r="AG412" s="544"/>
      <c r="AH412" s="548" t="s">
        <v>86</v>
      </c>
      <c r="AI412" s="549"/>
      <c r="AJ412" s="549"/>
      <c r="AK412" s="550"/>
      <c r="AL412" s="554" t="s">
        <v>217</v>
      </c>
      <c r="AM412" s="554"/>
      <c r="AN412" s="556" t="s">
        <v>19</v>
      </c>
      <c r="AO412" s="557"/>
      <c r="AP412" s="557"/>
      <c r="AQ412" s="557"/>
      <c r="AR412" s="558"/>
      <c r="AS412" s="559"/>
      <c r="AW412" s="47"/>
      <c r="AY412" s="196" t="s">
        <v>243</v>
      </c>
      <c r="AZ412" s="196" t="s">
        <v>243</v>
      </c>
      <c r="BA412" s="196" t="s">
        <v>241</v>
      </c>
      <c r="BB412" s="522" t="s">
        <v>242</v>
      </c>
      <c r="BC412" s="523"/>
    </row>
    <row r="413" spans="2:65" ht="13.5" customHeight="1" x14ac:dyDescent="0.15">
      <c r="B413" s="493"/>
      <c r="C413" s="494"/>
      <c r="D413" s="494"/>
      <c r="E413" s="494"/>
      <c r="F413" s="494"/>
      <c r="G413" s="494"/>
      <c r="H413" s="494"/>
      <c r="I413" s="495"/>
      <c r="J413" s="493"/>
      <c r="K413" s="494"/>
      <c r="L413" s="494"/>
      <c r="M413" s="494"/>
      <c r="N413" s="498"/>
      <c r="O413" s="501"/>
      <c r="P413" s="494"/>
      <c r="Q413" s="494"/>
      <c r="R413" s="494"/>
      <c r="S413" s="494"/>
      <c r="T413" s="494"/>
      <c r="U413" s="495"/>
      <c r="V413" s="533"/>
      <c r="W413" s="534"/>
      <c r="X413" s="534"/>
      <c r="Y413" s="535"/>
      <c r="Z413" s="539"/>
      <c r="AA413" s="540"/>
      <c r="AB413" s="540"/>
      <c r="AC413" s="541"/>
      <c r="AD413" s="545"/>
      <c r="AE413" s="546"/>
      <c r="AF413" s="546"/>
      <c r="AG413" s="547"/>
      <c r="AH413" s="551"/>
      <c r="AI413" s="552"/>
      <c r="AJ413" s="552"/>
      <c r="AK413" s="553"/>
      <c r="AL413" s="555"/>
      <c r="AM413" s="555"/>
      <c r="AN413" s="524"/>
      <c r="AO413" s="524"/>
      <c r="AP413" s="524"/>
      <c r="AQ413" s="524"/>
      <c r="AR413" s="524"/>
      <c r="AS413" s="525"/>
      <c r="AW413" s="47"/>
      <c r="AY413" s="197"/>
      <c r="AZ413" s="198" t="s">
        <v>237</v>
      </c>
      <c r="BA413" s="198" t="s">
        <v>240</v>
      </c>
      <c r="BB413" s="199" t="s">
        <v>238</v>
      </c>
      <c r="BC413" s="198" t="s">
        <v>237</v>
      </c>
      <c r="BL413" s="43" t="s">
        <v>251</v>
      </c>
      <c r="BM413" s="43" t="s">
        <v>151</v>
      </c>
    </row>
    <row r="414" spans="2:65" ht="18" customHeight="1" x14ac:dyDescent="0.15">
      <c r="B414" s="466"/>
      <c r="C414" s="467"/>
      <c r="D414" s="467"/>
      <c r="E414" s="467"/>
      <c r="F414" s="467"/>
      <c r="G414" s="467"/>
      <c r="H414" s="467"/>
      <c r="I414" s="468"/>
      <c r="J414" s="466"/>
      <c r="K414" s="467"/>
      <c r="L414" s="467"/>
      <c r="M414" s="467"/>
      <c r="N414" s="472"/>
      <c r="O414" s="86"/>
      <c r="P414" s="15" t="s">
        <v>0</v>
      </c>
      <c r="Q414" s="44"/>
      <c r="R414" s="15" t="s">
        <v>1</v>
      </c>
      <c r="S414" s="85"/>
      <c r="T414" s="474" t="s">
        <v>57</v>
      </c>
      <c r="U414" s="475"/>
      <c r="V414" s="476"/>
      <c r="W414" s="477"/>
      <c r="X414" s="477"/>
      <c r="Y414" s="59" t="s">
        <v>8</v>
      </c>
      <c r="Z414" s="37"/>
      <c r="AA414" s="38"/>
      <c r="AB414" s="38"/>
      <c r="AC414" s="36" t="s">
        <v>8</v>
      </c>
      <c r="AD414" s="37"/>
      <c r="AE414" s="38"/>
      <c r="AF414" s="38"/>
      <c r="AG414" s="39" t="s">
        <v>8</v>
      </c>
      <c r="AH414" s="462">
        <f>IF(V414="賃金で算定",V415+Z415-AD415,0)</f>
        <v>0</v>
      </c>
      <c r="AI414" s="463"/>
      <c r="AJ414" s="463"/>
      <c r="AK414" s="464"/>
      <c r="AL414" s="51"/>
      <c r="AM414" s="52"/>
      <c r="AN414" s="478"/>
      <c r="AO414" s="479"/>
      <c r="AP414" s="479"/>
      <c r="AQ414" s="479"/>
      <c r="AR414" s="479"/>
      <c r="AS414" s="39" t="s">
        <v>8</v>
      </c>
      <c r="AV414" s="46" t="str">
        <f>IF(OR(O414="",Q414=""),"", IF(O414&lt;20,DATE(O414+118,Q414,IF(S414="",1,S414)),DATE(O414+88,Q414,IF(S414="",1,S414))))</f>
        <v/>
      </c>
      <c r="AW414" s="47" t="str">
        <f>IF(AV414&lt;=設定シート!C$15,"昔",IF(AV414&lt;=設定シート!E$15,"上",IF(AV414&lt;=設定シート!G$15,"中","下")))</f>
        <v>下</v>
      </c>
      <c r="AX414" s="4">
        <f>IF(AV414&lt;=設定シート!$E$36,5,IF(AV414&lt;=設定シート!$I$36,7,IF(AV414&lt;=設定シート!$M$36,9,11)))</f>
        <v>11</v>
      </c>
      <c r="AY414" s="202"/>
      <c r="AZ414" s="200"/>
      <c r="BA414" s="204">
        <f>AN414</f>
        <v>0</v>
      </c>
      <c r="BB414" s="200"/>
      <c r="BC414" s="200"/>
    </row>
    <row r="415" spans="2:65" ht="18" customHeight="1" x14ac:dyDescent="0.15">
      <c r="B415" s="469"/>
      <c r="C415" s="470"/>
      <c r="D415" s="470"/>
      <c r="E415" s="470"/>
      <c r="F415" s="470"/>
      <c r="G415" s="470"/>
      <c r="H415" s="470"/>
      <c r="I415" s="471"/>
      <c r="J415" s="469"/>
      <c r="K415" s="470"/>
      <c r="L415" s="470"/>
      <c r="M415" s="470"/>
      <c r="N415" s="473"/>
      <c r="O415" s="87"/>
      <c r="P415" s="5" t="s">
        <v>0</v>
      </c>
      <c r="Q415" s="45"/>
      <c r="R415" s="5" t="s">
        <v>1</v>
      </c>
      <c r="S415" s="88"/>
      <c r="T415" s="480" t="s">
        <v>58</v>
      </c>
      <c r="U415" s="481"/>
      <c r="V415" s="482"/>
      <c r="W415" s="483"/>
      <c r="X415" s="483"/>
      <c r="Y415" s="484"/>
      <c r="Z415" s="485"/>
      <c r="AA415" s="486"/>
      <c r="AB415" s="486"/>
      <c r="AC415" s="486"/>
      <c r="AD415" s="482">
        <v>0</v>
      </c>
      <c r="AE415" s="483"/>
      <c r="AF415" s="483"/>
      <c r="AG415" s="484"/>
      <c r="AH415" s="435">
        <f>IF(V414="賃金で算定",0,V415+Z415-AD415)</f>
        <v>0</v>
      </c>
      <c r="AI415" s="435"/>
      <c r="AJ415" s="435"/>
      <c r="AK415" s="465"/>
      <c r="AL415" s="439">
        <f>IF(V414="賃金で算定","賃金で算定",IF(OR(V415=0,$F432="",AV414=""),0,IF(AW414="昔",VLOOKUP($F432,労務比率,AX414,FALSE),IF(AW414="上",VLOOKUP($F432,労務比率,AX414,FALSE),IF(AW414="中",VLOOKUP($F432,労務比率,AX414,FALSE),VLOOKUP($F432,労務比率,AX414,FALSE))))))</f>
        <v>0</v>
      </c>
      <c r="AM415" s="440"/>
      <c r="AN415" s="436">
        <f>IF(V414="賃金で算定",0,INT(AH415*AL415/100))</f>
        <v>0</v>
      </c>
      <c r="AO415" s="437"/>
      <c r="AP415" s="437"/>
      <c r="AQ415" s="437"/>
      <c r="AR415" s="437"/>
      <c r="AS415" s="31"/>
      <c r="AV415" s="46"/>
      <c r="AW415" s="47"/>
      <c r="AY415" s="203">
        <f>AH415</f>
        <v>0</v>
      </c>
      <c r="AZ415" s="201">
        <f>IF(AV414&lt;=設定シート!C$85,AH415,IF(AND(AV414&gt;=設定シート!E$85,AV414&lt;=設定シート!G$85),AH415*105/108,AH415))</f>
        <v>0</v>
      </c>
      <c r="BA415" s="198"/>
      <c r="BB415" s="201">
        <f>IF($AL415="賃金で算定",0,INT(AY415*$AL415/100))</f>
        <v>0</v>
      </c>
      <c r="BC415" s="201">
        <f>IF(AY415=AZ415,BB415,AZ415*$AL415/100)</f>
        <v>0</v>
      </c>
      <c r="BL415" s="43">
        <f>IF(AY415=AZ415,0,1)</f>
        <v>0</v>
      </c>
      <c r="BM415" s="43" t="str">
        <f>IF(BL415=1,AL415,"")</f>
        <v/>
      </c>
    </row>
    <row r="416" spans="2:65" ht="18" customHeight="1" x14ac:dyDescent="0.15">
      <c r="B416" s="466"/>
      <c r="C416" s="467"/>
      <c r="D416" s="467"/>
      <c r="E416" s="467"/>
      <c r="F416" s="467"/>
      <c r="G416" s="467"/>
      <c r="H416" s="467"/>
      <c r="I416" s="468"/>
      <c r="J416" s="466"/>
      <c r="K416" s="467"/>
      <c r="L416" s="467"/>
      <c r="M416" s="467"/>
      <c r="N416" s="472"/>
      <c r="O416" s="86"/>
      <c r="P416" s="15" t="s">
        <v>45</v>
      </c>
      <c r="Q416" s="44"/>
      <c r="R416" s="15" t="s">
        <v>46</v>
      </c>
      <c r="S416" s="85"/>
      <c r="T416" s="474" t="s">
        <v>47</v>
      </c>
      <c r="U416" s="475"/>
      <c r="V416" s="476"/>
      <c r="W416" s="477"/>
      <c r="X416" s="477"/>
      <c r="Y416" s="60"/>
      <c r="Z416" s="33"/>
      <c r="AA416" s="34"/>
      <c r="AB416" s="34"/>
      <c r="AC416" s="35"/>
      <c r="AD416" s="33"/>
      <c r="AE416" s="34"/>
      <c r="AF416" s="34"/>
      <c r="AG416" s="40"/>
      <c r="AH416" s="462">
        <f>IF(V416="賃金で算定",V417+Z417-AD417,0)</f>
        <v>0</v>
      </c>
      <c r="AI416" s="463"/>
      <c r="AJ416" s="463"/>
      <c r="AK416" s="464"/>
      <c r="AL416" s="51"/>
      <c r="AM416" s="52"/>
      <c r="AN416" s="478"/>
      <c r="AO416" s="479"/>
      <c r="AP416" s="479"/>
      <c r="AQ416" s="479"/>
      <c r="AR416" s="479"/>
      <c r="AS416" s="32"/>
      <c r="AV416" s="46" t="str">
        <f>IF(OR(O416="",Q416=""),"", IF(O416&lt;20,DATE(O416+118,Q416,IF(S416="",1,S416)),DATE(O416+88,Q416,IF(S416="",1,S416))))</f>
        <v/>
      </c>
      <c r="AW416" s="47" t="str">
        <f>IF(AV416&lt;=設定シート!C$15,"昔",IF(AV416&lt;=設定シート!E$15,"上",IF(AV416&lt;=設定シート!G$15,"中","下")))</f>
        <v>下</v>
      </c>
      <c r="AX416" s="4">
        <f>IF(AV416&lt;=設定シート!$E$36,5,IF(AV416&lt;=設定シート!$I$36,7,IF(AV416&lt;=設定シート!$M$36,9,11)))</f>
        <v>11</v>
      </c>
      <c r="AY416" s="202"/>
      <c r="AZ416" s="200"/>
      <c r="BA416" s="204">
        <f t="shared" ref="BA416" si="202">AN416</f>
        <v>0</v>
      </c>
      <c r="BB416" s="200"/>
      <c r="BC416" s="200"/>
      <c r="BL416" s="43"/>
      <c r="BM416" s="43"/>
    </row>
    <row r="417" spans="2:65" ht="18" customHeight="1" x14ac:dyDescent="0.15">
      <c r="B417" s="469"/>
      <c r="C417" s="470"/>
      <c r="D417" s="470"/>
      <c r="E417" s="470"/>
      <c r="F417" s="470"/>
      <c r="G417" s="470"/>
      <c r="H417" s="470"/>
      <c r="I417" s="471"/>
      <c r="J417" s="469"/>
      <c r="K417" s="470"/>
      <c r="L417" s="470"/>
      <c r="M417" s="470"/>
      <c r="N417" s="473"/>
      <c r="O417" s="87"/>
      <c r="P417" s="16" t="s">
        <v>45</v>
      </c>
      <c r="Q417" s="45"/>
      <c r="R417" s="16" t="s">
        <v>46</v>
      </c>
      <c r="S417" s="88"/>
      <c r="T417" s="480" t="s">
        <v>48</v>
      </c>
      <c r="U417" s="481"/>
      <c r="V417" s="482"/>
      <c r="W417" s="483"/>
      <c r="X417" s="483"/>
      <c r="Y417" s="484"/>
      <c r="Z417" s="485"/>
      <c r="AA417" s="486"/>
      <c r="AB417" s="486"/>
      <c r="AC417" s="486"/>
      <c r="AD417" s="482">
        <v>0</v>
      </c>
      <c r="AE417" s="483"/>
      <c r="AF417" s="483"/>
      <c r="AG417" s="484"/>
      <c r="AH417" s="435">
        <f>IF(V416="賃金で算定",0,V417+Z417-AD417)</f>
        <v>0</v>
      </c>
      <c r="AI417" s="435"/>
      <c r="AJ417" s="435"/>
      <c r="AK417" s="465"/>
      <c r="AL417" s="439">
        <f>IF(V416="賃金で算定","賃金で算定",IF(OR(V417=0,$F432="",AV416=""),0,IF(AW416="昔",VLOOKUP($F432,労務比率,AX416,FALSE),IF(AW416="上",VLOOKUP($F432,労務比率,AX416,FALSE),IF(AW416="中",VLOOKUP($F432,労務比率,AX416,FALSE),VLOOKUP($F432,労務比率,AX416,FALSE))))))</f>
        <v>0</v>
      </c>
      <c r="AM417" s="440"/>
      <c r="AN417" s="436">
        <f>IF(V416="賃金で算定",0,INT(AH417*AL417/100))</f>
        <v>0</v>
      </c>
      <c r="AO417" s="437"/>
      <c r="AP417" s="437"/>
      <c r="AQ417" s="437"/>
      <c r="AR417" s="437"/>
      <c r="AS417" s="31"/>
      <c r="AV417" s="46"/>
      <c r="AW417" s="47"/>
      <c r="AY417" s="203">
        <f t="shared" ref="AY417" si="203">AH417</f>
        <v>0</v>
      </c>
      <c r="AZ417" s="201">
        <f>IF(AV416&lt;=設定シート!C$85,AH417,IF(AND(AV416&gt;=設定シート!E$85,AV416&lt;=設定シート!G$85),AH417*105/108,AH417))</f>
        <v>0</v>
      </c>
      <c r="BA417" s="198"/>
      <c r="BB417" s="201">
        <f t="shared" ref="BB417" si="204">IF($AL417="賃金で算定",0,INT(AY417*$AL417/100))</f>
        <v>0</v>
      </c>
      <c r="BC417" s="201">
        <f>IF(AY417=AZ417,BB417,AZ417*$AL417/100)</f>
        <v>0</v>
      </c>
      <c r="BL417" s="43">
        <f>IF(AY417=AZ417,0,1)</f>
        <v>0</v>
      </c>
      <c r="BM417" s="43" t="str">
        <f>IF(BL417=1,AL417,"")</f>
        <v/>
      </c>
    </row>
    <row r="418" spans="2:65" ht="18" customHeight="1" x14ac:dyDescent="0.15">
      <c r="B418" s="466"/>
      <c r="C418" s="467"/>
      <c r="D418" s="467"/>
      <c r="E418" s="467"/>
      <c r="F418" s="467"/>
      <c r="G418" s="467"/>
      <c r="H418" s="467"/>
      <c r="I418" s="468"/>
      <c r="J418" s="466"/>
      <c r="K418" s="467"/>
      <c r="L418" s="467"/>
      <c r="M418" s="467"/>
      <c r="N418" s="472"/>
      <c r="O418" s="86"/>
      <c r="P418" s="15" t="s">
        <v>45</v>
      </c>
      <c r="Q418" s="44"/>
      <c r="R418" s="15" t="s">
        <v>46</v>
      </c>
      <c r="S418" s="85"/>
      <c r="T418" s="474" t="s">
        <v>47</v>
      </c>
      <c r="U418" s="475"/>
      <c r="V418" s="476"/>
      <c r="W418" s="477"/>
      <c r="X418" s="477"/>
      <c r="Y418" s="60"/>
      <c r="Z418" s="33"/>
      <c r="AA418" s="34"/>
      <c r="AB418" s="34"/>
      <c r="AC418" s="35"/>
      <c r="AD418" s="33"/>
      <c r="AE418" s="34"/>
      <c r="AF418" s="34"/>
      <c r="AG418" s="40"/>
      <c r="AH418" s="462">
        <f>IF(V418="賃金で算定",V419+Z419-AD419,0)</f>
        <v>0</v>
      </c>
      <c r="AI418" s="463"/>
      <c r="AJ418" s="463"/>
      <c r="AK418" s="464"/>
      <c r="AL418" s="51"/>
      <c r="AM418" s="52"/>
      <c r="AN418" s="478"/>
      <c r="AO418" s="479"/>
      <c r="AP418" s="479"/>
      <c r="AQ418" s="479"/>
      <c r="AR418" s="479"/>
      <c r="AS418" s="32"/>
      <c r="AV418" s="46" t="str">
        <f>IF(OR(O418="",Q418=""),"", IF(O418&lt;20,DATE(O418+118,Q418,IF(S418="",1,S418)),DATE(O418+88,Q418,IF(S418="",1,S418))))</f>
        <v/>
      </c>
      <c r="AW418" s="47" t="str">
        <f>IF(AV418&lt;=設定シート!C$15,"昔",IF(AV418&lt;=設定シート!E$15,"上",IF(AV418&lt;=設定シート!G$15,"中","下")))</f>
        <v>下</v>
      </c>
      <c r="AX418" s="4">
        <f>IF(AV418&lt;=設定シート!$E$36,5,IF(AV418&lt;=設定シート!$I$36,7,IF(AV418&lt;=設定シート!$M$36,9,11)))</f>
        <v>11</v>
      </c>
      <c r="AY418" s="202"/>
      <c r="AZ418" s="200"/>
      <c r="BA418" s="204">
        <f t="shared" ref="BA418" si="205">AN418</f>
        <v>0</v>
      </c>
      <c r="BB418" s="200"/>
      <c r="BC418" s="200"/>
    </row>
    <row r="419" spans="2:65" ht="18" customHeight="1" x14ac:dyDescent="0.15">
      <c r="B419" s="469"/>
      <c r="C419" s="470"/>
      <c r="D419" s="470"/>
      <c r="E419" s="470"/>
      <c r="F419" s="470"/>
      <c r="G419" s="470"/>
      <c r="H419" s="470"/>
      <c r="I419" s="471"/>
      <c r="J419" s="469"/>
      <c r="K419" s="470"/>
      <c r="L419" s="470"/>
      <c r="M419" s="470"/>
      <c r="N419" s="473"/>
      <c r="O419" s="87"/>
      <c r="P419" s="16" t="s">
        <v>45</v>
      </c>
      <c r="Q419" s="45"/>
      <c r="R419" s="16" t="s">
        <v>46</v>
      </c>
      <c r="S419" s="88"/>
      <c r="T419" s="480" t="s">
        <v>48</v>
      </c>
      <c r="U419" s="481"/>
      <c r="V419" s="482"/>
      <c r="W419" s="483"/>
      <c r="X419" s="483"/>
      <c r="Y419" s="484"/>
      <c r="Z419" s="482"/>
      <c r="AA419" s="483"/>
      <c r="AB419" s="483"/>
      <c r="AC419" s="483"/>
      <c r="AD419" s="482">
        <v>0</v>
      </c>
      <c r="AE419" s="483"/>
      <c r="AF419" s="483"/>
      <c r="AG419" s="484"/>
      <c r="AH419" s="435">
        <f>IF(V418="賃金で算定",0,V419+Z419-AD419)</f>
        <v>0</v>
      </c>
      <c r="AI419" s="435"/>
      <c r="AJ419" s="435"/>
      <c r="AK419" s="465"/>
      <c r="AL419" s="439">
        <f>IF(V418="賃金で算定","賃金で算定",IF(OR(V419=0,$F432="",AV418=""),0,IF(AW418="昔",VLOOKUP($F432,労務比率,AX418,FALSE),IF(AW418="上",VLOOKUP($F432,労務比率,AX418,FALSE),IF(AW418="中",VLOOKUP($F432,労務比率,AX418,FALSE),VLOOKUP($F432,労務比率,AX418,FALSE))))))</f>
        <v>0</v>
      </c>
      <c r="AM419" s="440"/>
      <c r="AN419" s="436">
        <f>IF(V418="賃金で算定",0,INT(AH419*AL419/100))</f>
        <v>0</v>
      </c>
      <c r="AO419" s="437"/>
      <c r="AP419" s="437"/>
      <c r="AQ419" s="437"/>
      <c r="AR419" s="437"/>
      <c r="AS419" s="31"/>
      <c r="AV419" s="46"/>
      <c r="AW419" s="47"/>
      <c r="AY419" s="203">
        <f t="shared" ref="AY419" si="206">AH419</f>
        <v>0</v>
      </c>
      <c r="AZ419" s="201">
        <f>IF(AV418&lt;=設定シート!C$85,AH419,IF(AND(AV418&gt;=設定シート!E$85,AV418&lt;=設定シート!G$85),AH419*105/108,AH419))</f>
        <v>0</v>
      </c>
      <c r="BA419" s="198"/>
      <c r="BB419" s="201">
        <f t="shared" ref="BB419" si="207">IF($AL419="賃金で算定",0,INT(AY419*$AL419/100))</f>
        <v>0</v>
      </c>
      <c r="BC419" s="201">
        <f>IF(AY419=AZ419,BB419,AZ419*$AL419/100)</f>
        <v>0</v>
      </c>
      <c r="BL419" s="43">
        <f>IF(AY419=AZ419,0,1)</f>
        <v>0</v>
      </c>
      <c r="BM419" s="43" t="str">
        <f>IF(BL419=1,AL419,"")</f>
        <v/>
      </c>
    </row>
    <row r="420" spans="2:65" ht="18" customHeight="1" x14ac:dyDescent="0.15">
      <c r="B420" s="466"/>
      <c r="C420" s="467"/>
      <c r="D420" s="467"/>
      <c r="E420" s="467"/>
      <c r="F420" s="467"/>
      <c r="G420" s="467"/>
      <c r="H420" s="467"/>
      <c r="I420" s="468"/>
      <c r="J420" s="466"/>
      <c r="K420" s="467"/>
      <c r="L420" s="467"/>
      <c r="M420" s="467"/>
      <c r="N420" s="472"/>
      <c r="O420" s="86"/>
      <c r="P420" s="15" t="s">
        <v>45</v>
      </c>
      <c r="Q420" s="44"/>
      <c r="R420" s="15" t="s">
        <v>46</v>
      </c>
      <c r="S420" s="85"/>
      <c r="T420" s="474" t="s">
        <v>47</v>
      </c>
      <c r="U420" s="475"/>
      <c r="V420" s="476"/>
      <c r="W420" s="477"/>
      <c r="X420" s="477"/>
      <c r="Y420" s="61"/>
      <c r="Z420" s="29"/>
      <c r="AA420" s="30"/>
      <c r="AB420" s="30"/>
      <c r="AC420" s="41"/>
      <c r="AD420" s="29"/>
      <c r="AE420" s="30"/>
      <c r="AF420" s="30"/>
      <c r="AG420" s="42"/>
      <c r="AH420" s="462">
        <f>IF(V420="賃金で算定",V421+Z421-AD421,0)</f>
        <v>0</v>
      </c>
      <c r="AI420" s="463"/>
      <c r="AJ420" s="463"/>
      <c r="AK420" s="464"/>
      <c r="AL420" s="51"/>
      <c r="AM420" s="52"/>
      <c r="AN420" s="478"/>
      <c r="AO420" s="479"/>
      <c r="AP420" s="479"/>
      <c r="AQ420" s="479"/>
      <c r="AR420" s="479"/>
      <c r="AS420" s="32"/>
      <c r="AV420" s="46" t="str">
        <f>IF(OR(O420="",Q420=""),"", IF(O420&lt;20,DATE(O420+118,Q420,IF(S420="",1,S420)),DATE(O420+88,Q420,IF(S420="",1,S420))))</f>
        <v/>
      </c>
      <c r="AW420" s="47" t="str">
        <f>IF(AV420&lt;=設定シート!C$15,"昔",IF(AV420&lt;=設定シート!E$15,"上",IF(AV420&lt;=設定シート!G$15,"中","下")))</f>
        <v>下</v>
      </c>
      <c r="AX420" s="4">
        <f>IF(AV420&lt;=設定シート!$E$36,5,IF(AV420&lt;=設定シート!$I$36,7,IF(AV420&lt;=設定シート!$M$36,9,11)))</f>
        <v>11</v>
      </c>
      <c r="AY420" s="202"/>
      <c r="AZ420" s="200"/>
      <c r="BA420" s="204">
        <f t="shared" ref="BA420" si="208">AN420</f>
        <v>0</v>
      </c>
      <c r="BB420" s="200"/>
      <c r="BC420" s="200"/>
    </row>
    <row r="421" spans="2:65" ht="18" customHeight="1" x14ac:dyDescent="0.15">
      <c r="B421" s="469"/>
      <c r="C421" s="470"/>
      <c r="D421" s="470"/>
      <c r="E421" s="470"/>
      <c r="F421" s="470"/>
      <c r="G421" s="470"/>
      <c r="H421" s="470"/>
      <c r="I421" s="471"/>
      <c r="J421" s="469"/>
      <c r="K421" s="470"/>
      <c r="L421" s="470"/>
      <c r="M421" s="470"/>
      <c r="N421" s="473"/>
      <c r="O421" s="87"/>
      <c r="P421" s="16" t="s">
        <v>45</v>
      </c>
      <c r="Q421" s="45"/>
      <c r="R421" s="16" t="s">
        <v>46</v>
      </c>
      <c r="S421" s="88"/>
      <c r="T421" s="480" t="s">
        <v>48</v>
      </c>
      <c r="U421" s="481"/>
      <c r="V421" s="482"/>
      <c r="W421" s="483"/>
      <c r="X421" s="483"/>
      <c r="Y421" s="484"/>
      <c r="Z421" s="485"/>
      <c r="AA421" s="486"/>
      <c r="AB421" s="486"/>
      <c r="AC421" s="486"/>
      <c r="AD421" s="482">
        <v>0</v>
      </c>
      <c r="AE421" s="483"/>
      <c r="AF421" s="483"/>
      <c r="AG421" s="484"/>
      <c r="AH421" s="435">
        <f>IF(V420="賃金で算定",0,V421+Z421-AD421)</f>
        <v>0</v>
      </c>
      <c r="AI421" s="435"/>
      <c r="AJ421" s="435"/>
      <c r="AK421" s="465"/>
      <c r="AL421" s="439">
        <f>IF(V420="賃金で算定","賃金で算定",IF(OR(V421=0,$F432="",AV420=""),0,IF(AW420="昔",VLOOKUP($F432,労務比率,AX420,FALSE),IF(AW420="上",VLOOKUP($F432,労務比率,AX420,FALSE),IF(AW420="中",VLOOKUP($F432,労務比率,AX420,FALSE),VLOOKUP($F432,労務比率,AX420,FALSE))))))</f>
        <v>0</v>
      </c>
      <c r="AM421" s="440"/>
      <c r="AN421" s="436">
        <f>IF(V420="賃金で算定",0,INT(AH421*AL421/100))</f>
        <v>0</v>
      </c>
      <c r="AO421" s="437"/>
      <c r="AP421" s="437"/>
      <c r="AQ421" s="437"/>
      <c r="AR421" s="437"/>
      <c r="AS421" s="31"/>
      <c r="AV421" s="46"/>
      <c r="AW421" s="47"/>
      <c r="AY421" s="203">
        <f t="shared" ref="AY421" si="209">AH421</f>
        <v>0</v>
      </c>
      <c r="AZ421" s="201">
        <f>IF(AV420&lt;=設定シート!C$85,AH421,IF(AND(AV420&gt;=設定シート!E$85,AV420&lt;=設定シート!G$85),AH421*105/108,AH421))</f>
        <v>0</v>
      </c>
      <c r="BA421" s="198"/>
      <c r="BB421" s="201">
        <f t="shared" ref="BB421" si="210">IF($AL421="賃金で算定",0,INT(AY421*$AL421/100))</f>
        <v>0</v>
      </c>
      <c r="BC421" s="201">
        <f>IF(AY421=AZ421,BB421,AZ421*$AL421/100)</f>
        <v>0</v>
      </c>
      <c r="BL421" s="43">
        <f>IF(AY421=AZ421,0,1)</f>
        <v>0</v>
      </c>
      <c r="BM421" s="43" t="str">
        <f>IF(BL421=1,AL421,"")</f>
        <v/>
      </c>
    </row>
    <row r="422" spans="2:65" ht="18" customHeight="1" x14ac:dyDescent="0.15">
      <c r="B422" s="466"/>
      <c r="C422" s="467"/>
      <c r="D422" s="467"/>
      <c r="E422" s="467"/>
      <c r="F422" s="467"/>
      <c r="G422" s="467"/>
      <c r="H422" s="467"/>
      <c r="I422" s="468"/>
      <c r="J422" s="466"/>
      <c r="K422" s="467"/>
      <c r="L422" s="467"/>
      <c r="M422" s="467"/>
      <c r="N422" s="472"/>
      <c r="O422" s="86"/>
      <c r="P422" s="15" t="s">
        <v>45</v>
      </c>
      <c r="Q422" s="44"/>
      <c r="R422" s="15" t="s">
        <v>46</v>
      </c>
      <c r="S422" s="85"/>
      <c r="T422" s="474" t="s">
        <v>47</v>
      </c>
      <c r="U422" s="475"/>
      <c r="V422" s="476"/>
      <c r="W422" s="477"/>
      <c r="X422" s="477"/>
      <c r="Y422" s="60"/>
      <c r="Z422" s="33"/>
      <c r="AA422" s="34"/>
      <c r="AB422" s="34"/>
      <c r="AC422" s="35"/>
      <c r="AD422" s="33"/>
      <c r="AE422" s="34"/>
      <c r="AF422" s="34"/>
      <c r="AG422" s="40"/>
      <c r="AH422" s="462">
        <f>IF(V422="賃金で算定",V423+Z423-AD423,0)</f>
        <v>0</v>
      </c>
      <c r="AI422" s="463"/>
      <c r="AJ422" s="463"/>
      <c r="AK422" s="464"/>
      <c r="AL422" s="51"/>
      <c r="AM422" s="52"/>
      <c r="AN422" s="478"/>
      <c r="AO422" s="479"/>
      <c r="AP422" s="479"/>
      <c r="AQ422" s="479"/>
      <c r="AR422" s="479"/>
      <c r="AS422" s="32"/>
      <c r="AV422" s="46" t="str">
        <f>IF(OR(O422="",Q422=""),"", IF(O422&lt;20,DATE(O422+118,Q422,IF(S422="",1,S422)),DATE(O422+88,Q422,IF(S422="",1,S422))))</f>
        <v/>
      </c>
      <c r="AW422" s="47" t="str">
        <f>IF(AV422&lt;=設定シート!C$15,"昔",IF(AV422&lt;=設定シート!E$15,"上",IF(AV422&lt;=設定シート!G$15,"中","下")))</f>
        <v>下</v>
      </c>
      <c r="AX422" s="4">
        <f>IF(AV422&lt;=設定シート!$E$36,5,IF(AV422&lt;=設定シート!$I$36,7,IF(AV422&lt;=設定シート!$M$36,9,11)))</f>
        <v>11</v>
      </c>
      <c r="AY422" s="202"/>
      <c r="AZ422" s="200"/>
      <c r="BA422" s="204">
        <f t="shared" ref="BA422" si="211">AN422</f>
        <v>0</v>
      </c>
      <c r="BB422" s="200"/>
      <c r="BC422" s="200"/>
    </row>
    <row r="423" spans="2:65" ht="18" customHeight="1" x14ac:dyDescent="0.15">
      <c r="B423" s="469"/>
      <c r="C423" s="470"/>
      <c r="D423" s="470"/>
      <c r="E423" s="470"/>
      <c r="F423" s="470"/>
      <c r="G423" s="470"/>
      <c r="H423" s="470"/>
      <c r="I423" s="471"/>
      <c r="J423" s="469"/>
      <c r="K423" s="470"/>
      <c r="L423" s="470"/>
      <c r="M423" s="470"/>
      <c r="N423" s="473"/>
      <c r="O423" s="87"/>
      <c r="P423" s="16" t="s">
        <v>45</v>
      </c>
      <c r="Q423" s="45"/>
      <c r="R423" s="16" t="s">
        <v>46</v>
      </c>
      <c r="S423" s="88"/>
      <c r="T423" s="480" t="s">
        <v>48</v>
      </c>
      <c r="U423" s="481"/>
      <c r="V423" s="482"/>
      <c r="W423" s="483"/>
      <c r="X423" s="483"/>
      <c r="Y423" s="484"/>
      <c r="Z423" s="482"/>
      <c r="AA423" s="483"/>
      <c r="AB423" s="483"/>
      <c r="AC423" s="483"/>
      <c r="AD423" s="482">
        <v>0</v>
      </c>
      <c r="AE423" s="483"/>
      <c r="AF423" s="483"/>
      <c r="AG423" s="484"/>
      <c r="AH423" s="435">
        <f>IF(V422="賃金で算定",0,V423+Z423-AD423)</f>
        <v>0</v>
      </c>
      <c r="AI423" s="435"/>
      <c r="AJ423" s="435"/>
      <c r="AK423" s="465"/>
      <c r="AL423" s="439">
        <f>IF(V422="賃金で算定","賃金で算定",IF(OR(V423=0,$F432="",AV422=""),0,IF(AW422="昔",VLOOKUP($F432,労務比率,AX422,FALSE),IF(AW422="上",VLOOKUP($F432,労務比率,AX422,FALSE),IF(AW422="中",VLOOKUP($F432,労務比率,AX422,FALSE),VLOOKUP($F432,労務比率,AX422,FALSE))))))</f>
        <v>0</v>
      </c>
      <c r="AM423" s="440"/>
      <c r="AN423" s="436">
        <f>IF(V422="賃金で算定",0,INT(AH423*AL423/100))</f>
        <v>0</v>
      </c>
      <c r="AO423" s="437"/>
      <c r="AP423" s="437"/>
      <c r="AQ423" s="437"/>
      <c r="AR423" s="437"/>
      <c r="AS423" s="31"/>
      <c r="AV423" s="46"/>
      <c r="AW423" s="47"/>
      <c r="AY423" s="203">
        <f t="shared" ref="AY423" si="212">AH423</f>
        <v>0</v>
      </c>
      <c r="AZ423" s="201">
        <f>IF(AV422&lt;=設定シート!C$85,AH423,IF(AND(AV422&gt;=設定シート!E$85,AV422&lt;=設定シート!G$85),AH423*105/108,AH423))</f>
        <v>0</v>
      </c>
      <c r="BA423" s="198"/>
      <c r="BB423" s="201">
        <f t="shared" ref="BB423" si="213">IF($AL423="賃金で算定",0,INT(AY423*$AL423/100))</f>
        <v>0</v>
      </c>
      <c r="BC423" s="201">
        <f>IF(AY423=AZ423,BB423,AZ423*$AL423/100)</f>
        <v>0</v>
      </c>
      <c r="BL423" s="43">
        <f>IF(AY423=AZ423,0,1)</f>
        <v>0</v>
      </c>
      <c r="BM423" s="43" t="str">
        <f>IF(BL423=1,AL423,"")</f>
        <v/>
      </c>
    </row>
    <row r="424" spans="2:65" ht="18" customHeight="1" x14ac:dyDescent="0.15">
      <c r="B424" s="466"/>
      <c r="C424" s="467"/>
      <c r="D424" s="467"/>
      <c r="E424" s="467"/>
      <c r="F424" s="467"/>
      <c r="G424" s="467"/>
      <c r="H424" s="467"/>
      <c r="I424" s="468"/>
      <c r="J424" s="466"/>
      <c r="K424" s="467"/>
      <c r="L424" s="467"/>
      <c r="M424" s="467"/>
      <c r="N424" s="472"/>
      <c r="O424" s="86"/>
      <c r="P424" s="15" t="s">
        <v>45</v>
      </c>
      <c r="Q424" s="44"/>
      <c r="R424" s="15" t="s">
        <v>46</v>
      </c>
      <c r="S424" s="85"/>
      <c r="T424" s="474" t="s">
        <v>47</v>
      </c>
      <c r="U424" s="475"/>
      <c r="V424" s="476"/>
      <c r="W424" s="477"/>
      <c r="X424" s="477"/>
      <c r="Y424" s="60"/>
      <c r="Z424" s="33"/>
      <c r="AA424" s="34"/>
      <c r="AB424" s="34"/>
      <c r="AC424" s="35"/>
      <c r="AD424" s="33"/>
      <c r="AE424" s="34"/>
      <c r="AF424" s="34"/>
      <c r="AG424" s="40"/>
      <c r="AH424" s="462">
        <f>IF(V424="賃金で算定",V425+Z425-AD425,0)</f>
        <v>0</v>
      </c>
      <c r="AI424" s="463"/>
      <c r="AJ424" s="463"/>
      <c r="AK424" s="464"/>
      <c r="AL424" s="51"/>
      <c r="AM424" s="52"/>
      <c r="AN424" s="478"/>
      <c r="AO424" s="479"/>
      <c r="AP424" s="479"/>
      <c r="AQ424" s="479"/>
      <c r="AR424" s="479"/>
      <c r="AS424" s="32"/>
      <c r="AV424" s="46" t="str">
        <f>IF(OR(O424="",Q424=""),"", IF(O424&lt;20,DATE(O424+118,Q424,IF(S424="",1,S424)),DATE(O424+88,Q424,IF(S424="",1,S424))))</f>
        <v/>
      </c>
      <c r="AW424" s="47" t="str">
        <f>IF(AV424&lt;=設定シート!C$15,"昔",IF(AV424&lt;=設定シート!E$15,"上",IF(AV424&lt;=設定シート!G$15,"中","下")))</f>
        <v>下</v>
      </c>
      <c r="AX424" s="4">
        <f>IF(AV424&lt;=設定シート!$E$36,5,IF(AV424&lt;=設定シート!$I$36,7,IF(AV424&lt;=設定シート!$M$36,9,11)))</f>
        <v>11</v>
      </c>
      <c r="AY424" s="202"/>
      <c r="AZ424" s="200"/>
      <c r="BA424" s="204">
        <f t="shared" ref="BA424" si="214">AN424</f>
        <v>0</v>
      </c>
      <c r="BB424" s="200"/>
      <c r="BC424" s="200"/>
    </row>
    <row r="425" spans="2:65" ht="18" customHeight="1" x14ac:dyDescent="0.15">
      <c r="B425" s="469"/>
      <c r="C425" s="470"/>
      <c r="D425" s="470"/>
      <c r="E425" s="470"/>
      <c r="F425" s="470"/>
      <c r="G425" s="470"/>
      <c r="H425" s="470"/>
      <c r="I425" s="471"/>
      <c r="J425" s="469"/>
      <c r="K425" s="470"/>
      <c r="L425" s="470"/>
      <c r="M425" s="470"/>
      <c r="N425" s="473"/>
      <c r="O425" s="87"/>
      <c r="P425" s="16" t="s">
        <v>45</v>
      </c>
      <c r="Q425" s="45"/>
      <c r="R425" s="16" t="s">
        <v>46</v>
      </c>
      <c r="S425" s="88"/>
      <c r="T425" s="480" t="s">
        <v>48</v>
      </c>
      <c r="U425" s="481"/>
      <c r="V425" s="482"/>
      <c r="W425" s="483"/>
      <c r="X425" s="483"/>
      <c r="Y425" s="484"/>
      <c r="Z425" s="482"/>
      <c r="AA425" s="483"/>
      <c r="AB425" s="483"/>
      <c r="AC425" s="483"/>
      <c r="AD425" s="482">
        <v>0</v>
      </c>
      <c r="AE425" s="483"/>
      <c r="AF425" s="483"/>
      <c r="AG425" s="484"/>
      <c r="AH425" s="435">
        <f>IF(V424="賃金で算定",0,V425+Z425-AD425)</f>
        <v>0</v>
      </c>
      <c r="AI425" s="435"/>
      <c r="AJ425" s="435"/>
      <c r="AK425" s="465"/>
      <c r="AL425" s="439">
        <f>IF(V424="賃金で算定","賃金で算定",IF(OR(V425=0,$F432="",AV424=""),0,IF(AW424="昔",VLOOKUP($F432,労務比率,AX424,FALSE),IF(AW424="上",VLOOKUP($F432,労務比率,AX424,FALSE),IF(AW424="中",VLOOKUP($F432,労務比率,AX424,FALSE),VLOOKUP($F432,労務比率,AX424,FALSE))))))</f>
        <v>0</v>
      </c>
      <c r="AM425" s="440"/>
      <c r="AN425" s="436">
        <f>IF(V424="賃金で算定",0,INT(AH425*AL425/100))</f>
        <v>0</v>
      </c>
      <c r="AO425" s="437"/>
      <c r="AP425" s="437"/>
      <c r="AQ425" s="437"/>
      <c r="AR425" s="437"/>
      <c r="AS425" s="31"/>
      <c r="AV425" s="46"/>
      <c r="AW425" s="47"/>
      <c r="AY425" s="203">
        <f t="shared" ref="AY425" si="215">AH425</f>
        <v>0</v>
      </c>
      <c r="AZ425" s="201">
        <f>IF(AV424&lt;=設定シート!C$85,AH425,IF(AND(AV424&gt;=設定シート!E$85,AV424&lt;=設定シート!G$85),AH425*105/108,AH425))</f>
        <v>0</v>
      </c>
      <c r="BA425" s="198"/>
      <c r="BB425" s="201">
        <f t="shared" ref="BB425" si="216">IF($AL425="賃金で算定",0,INT(AY425*$AL425/100))</f>
        <v>0</v>
      </c>
      <c r="BC425" s="201">
        <f>IF(AY425=AZ425,BB425,AZ425*$AL425/100)</f>
        <v>0</v>
      </c>
      <c r="BL425" s="43">
        <f>IF(AY425=AZ425,0,1)</f>
        <v>0</v>
      </c>
      <c r="BM425" s="43" t="str">
        <f>IF(BL425=1,AL425,"")</f>
        <v/>
      </c>
    </row>
    <row r="426" spans="2:65" ht="18" customHeight="1" x14ac:dyDescent="0.15">
      <c r="B426" s="466"/>
      <c r="C426" s="467"/>
      <c r="D426" s="467"/>
      <c r="E426" s="467"/>
      <c r="F426" s="467"/>
      <c r="G426" s="467"/>
      <c r="H426" s="467"/>
      <c r="I426" s="468"/>
      <c r="J426" s="466"/>
      <c r="K426" s="467"/>
      <c r="L426" s="467"/>
      <c r="M426" s="467"/>
      <c r="N426" s="472"/>
      <c r="O426" s="86"/>
      <c r="P426" s="15" t="s">
        <v>45</v>
      </c>
      <c r="Q426" s="44"/>
      <c r="R426" s="15" t="s">
        <v>46</v>
      </c>
      <c r="S426" s="85"/>
      <c r="T426" s="474" t="s">
        <v>47</v>
      </c>
      <c r="U426" s="475"/>
      <c r="V426" s="476"/>
      <c r="W426" s="477"/>
      <c r="X426" s="477"/>
      <c r="Y426" s="60"/>
      <c r="Z426" s="33"/>
      <c r="AA426" s="34"/>
      <c r="AB426" s="34"/>
      <c r="AC426" s="35"/>
      <c r="AD426" s="33"/>
      <c r="AE426" s="34"/>
      <c r="AF426" s="34"/>
      <c r="AG426" s="40"/>
      <c r="AH426" s="462">
        <f>IF(V426="賃金で算定",V427+Z427-AD427,0)</f>
        <v>0</v>
      </c>
      <c r="AI426" s="463"/>
      <c r="AJ426" s="463"/>
      <c r="AK426" s="464"/>
      <c r="AL426" s="51"/>
      <c r="AM426" s="52"/>
      <c r="AN426" s="478"/>
      <c r="AO426" s="479"/>
      <c r="AP426" s="479"/>
      <c r="AQ426" s="479"/>
      <c r="AR426" s="479"/>
      <c r="AS426" s="32"/>
      <c r="AV426" s="46" t="str">
        <f>IF(OR(O426="",Q426=""),"", IF(O426&lt;20,DATE(O426+118,Q426,IF(S426="",1,S426)),DATE(O426+88,Q426,IF(S426="",1,S426))))</f>
        <v/>
      </c>
      <c r="AW426" s="47" t="str">
        <f>IF(AV426&lt;=設定シート!C$15,"昔",IF(AV426&lt;=設定シート!E$15,"上",IF(AV426&lt;=設定シート!G$15,"中","下")))</f>
        <v>下</v>
      </c>
      <c r="AX426" s="4">
        <f>IF(AV426&lt;=設定シート!$E$36,5,IF(AV426&lt;=設定シート!$I$36,7,IF(AV426&lt;=設定シート!$M$36,9,11)))</f>
        <v>11</v>
      </c>
      <c r="AY426" s="202"/>
      <c r="AZ426" s="200"/>
      <c r="BA426" s="204">
        <f t="shared" ref="BA426" si="217">AN426</f>
        <v>0</v>
      </c>
      <c r="BB426" s="200"/>
      <c r="BC426" s="200"/>
    </row>
    <row r="427" spans="2:65" ht="18" customHeight="1" x14ac:dyDescent="0.15">
      <c r="B427" s="469"/>
      <c r="C427" s="470"/>
      <c r="D427" s="470"/>
      <c r="E427" s="470"/>
      <c r="F427" s="470"/>
      <c r="G427" s="470"/>
      <c r="H427" s="470"/>
      <c r="I427" s="471"/>
      <c r="J427" s="469"/>
      <c r="K427" s="470"/>
      <c r="L427" s="470"/>
      <c r="M427" s="470"/>
      <c r="N427" s="473"/>
      <c r="O427" s="87"/>
      <c r="P427" s="16" t="s">
        <v>45</v>
      </c>
      <c r="Q427" s="45"/>
      <c r="R427" s="16" t="s">
        <v>46</v>
      </c>
      <c r="S427" s="88"/>
      <c r="T427" s="480" t="s">
        <v>48</v>
      </c>
      <c r="U427" s="481"/>
      <c r="V427" s="482"/>
      <c r="W427" s="483"/>
      <c r="X427" s="483"/>
      <c r="Y427" s="484"/>
      <c r="Z427" s="482"/>
      <c r="AA427" s="483"/>
      <c r="AB427" s="483"/>
      <c r="AC427" s="483"/>
      <c r="AD427" s="482">
        <v>0</v>
      </c>
      <c r="AE427" s="483"/>
      <c r="AF427" s="483"/>
      <c r="AG427" s="484"/>
      <c r="AH427" s="435">
        <f>IF(V426="賃金で算定",0,V427+Z427-AD427)</f>
        <v>0</v>
      </c>
      <c r="AI427" s="435"/>
      <c r="AJ427" s="435"/>
      <c r="AK427" s="465"/>
      <c r="AL427" s="439">
        <f>IF(V426="賃金で算定","賃金で算定",IF(OR(V427=0,$F432="",AV426=""),0,IF(AW426="昔",VLOOKUP($F432,労務比率,AX426,FALSE),IF(AW426="上",VLOOKUP($F432,労務比率,AX426,FALSE),IF(AW426="中",VLOOKUP($F432,労務比率,AX426,FALSE),VLOOKUP($F432,労務比率,AX426,FALSE))))))</f>
        <v>0</v>
      </c>
      <c r="AM427" s="440"/>
      <c r="AN427" s="436">
        <f>IF(V426="賃金で算定",0,INT(AH427*AL427/100))</f>
        <v>0</v>
      </c>
      <c r="AO427" s="437"/>
      <c r="AP427" s="437"/>
      <c r="AQ427" s="437"/>
      <c r="AR427" s="437"/>
      <c r="AS427" s="31"/>
      <c r="AV427" s="46"/>
      <c r="AW427" s="47"/>
      <c r="AY427" s="203">
        <f t="shared" ref="AY427" si="218">AH427</f>
        <v>0</v>
      </c>
      <c r="AZ427" s="201">
        <f>IF(AV426&lt;=設定シート!C$85,AH427,IF(AND(AV426&gt;=設定シート!E$85,AV426&lt;=設定シート!G$85),AH427*105/108,AH427))</f>
        <v>0</v>
      </c>
      <c r="BA427" s="198"/>
      <c r="BB427" s="201">
        <f t="shared" ref="BB427" si="219">IF($AL427="賃金で算定",0,INT(AY427*$AL427/100))</f>
        <v>0</v>
      </c>
      <c r="BC427" s="201">
        <f>IF(AY427=AZ427,BB427,AZ427*$AL427/100)</f>
        <v>0</v>
      </c>
      <c r="BL427" s="43">
        <f>IF(AY427=AZ427,0,1)</f>
        <v>0</v>
      </c>
      <c r="BM427" s="43" t="str">
        <f>IF(BL427=1,AL427,"")</f>
        <v/>
      </c>
    </row>
    <row r="428" spans="2:65" ht="18" customHeight="1" x14ac:dyDescent="0.15">
      <c r="B428" s="466"/>
      <c r="C428" s="467"/>
      <c r="D428" s="467"/>
      <c r="E428" s="467"/>
      <c r="F428" s="467"/>
      <c r="G428" s="467"/>
      <c r="H428" s="467"/>
      <c r="I428" s="468"/>
      <c r="J428" s="466"/>
      <c r="K428" s="467"/>
      <c r="L428" s="467"/>
      <c r="M428" s="467"/>
      <c r="N428" s="472"/>
      <c r="O428" s="86"/>
      <c r="P428" s="15" t="s">
        <v>45</v>
      </c>
      <c r="Q428" s="44"/>
      <c r="R428" s="15" t="s">
        <v>46</v>
      </c>
      <c r="S428" s="85"/>
      <c r="T428" s="474" t="s">
        <v>47</v>
      </c>
      <c r="U428" s="475"/>
      <c r="V428" s="476"/>
      <c r="W428" s="477"/>
      <c r="X428" s="477"/>
      <c r="Y428" s="60"/>
      <c r="Z428" s="33"/>
      <c r="AA428" s="34"/>
      <c r="AB428" s="34"/>
      <c r="AC428" s="35"/>
      <c r="AD428" s="33"/>
      <c r="AE428" s="34"/>
      <c r="AF428" s="34"/>
      <c r="AG428" s="40"/>
      <c r="AH428" s="462">
        <f>IF(V428="賃金で算定",V429+Z429-AD429,0)</f>
        <v>0</v>
      </c>
      <c r="AI428" s="463"/>
      <c r="AJ428" s="463"/>
      <c r="AK428" s="464"/>
      <c r="AL428" s="51"/>
      <c r="AM428" s="52"/>
      <c r="AN428" s="478"/>
      <c r="AO428" s="479"/>
      <c r="AP428" s="479"/>
      <c r="AQ428" s="479"/>
      <c r="AR428" s="479"/>
      <c r="AS428" s="32"/>
      <c r="AV428" s="46" t="str">
        <f>IF(OR(O428="",Q428=""),"", IF(O428&lt;20,DATE(O428+118,Q428,IF(S428="",1,S428)),DATE(O428+88,Q428,IF(S428="",1,S428))))</f>
        <v/>
      </c>
      <c r="AW428" s="47" t="str">
        <f>IF(AV428&lt;=設定シート!C$15,"昔",IF(AV428&lt;=設定シート!E$15,"上",IF(AV428&lt;=設定シート!G$15,"中","下")))</f>
        <v>下</v>
      </c>
      <c r="AX428" s="4">
        <f>IF(AV428&lt;=設定シート!$E$36,5,IF(AV428&lt;=設定シート!$I$36,7,IF(AV428&lt;=設定シート!$M$36,9,11)))</f>
        <v>11</v>
      </c>
      <c r="AY428" s="202"/>
      <c r="AZ428" s="200"/>
      <c r="BA428" s="204">
        <f t="shared" ref="BA428" si="220">AN428</f>
        <v>0</v>
      </c>
      <c r="BB428" s="200"/>
      <c r="BC428" s="200"/>
    </row>
    <row r="429" spans="2:65" ht="18" customHeight="1" x14ac:dyDescent="0.15">
      <c r="B429" s="469"/>
      <c r="C429" s="470"/>
      <c r="D429" s="470"/>
      <c r="E429" s="470"/>
      <c r="F429" s="470"/>
      <c r="G429" s="470"/>
      <c r="H429" s="470"/>
      <c r="I429" s="471"/>
      <c r="J429" s="469"/>
      <c r="K429" s="470"/>
      <c r="L429" s="470"/>
      <c r="M429" s="470"/>
      <c r="N429" s="473"/>
      <c r="O429" s="87"/>
      <c r="P429" s="16" t="s">
        <v>45</v>
      </c>
      <c r="Q429" s="45"/>
      <c r="R429" s="16" t="s">
        <v>46</v>
      </c>
      <c r="S429" s="88"/>
      <c r="T429" s="480" t="s">
        <v>48</v>
      </c>
      <c r="U429" s="481"/>
      <c r="V429" s="482"/>
      <c r="W429" s="483"/>
      <c r="X429" s="483"/>
      <c r="Y429" s="484"/>
      <c r="Z429" s="482"/>
      <c r="AA429" s="483"/>
      <c r="AB429" s="483"/>
      <c r="AC429" s="483"/>
      <c r="AD429" s="482">
        <v>0</v>
      </c>
      <c r="AE429" s="483"/>
      <c r="AF429" s="483"/>
      <c r="AG429" s="484"/>
      <c r="AH429" s="435">
        <f>IF(V428="賃金で算定",0,V429+Z429-AD429)</f>
        <v>0</v>
      </c>
      <c r="AI429" s="435"/>
      <c r="AJ429" s="435"/>
      <c r="AK429" s="465"/>
      <c r="AL429" s="439">
        <f>IF(V428="賃金で算定","賃金で算定",IF(OR(V429=0,$F432="",AV428=""),0,IF(AW428="昔",VLOOKUP($F432,労務比率,AX428,FALSE),IF(AW428="上",VLOOKUP($F432,労務比率,AX428,FALSE),IF(AW428="中",VLOOKUP($F432,労務比率,AX428,FALSE),VLOOKUP($F432,労務比率,AX428,FALSE))))))</f>
        <v>0</v>
      </c>
      <c r="AM429" s="440"/>
      <c r="AN429" s="436">
        <f>IF(V428="賃金で算定",0,INT(AH429*AL429/100))</f>
        <v>0</v>
      </c>
      <c r="AO429" s="437"/>
      <c r="AP429" s="437"/>
      <c r="AQ429" s="437"/>
      <c r="AR429" s="437"/>
      <c r="AS429" s="31"/>
      <c r="AV429" s="46"/>
      <c r="AW429" s="47"/>
      <c r="AY429" s="203">
        <f t="shared" ref="AY429" si="221">AH429</f>
        <v>0</v>
      </c>
      <c r="AZ429" s="201">
        <f>IF(AV428&lt;=設定シート!C$85,AH429,IF(AND(AV428&gt;=設定シート!E$85,AV428&lt;=設定シート!G$85),AH429*105/108,AH429))</f>
        <v>0</v>
      </c>
      <c r="BA429" s="198"/>
      <c r="BB429" s="201">
        <f t="shared" ref="BB429" si="222">IF($AL429="賃金で算定",0,INT(AY429*$AL429/100))</f>
        <v>0</v>
      </c>
      <c r="BC429" s="201">
        <f>IF(AY429=AZ429,BB429,AZ429*$AL429/100)</f>
        <v>0</v>
      </c>
      <c r="BL429" s="43">
        <f>IF(AY429=AZ429,0,1)</f>
        <v>0</v>
      </c>
      <c r="BM429" s="43" t="str">
        <f>IF(BL429=1,AL429,"")</f>
        <v/>
      </c>
    </row>
    <row r="430" spans="2:65" ht="18" customHeight="1" x14ac:dyDescent="0.15">
      <c r="B430" s="466"/>
      <c r="C430" s="467"/>
      <c r="D430" s="467"/>
      <c r="E430" s="467"/>
      <c r="F430" s="467"/>
      <c r="G430" s="467"/>
      <c r="H430" s="467"/>
      <c r="I430" s="468"/>
      <c r="J430" s="466"/>
      <c r="K430" s="467"/>
      <c r="L430" s="467"/>
      <c r="M430" s="467"/>
      <c r="N430" s="472"/>
      <c r="O430" s="86"/>
      <c r="P430" s="15" t="s">
        <v>45</v>
      </c>
      <c r="Q430" s="44"/>
      <c r="R430" s="15" t="s">
        <v>46</v>
      </c>
      <c r="S430" s="85"/>
      <c r="T430" s="474" t="s">
        <v>47</v>
      </c>
      <c r="U430" s="475"/>
      <c r="V430" s="476"/>
      <c r="W430" s="477"/>
      <c r="X430" s="477"/>
      <c r="Y430" s="60"/>
      <c r="Z430" s="33"/>
      <c r="AA430" s="34"/>
      <c r="AB430" s="34"/>
      <c r="AC430" s="35"/>
      <c r="AD430" s="33"/>
      <c r="AE430" s="34"/>
      <c r="AF430" s="34"/>
      <c r="AG430" s="40"/>
      <c r="AH430" s="462">
        <f>IF(V430="賃金で算定",V431+Z431-AD431,0)</f>
        <v>0</v>
      </c>
      <c r="AI430" s="463"/>
      <c r="AJ430" s="463"/>
      <c r="AK430" s="464"/>
      <c r="AL430" s="51"/>
      <c r="AM430" s="52"/>
      <c r="AN430" s="478"/>
      <c r="AO430" s="479"/>
      <c r="AP430" s="479"/>
      <c r="AQ430" s="479"/>
      <c r="AR430" s="479"/>
      <c r="AS430" s="32"/>
      <c r="AV430" s="46" t="str">
        <f>IF(OR(O430="",Q430=""),"", IF(O430&lt;20,DATE(O430+118,Q430,IF(S430="",1,S430)),DATE(O430+88,Q430,IF(S430="",1,S430))))</f>
        <v/>
      </c>
      <c r="AW430" s="47" t="str">
        <f>IF(AV430&lt;=設定シート!C$15,"昔",IF(AV430&lt;=設定シート!E$15,"上",IF(AV430&lt;=設定シート!G$15,"中","下")))</f>
        <v>下</v>
      </c>
      <c r="AX430" s="4">
        <f>IF(AV430&lt;=設定シート!$E$36,5,IF(AV430&lt;=設定シート!$I$36,7,IF(AV430&lt;=設定シート!$M$36,9,11)))</f>
        <v>11</v>
      </c>
      <c r="AY430" s="202"/>
      <c r="AZ430" s="200"/>
      <c r="BA430" s="204">
        <f t="shared" ref="BA430" si="223">AN430</f>
        <v>0</v>
      </c>
      <c r="BB430" s="200"/>
      <c r="BC430" s="200"/>
    </row>
    <row r="431" spans="2:65" ht="18" customHeight="1" x14ac:dyDescent="0.15">
      <c r="B431" s="469"/>
      <c r="C431" s="470"/>
      <c r="D431" s="470"/>
      <c r="E431" s="470"/>
      <c r="F431" s="470"/>
      <c r="G431" s="470"/>
      <c r="H431" s="470"/>
      <c r="I431" s="471"/>
      <c r="J431" s="469"/>
      <c r="K431" s="470"/>
      <c r="L431" s="470"/>
      <c r="M431" s="470"/>
      <c r="N431" s="473"/>
      <c r="O431" s="87"/>
      <c r="P431" s="184" t="s">
        <v>45</v>
      </c>
      <c r="Q431" s="45"/>
      <c r="R431" s="16" t="s">
        <v>46</v>
      </c>
      <c r="S431" s="88"/>
      <c r="T431" s="480" t="s">
        <v>48</v>
      </c>
      <c r="U431" s="481"/>
      <c r="V431" s="482"/>
      <c r="W431" s="483"/>
      <c r="X431" s="483"/>
      <c r="Y431" s="484"/>
      <c r="Z431" s="482"/>
      <c r="AA431" s="483"/>
      <c r="AB431" s="483"/>
      <c r="AC431" s="483"/>
      <c r="AD431" s="482">
        <v>0</v>
      </c>
      <c r="AE431" s="483"/>
      <c r="AF431" s="483"/>
      <c r="AG431" s="484"/>
      <c r="AH431" s="436">
        <f>IF(V430="賃金で算定",0,V431+Z431-AD431)</f>
        <v>0</v>
      </c>
      <c r="AI431" s="437"/>
      <c r="AJ431" s="437"/>
      <c r="AK431" s="438"/>
      <c r="AL431" s="439">
        <f>IF(V430="賃金で算定","賃金で算定",IF(OR(V431=0,$F432="",AV430=""),0,IF(AW430="昔",VLOOKUP($F432,労務比率,AX430,FALSE),IF(AW430="上",VLOOKUP($F432,労務比率,AX430,FALSE),IF(AW430="中",VLOOKUP($F432,労務比率,AX430,FALSE),VLOOKUP($F432,労務比率,AX430,FALSE))))))</f>
        <v>0</v>
      </c>
      <c r="AM431" s="440"/>
      <c r="AN431" s="436">
        <f>IF(V430="賃金で算定",0,INT(AH431*AL431/100))</f>
        <v>0</v>
      </c>
      <c r="AO431" s="437"/>
      <c r="AP431" s="437"/>
      <c r="AQ431" s="437"/>
      <c r="AR431" s="437"/>
      <c r="AS431" s="31"/>
      <c r="AV431" s="46"/>
      <c r="AW431" s="47"/>
      <c r="AY431" s="203">
        <f t="shared" ref="AY431" si="224">AH431</f>
        <v>0</v>
      </c>
      <c r="AZ431" s="201">
        <f>IF(AV430&lt;=設定シート!C$85,AH431,IF(AND(AV430&gt;=設定シート!E$85,AV430&lt;=設定シート!G$85),AH431*105/108,AH431))</f>
        <v>0</v>
      </c>
      <c r="BA431" s="198"/>
      <c r="BB431" s="201">
        <f t="shared" ref="BB431" si="225">IF($AL431="賃金で算定",0,INT(AY431*$AL431/100))</f>
        <v>0</v>
      </c>
      <c r="BC431" s="201">
        <f>IF(AY431=AZ431,BB431,AZ431*$AL431/100)</f>
        <v>0</v>
      </c>
      <c r="BL431" s="43">
        <f>IF(AY431=AZ431,0,1)</f>
        <v>0</v>
      </c>
      <c r="BM431" s="43" t="str">
        <f>IF(BL431=1,AL431,"")</f>
        <v/>
      </c>
    </row>
    <row r="432" spans="2:65" ht="18" customHeight="1" x14ac:dyDescent="0.15">
      <c r="B432" s="441" t="s">
        <v>85</v>
      </c>
      <c r="C432" s="442"/>
      <c r="D432" s="442"/>
      <c r="E432" s="443"/>
      <c r="F432" s="450"/>
      <c r="G432" s="451"/>
      <c r="H432" s="451"/>
      <c r="I432" s="451"/>
      <c r="J432" s="451"/>
      <c r="K432" s="451"/>
      <c r="L432" s="451"/>
      <c r="M432" s="451"/>
      <c r="N432" s="452"/>
      <c r="O432" s="441" t="s">
        <v>49</v>
      </c>
      <c r="P432" s="442"/>
      <c r="Q432" s="442"/>
      <c r="R432" s="442"/>
      <c r="S432" s="442"/>
      <c r="T432" s="442"/>
      <c r="U432" s="443"/>
      <c r="V432" s="459">
        <f>AH432</f>
        <v>0</v>
      </c>
      <c r="W432" s="460"/>
      <c r="X432" s="460"/>
      <c r="Y432" s="461"/>
      <c r="Z432" s="33"/>
      <c r="AA432" s="34"/>
      <c r="AB432" s="34"/>
      <c r="AC432" s="35"/>
      <c r="AD432" s="33"/>
      <c r="AE432" s="34"/>
      <c r="AF432" s="34"/>
      <c r="AG432" s="35"/>
      <c r="AH432" s="462">
        <f>AH414+AH416+AH418+AH420+AH422+AH424+AH426+AH428+AH430</f>
        <v>0</v>
      </c>
      <c r="AI432" s="463"/>
      <c r="AJ432" s="463"/>
      <c r="AK432" s="464"/>
      <c r="AL432" s="53"/>
      <c r="AM432" s="54"/>
      <c r="AN432" s="462">
        <f>AN414+AN416+AN418+AN420+AN422+AN424+AN426+AN428+AN430</f>
        <v>0</v>
      </c>
      <c r="AO432" s="463"/>
      <c r="AP432" s="463"/>
      <c r="AQ432" s="463"/>
      <c r="AR432" s="463"/>
      <c r="AS432" s="32"/>
      <c r="AW432" s="47"/>
      <c r="AY432" s="202"/>
      <c r="AZ432" s="205"/>
      <c r="BA432" s="212">
        <f>BA414+BA416+BA418+BA420+BA422+BA424+BA426+BA428+BA430</f>
        <v>0</v>
      </c>
      <c r="BB432" s="204">
        <f>BB415+BB417+BB419+BB421+BB423+BB425+BB427+BB429+BB431</f>
        <v>0</v>
      </c>
      <c r="BC432" s="204">
        <f>SUMIF(BL415:BL431,0,BC415:BC431)+ROUNDDOWN(ROUNDDOWN(BL432*105/108,0)*BM432/100,0)</f>
        <v>0</v>
      </c>
      <c r="BL432" s="43">
        <f>SUMIF(BL415:BL431,1,AH415:AK431)</f>
        <v>0</v>
      </c>
      <c r="BM432" s="43">
        <f>IF(COUNT(BM415:BM431)=0,0,SUM(BM415:BM431)/COUNT(BM415:BM431))</f>
        <v>0</v>
      </c>
    </row>
    <row r="433" spans="2:55" ht="18" customHeight="1" x14ac:dyDescent="0.15">
      <c r="B433" s="444"/>
      <c r="C433" s="445"/>
      <c r="D433" s="445"/>
      <c r="E433" s="446"/>
      <c r="F433" s="453"/>
      <c r="G433" s="454"/>
      <c r="H433" s="454"/>
      <c r="I433" s="454"/>
      <c r="J433" s="454"/>
      <c r="K433" s="454"/>
      <c r="L433" s="454"/>
      <c r="M433" s="454"/>
      <c r="N433" s="455"/>
      <c r="O433" s="444"/>
      <c r="P433" s="445"/>
      <c r="Q433" s="445"/>
      <c r="R433" s="445"/>
      <c r="S433" s="445"/>
      <c r="T433" s="445"/>
      <c r="U433" s="446"/>
      <c r="V433" s="434">
        <f>V415+V417+V419+V421+V423+V425+V427+V429+V431-V432</f>
        <v>0</v>
      </c>
      <c r="W433" s="435"/>
      <c r="X433" s="435"/>
      <c r="Y433" s="465"/>
      <c r="Z433" s="434">
        <f>Z415+Z417+Z419+Z421+Z423+Z425+Z427+Z429+Z431</f>
        <v>0</v>
      </c>
      <c r="AA433" s="435"/>
      <c r="AB433" s="435"/>
      <c r="AC433" s="435"/>
      <c r="AD433" s="434">
        <f>AD415+AD417+AD419+AD421+AD423+AD425+AD427+AD429+AD431</f>
        <v>0</v>
      </c>
      <c r="AE433" s="435"/>
      <c r="AF433" s="435"/>
      <c r="AG433" s="435"/>
      <c r="AH433" s="434">
        <f>AY433</f>
        <v>0</v>
      </c>
      <c r="AI433" s="435"/>
      <c r="AJ433" s="435"/>
      <c r="AK433" s="435"/>
      <c r="AL433" s="55"/>
      <c r="AM433" s="56"/>
      <c r="AN433" s="434">
        <f>BB433</f>
        <v>0</v>
      </c>
      <c r="AO433" s="435"/>
      <c r="AP433" s="435"/>
      <c r="AQ433" s="435"/>
      <c r="AR433" s="435"/>
      <c r="AS433" s="181"/>
      <c r="AW433" s="47"/>
      <c r="AY433" s="208">
        <f>AY415+AY417+AY419+AY421+AY423+AY425+AY427+AY429+AY431</f>
        <v>0</v>
      </c>
      <c r="AZ433" s="210"/>
      <c r="BA433" s="210"/>
      <c r="BB433" s="206">
        <f>BB432</f>
        <v>0</v>
      </c>
      <c r="BC433" s="213"/>
    </row>
    <row r="434" spans="2:55" ht="18" customHeight="1" x14ac:dyDescent="0.15">
      <c r="B434" s="447"/>
      <c r="C434" s="448"/>
      <c r="D434" s="448"/>
      <c r="E434" s="449"/>
      <c r="F434" s="456"/>
      <c r="G434" s="457"/>
      <c r="H434" s="457"/>
      <c r="I434" s="457"/>
      <c r="J434" s="457"/>
      <c r="K434" s="457"/>
      <c r="L434" s="457"/>
      <c r="M434" s="457"/>
      <c r="N434" s="458"/>
      <c r="O434" s="447"/>
      <c r="P434" s="448"/>
      <c r="Q434" s="448"/>
      <c r="R434" s="448"/>
      <c r="S434" s="448"/>
      <c r="T434" s="448"/>
      <c r="U434" s="449"/>
      <c r="V434" s="436"/>
      <c r="W434" s="437"/>
      <c r="X434" s="437"/>
      <c r="Y434" s="438"/>
      <c r="Z434" s="436"/>
      <c r="AA434" s="437"/>
      <c r="AB434" s="437"/>
      <c r="AC434" s="437"/>
      <c r="AD434" s="436"/>
      <c r="AE434" s="437"/>
      <c r="AF434" s="437"/>
      <c r="AG434" s="437"/>
      <c r="AH434" s="436">
        <f>AZ434</f>
        <v>0</v>
      </c>
      <c r="AI434" s="437"/>
      <c r="AJ434" s="437"/>
      <c r="AK434" s="438"/>
      <c r="AL434" s="57"/>
      <c r="AM434" s="58"/>
      <c r="AN434" s="436">
        <f>BC434</f>
        <v>0</v>
      </c>
      <c r="AO434" s="437"/>
      <c r="AP434" s="437"/>
      <c r="AQ434" s="437"/>
      <c r="AR434" s="437"/>
      <c r="AS434" s="31"/>
      <c r="AU434" s="90"/>
      <c r="AW434" s="47"/>
      <c r="AY434" s="209"/>
      <c r="AZ434" s="211">
        <f>IF(AZ415+AZ417+AZ419+AZ421+AZ423+AZ425+AZ427+AZ429+AZ431=AY433,0,ROUNDDOWN(AZ415+AZ417+AZ419+AZ421+AZ423+AZ425+AZ427+AZ429+AZ431,0))</f>
        <v>0</v>
      </c>
      <c r="BA434" s="207"/>
      <c r="BB434" s="207"/>
      <c r="BC434" s="211">
        <f>IF(BC432=BB433,0,BC432)</f>
        <v>0</v>
      </c>
    </row>
    <row r="435" spans="2:55" ht="18" customHeight="1" x14ac:dyDescent="0.15">
      <c r="AD435" s="1" t="str">
        <f>IF(AND($F432="",$V432+$V433&gt;0),"事業の種類を選択してください。","")</f>
        <v/>
      </c>
      <c r="AN435" s="433">
        <f>IF(AN432=0,0,AN432+IF(AN434=0,AN433,AN434))</f>
        <v>0</v>
      </c>
      <c r="AO435" s="433"/>
      <c r="AP435" s="433"/>
      <c r="AQ435" s="433"/>
      <c r="AR435" s="433"/>
      <c r="AW435" s="47"/>
    </row>
    <row r="436" spans="2:55" ht="31.5" customHeight="1" x14ac:dyDescent="0.15">
      <c r="AN436" s="62"/>
      <c r="AO436" s="62"/>
      <c r="AP436" s="62"/>
      <c r="AQ436" s="62"/>
      <c r="AR436" s="62"/>
      <c r="AW436" s="47"/>
    </row>
    <row r="437" spans="2:55" ht="7.5" customHeight="1" x14ac:dyDescent="0.15">
      <c r="X437" s="6"/>
      <c r="Y437" s="6"/>
      <c r="AW437" s="47"/>
    </row>
    <row r="438" spans="2:55" ht="10.5" customHeight="1" x14ac:dyDescent="0.15">
      <c r="X438" s="6"/>
      <c r="Y438" s="6"/>
      <c r="AW438" s="47"/>
    </row>
    <row r="439" spans="2:55" ht="5.25" customHeight="1" x14ac:dyDescent="0.15">
      <c r="X439" s="6"/>
      <c r="Y439" s="6"/>
      <c r="AW439" s="47"/>
    </row>
    <row r="440" spans="2:55" ht="5.25" customHeight="1" x14ac:dyDescent="0.15">
      <c r="X440" s="6"/>
      <c r="Y440" s="6"/>
      <c r="AW440" s="47"/>
    </row>
    <row r="441" spans="2:55" ht="5.25" customHeight="1" x14ac:dyDescent="0.15">
      <c r="X441" s="6"/>
      <c r="Y441" s="6"/>
      <c r="AW441" s="47"/>
    </row>
    <row r="442" spans="2:55" ht="5.25" customHeight="1" x14ac:dyDescent="0.15">
      <c r="X442" s="6"/>
      <c r="Y442" s="6"/>
      <c r="AW442" s="47"/>
    </row>
    <row r="443" spans="2:55" ht="17.25" customHeight="1" x14ac:dyDescent="0.15">
      <c r="B443" s="2" t="s">
        <v>50</v>
      </c>
      <c r="S443" s="4"/>
      <c r="T443" s="4"/>
      <c r="U443" s="4"/>
      <c r="V443" s="4"/>
      <c r="W443" s="4"/>
      <c r="AL443" s="48"/>
      <c r="AW443" s="47"/>
    </row>
    <row r="444" spans="2:55" ht="12.75" customHeight="1" x14ac:dyDescent="0.15">
      <c r="M444" s="49"/>
      <c r="N444" s="49"/>
      <c r="O444" s="49"/>
      <c r="P444" s="49"/>
      <c r="Q444" s="49"/>
      <c r="R444" s="49"/>
      <c r="S444" s="49"/>
      <c r="T444" s="50"/>
      <c r="U444" s="50"/>
      <c r="V444" s="50"/>
      <c r="W444" s="50"/>
      <c r="X444" s="50"/>
      <c r="Y444" s="50"/>
      <c r="Z444" s="50"/>
      <c r="AA444" s="49"/>
      <c r="AB444" s="49"/>
      <c r="AC444" s="49"/>
      <c r="AL444" s="48"/>
      <c r="AM444" s="560" t="s">
        <v>266</v>
      </c>
      <c r="AN444" s="561"/>
      <c r="AO444" s="561"/>
      <c r="AP444" s="562"/>
      <c r="AW444" s="47"/>
    </row>
    <row r="445" spans="2:55" ht="12.75" customHeight="1" x14ac:dyDescent="0.15">
      <c r="M445" s="49"/>
      <c r="N445" s="49"/>
      <c r="O445" s="49"/>
      <c r="P445" s="49"/>
      <c r="Q445" s="49"/>
      <c r="R445" s="49"/>
      <c r="S445" s="49"/>
      <c r="T445" s="50"/>
      <c r="U445" s="50"/>
      <c r="V445" s="50"/>
      <c r="W445" s="50"/>
      <c r="X445" s="50"/>
      <c r="Y445" s="50"/>
      <c r="Z445" s="50"/>
      <c r="AA445" s="49"/>
      <c r="AB445" s="49"/>
      <c r="AC445" s="49"/>
      <c r="AL445" s="48"/>
      <c r="AM445" s="563"/>
      <c r="AN445" s="564"/>
      <c r="AO445" s="564"/>
      <c r="AP445" s="565"/>
      <c r="AW445" s="47"/>
    </row>
    <row r="446" spans="2:55" ht="12.75" customHeight="1" x14ac:dyDescent="0.15">
      <c r="M446" s="49"/>
      <c r="N446" s="49"/>
      <c r="O446" s="49"/>
      <c r="P446" s="49"/>
      <c r="Q446" s="49"/>
      <c r="R446" s="49"/>
      <c r="S446" s="49"/>
      <c r="T446" s="49"/>
      <c r="U446" s="49"/>
      <c r="V446" s="49"/>
      <c r="W446" s="49"/>
      <c r="X446" s="49"/>
      <c r="Y446" s="49"/>
      <c r="Z446" s="49"/>
      <c r="AA446" s="49"/>
      <c r="AB446" s="49"/>
      <c r="AC446" s="49"/>
      <c r="AL446" s="48"/>
      <c r="AM446" s="220"/>
      <c r="AN446" s="220"/>
      <c r="AW446" s="47"/>
    </row>
    <row r="447" spans="2:55" ht="6" customHeight="1" x14ac:dyDescent="0.15">
      <c r="M447" s="49"/>
      <c r="N447" s="49"/>
      <c r="O447" s="49"/>
      <c r="P447" s="49"/>
      <c r="Q447" s="49"/>
      <c r="R447" s="49"/>
      <c r="S447" s="49"/>
      <c r="T447" s="49"/>
      <c r="U447" s="49"/>
      <c r="V447" s="49"/>
      <c r="W447" s="49"/>
      <c r="X447" s="49"/>
      <c r="Y447" s="49"/>
      <c r="Z447" s="49"/>
      <c r="AA447" s="49"/>
      <c r="AB447" s="49"/>
      <c r="AC447" s="49"/>
      <c r="AL447" s="48"/>
      <c r="AM447" s="48"/>
      <c r="AW447" s="47"/>
    </row>
    <row r="448" spans="2:55" ht="12.75" customHeight="1" x14ac:dyDescent="0.15">
      <c r="B448" s="566" t="s">
        <v>2</v>
      </c>
      <c r="C448" s="567"/>
      <c r="D448" s="567"/>
      <c r="E448" s="567"/>
      <c r="F448" s="567"/>
      <c r="G448" s="567"/>
      <c r="H448" s="567"/>
      <c r="I448" s="567"/>
      <c r="J448" s="569" t="s">
        <v>10</v>
      </c>
      <c r="K448" s="569"/>
      <c r="L448" s="3" t="s">
        <v>3</v>
      </c>
      <c r="M448" s="569" t="s">
        <v>11</v>
      </c>
      <c r="N448" s="569"/>
      <c r="O448" s="570" t="s">
        <v>12</v>
      </c>
      <c r="P448" s="569"/>
      <c r="Q448" s="569"/>
      <c r="R448" s="569"/>
      <c r="S448" s="569"/>
      <c r="T448" s="569"/>
      <c r="U448" s="569" t="s">
        <v>13</v>
      </c>
      <c r="V448" s="569"/>
      <c r="W448" s="569"/>
      <c r="AD448" s="5"/>
      <c r="AE448" s="5"/>
      <c r="AF448" s="5"/>
      <c r="AG448" s="5"/>
      <c r="AH448" s="5"/>
      <c r="AI448" s="5"/>
      <c r="AJ448" s="5"/>
      <c r="AL448" s="571">
        <f ca="1">$AL$9</f>
        <v>30</v>
      </c>
      <c r="AM448" s="572"/>
      <c r="AN448" s="502" t="s">
        <v>4</v>
      </c>
      <c r="AO448" s="502"/>
      <c r="AP448" s="572">
        <v>11</v>
      </c>
      <c r="AQ448" s="572"/>
      <c r="AR448" s="502" t="s">
        <v>5</v>
      </c>
      <c r="AS448" s="503"/>
      <c r="AW448" s="47"/>
    </row>
    <row r="449" spans="2:65" ht="13.5" customHeight="1" x14ac:dyDescent="0.15">
      <c r="B449" s="567"/>
      <c r="C449" s="567"/>
      <c r="D449" s="567"/>
      <c r="E449" s="567"/>
      <c r="F449" s="567"/>
      <c r="G449" s="567"/>
      <c r="H449" s="567"/>
      <c r="I449" s="567"/>
      <c r="J449" s="508" t="str">
        <f>$J$10</f>
        <v>1</v>
      </c>
      <c r="K449" s="510" t="str">
        <f>$K$10</f>
        <v>2</v>
      </c>
      <c r="L449" s="513" t="str">
        <f>$L$10</f>
        <v>1</v>
      </c>
      <c r="M449" s="516" t="str">
        <f>$M$10</f>
        <v>0</v>
      </c>
      <c r="N449" s="510" t="str">
        <f>$N$10</f>
        <v>3</v>
      </c>
      <c r="O449" s="516" t="str">
        <f>$O$10</f>
        <v>9</v>
      </c>
      <c r="P449" s="519" t="str">
        <f>$P$10</f>
        <v>3</v>
      </c>
      <c r="Q449" s="519" t="str">
        <f>$Q$10</f>
        <v>9</v>
      </c>
      <c r="R449" s="519" t="str">
        <f>$R$10</f>
        <v>0</v>
      </c>
      <c r="S449" s="519" t="str">
        <f>$S$10</f>
        <v>2</v>
      </c>
      <c r="T449" s="510" t="str">
        <f>$T$10</f>
        <v>5</v>
      </c>
      <c r="U449" s="516" t="str">
        <f>$U$10</f>
        <v>0</v>
      </c>
      <c r="V449" s="519" t="str">
        <f>$V$10</f>
        <v>0</v>
      </c>
      <c r="W449" s="510" t="str">
        <f>$W$10</f>
        <v>１</v>
      </c>
      <c r="AD449" s="5"/>
      <c r="AE449" s="5"/>
      <c r="AF449" s="5"/>
      <c r="AG449" s="5"/>
      <c r="AH449" s="5"/>
      <c r="AI449" s="5"/>
      <c r="AJ449" s="5"/>
      <c r="AL449" s="573"/>
      <c r="AM449" s="574"/>
      <c r="AN449" s="504"/>
      <c r="AO449" s="504"/>
      <c r="AP449" s="574"/>
      <c r="AQ449" s="574"/>
      <c r="AR449" s="504"/>
      <c r="AS449" s="505"/>
      <c r="AW449" s="47"/>
    </row>
    <row r="450" spans="2:65" ht="9" customHeight="1" x14ac:dyDescent="0.15">
      <c r="B450" s="567"/>
      <c r="C450" s="567"/>
      <c r="D450" s="567"/>
      <c r="E450" s="567"/>
      <c r="F450" s="567"/>
      <c r="G450" s="567"/>
      <c r="H450" s="567"/>
      <c r="I450" s="567"/>
      <c r="J450" s="509"/>
      <c r="K450" s="511"/>
      <c r="L450" s="514"/>
      <c r="M450" s="517"/>
      <c r="N450" s="511"/>
      <c r="O450" s="517"/>
      <c r="P450" s="520"/>
      <c r="Q450" s="520"/>
      <c r="R450" s="520"/>
      <c r="S450" s="520"/>
      <c r="T450" s="511"/>
      <c r="U450" s="517"/>
      <c r="V450" s="520"/>
      <c r="W450" s="511"/>
      <c r="AD450" s="5"/>
      <c r="AE450" s="5"/>
      <c r="AF450" s="5"/>
      <c r="AG450" s="5"/>
      <c r="AH450" s="5"/>
      <c r="AI450" s="5"/>
      <c r="AJ450" s="5"/>
      <c r="AL450" s="575"/>
      <c r="AM450" s="576"/>
      <c r="AN450" s="506"/>
      <c r="AO450" s="506"/>
      <c r="AP450" s="576"/>
      <c r="AQ450" s="576"/>
      <c r="AR450" s="506"/>
      <c r="AS450" s="507"/>
      <c r="AW450" s="47"/>
    </row>
    <row r="451" spans="2:65" ht="6" customHeight="1" x14ac:dyDescent="0.15">
      <c r="B451" s="568"/>
      <c r="C451" s="568"/>
      <c r="D451" s="568"/>
      <c r="E451" s="568"/>
      <c r="F451" s="568"/>
      <c r="G451" s="568"/>
      <c r="H451" s="568"/>
      <c r="I451" s="568"/>
      <c r="J451" s="509"/>
      <c r="K451" s="512"/>
      <c r="L451" s="515"/>
      <c r="M451" s="518"/>
      <c r="N451" s="512"/>
      <c r="O451" s="518"/>
      <c r="P451" s="521"/>
      <c r="Q451" s="521"/>
      <c r="R451" s="521"/>
      <c r="S451" s="521"/>
      <c r="T451" s="512"/>
      <c r="U451" s="518"/>
      <c r="V451" s="521"/>
      <c r="W451" s="512"/>
      <c r="AW451" s="47"/>
    </row>
    <row r="452" spans="2:65" ht="15" customHeight="1" x14ac:dyDescent="0.15">
      <c r="B452" s="487" t="s">
        <v>51</v>
      </c>
      <c r="C452" s="488"/>
      <c r="D452" s="488"/>
      <c r="E452" s="488"/>
      <c r="F452" s="488"/>
      <c r="G452" s="488"/>
      <c r="H452" s="488"/>
      <c r="I452" s="489"/>
      <c r="J452" s="487" t="s">
        <v>6</v>
      </c>
      <c r="K452" s="488"/>
      <c r="L452" s="488"/>
      <c r="M452" s="488"/>
      <c r="N452" s="496"/>
      <c r="O452" s="499" t="s">
        <v>52</v>
      </c>
      <c r="P452" s="488"/>
      <c r="Q452" s="488"/>
      <c r="R452" s="488"/>
      <c r="S452" s="488"/>
      <c r="T452" s="488"/>
      <c r="U452" s="489"/>
      <c r="V452" s="12" t="s">
        <v>32</v>
      </c>
      <c r="W452" s="27"/>
      <c r="X452" s="27"/>
      <c r="Y452" s="526" t="s">
        <v>44</v>
      </c>
      <c r="Z452" s="526"/>
      <c r="AA452" s="526"/>
      <c r="AB452" s="526"/>
      <c r="AC452" s="526"/>
      <c r="AD452" s="526"/>
      <c r="AE452" s="526"/>
      <c r="AF452" s="526"/>
      <c r="AG452" s="526"/>
      <c r="AH452" s="526"/>
      <c r="AI452" s="27"/>
      <c r="AJ452" s="27"/>
      <c r="AK452" s="28"/>
      <c r="AL452" s="527" t="s">
        <v>216</v>
      </c>
      <c r="AM452" s="527"/>
      <c r="AN452" s="528" t="s">
        <v>33</v>
      </c>
      <c r="AO452" s="528"/>
      <c r="AP452" s="528"/>
      <c r="AQ452" s="528"/>
      <c r="AR452" s="528"/>
      <c r="AS452" s="529"/>
      <c r="AW452" s="47"/>
    </row>
    <row r="453" spans="2:65" ht="13.5" customHeight="1" x14ac:dyDescent="0.15">
      <c r="B453" s="490"/>
      <c r="C453" s="491"/>
      <c r="D453" s="491"/>
      <c r="E453" s="491"/>
      <c r="F453" s="491"/>
      <c r="G453" s="491"/>
      <c r="H453" s="491"/>
      <c r="I453" s="492"/>
      <c r="J453" s="490"/>
      <c r="K453" s="491"/>
      <c r="L453" s="491"/>
      <c r="M453" s="491"/>
      <c r="N453" s="497"/>
      <c r="O453" s="500"/>
      <c r="P453" s="491"/>
      <c r="Q453" s="491"/>
      <c r="R453" s="491"/>
      <c r="S453" s="491"/>
      <c r="T453" s="491"/>
      <c r="U453" s="492"/>
      <c r="V453" s="530" t="s">
        <v>7</v>
      </c>
      <c r="W453" s="531"/>
      <c r="X453" s="531"/>
      <c r="Y453" s="532"/>
      <c r="Z453" s="536" t="s">
        <v>16</v>
      </c>
      <c r="AA453" s="537"/>
      <c r="AB453" s="537"/>
      <c r="AC453" s="538"/>
      <c r="AD453" s="542" t="s">
        <v>17</v>
      </c>
      <c r="AE453" s="543"/>
      <c r="AF453" s="543"/>
      <c r="AG453" s="544"/>
      <c r="AH453" s="548" t="s">
        <v>86</v>
      </c>
      <c r="AI453" s="549"/>
      <c r="AJ453" s="549"/>
      <c r="AK453" s="550"/>
      <c r="AL453" s="554" t="s">
        <v>217</v>
      </c>
      <c r="AM453" s="554"/>
      <c r="AN453" s="556" t="s">
        <v>19</v>
      </c>
      <c r="AO453" s="557"/>
      <c r="AP453" s="557"/>
      <c r="AQ453" s="557"/>
      <c r="AR453" s="558"/>
      <c r="AS453" s="559"/>
      <c r="AW453" s="47"/>
      <c r="AY453" s="196" t="s">
        <v>243</v>
      </c>
      <c r="AZ453" s="196" t="s">
        <v>243</v>
      </c>
      <c r="BA453" s="196" t="s">
        <v>241</v>
      </c>
      <c r="BB453" s="522" t="s">
        <v>242</v>
      </c>
      <c r="BC453" s="523"/>
    </row>
    <row r="454" spans="2:65" ht="13.5" customHeight="1" x14ac:dyDescent="0.15">
      <c r="B454" s="493"/>
      <c r="C454" s="494"/>
      <c r="D454" s="494"/>
      <c r="E454" s="494"/>
      <c r="F454" s="494"/>
      <c r="G454" s="494"/>
      <c r="H454" s="494"/>
      <c r="I454" s="495"/>
      <c r="J454" s="493"/>
      <c r="K454" s="494"/>
      <c r="L454" s="494"/>
      <c r="M454" s="494"/>
      <c r="N454" s="498"/>
      <c r="O454" s="501"/>
      <c r="P454" s="494"/>
      <c r="Q454" s="494"/>
      <c r="R454" s="494"/>
      <c r="S454" s="494"/>
      <c r="T454" s="494"/>
      <c r="U454" s="495"/>
      <c r="V454" s="533"/>
      <c r="W454" s="534"/>
      <c r="X454" s="534"/>
      <c r="Y454" s="535"/>
      <c r="Z454" s="539"/>
      <c r="AA454" s="540"/>
      <c r="AB454" s="540"/>
      <c r="AC454" s="541"/>
      <c r="AD454" s="545"/>
      <c r="AE454" s="546"/>
      <c r="AF454" s="546"/>
      <c r="AG454" s="547"/>
      <c r="AH454" s="551"/>
      <c r="AI454" s="552"/>
      <c r="AJ454" s="552"/>
      <c r="AK454" s="553"/>
      <c r="AL454" s="555"/>
      <c r="AM454" s="555"/>
      <c r="AN454" s="524"/>
      <c r="AO454" s="524"/>
      <c r="AP454" s="524"/>
      <c r="AQ454" s="524"/>
      <c r="AR454" s="524"/>
      <c r="AS454" s="525"/>
      <c r="AW454" s="47"/>
      <c r="AY454" s="197"/>
      <c r="AZ454" s="198" t="s">
        <v>237</v>
      </c>
      <c r="BA454" s="198" t="s">
        <v>240</v>
      </c>
      <c r="BB454" s="199" t="s">
        <v>238</v>
      </c>
      <c r="BC454" s="198" t="s">
        <v>237</v>
      </c>
      <c r="BL454" s="43" t="s">
        <v>251</v>
      </c>
      <c r="BM454" s="43" t="s">
        <v>151</v>
      </c>
    </row>
    <row r="455" spans="2:65" ht="18" customHeight="1" x14ac:dyDescent="0.15">
      <c r="B455" s="466"/>
      <c r="C455" s="467"/>
      <c r="D455" s="467"/>
      <c r="E455" s="467"/>
      <c r="F455" s="467"/>
      <c r="G455" s="467"/>
      <c r="H455" s="467"/>
      <c r="I455" s="468"/>
      <c r="J455" s="466"/>
      <c r="K455" s="467"/>
      <c r="L455" s="467"/>
      <c r="M455" s="467"/>
      <c r="N455" s="472"/>
      <c r="O455" s="86"/>
      <c r="P455" s="15" t="s">
        <v>0</v>
      </c>
      <c r="Q455" s="44"/>
      <c r="R455" s="15" t="s">
        <v>1</v>
      </c>
      <c r="S455" s="85"/>
      <c r="T455" s="474" t="s">
        <v>57</v>
      </c>
      <c r="U455" s="475"/>
      <c r="V455" s="476"/>
      <c r="W455" s="477"/>
      <c r="X455" s="477"/>
      <c r="Y455" s="59" t="s">
        <v>8</v>
      </c>
      <c r="Z455" s="37"/>
      <c r="AA455" s="38"/>
      <c r="AB455" s="38"/>
      <c r="AC455" s="36" t="s">
        <v>8</v>
      </c>
      <c r="AD455" s="37"/>
      <c r="AE455" s="38"/>
      <c r="AF455" s="38"/>
      <c r="AG455" s="39" t="s">
        <v>8</v>
      </c>
      <c r="AH455" s="462">
        <f>IF(V455="賃金で算定",V456+Z456-AD456,0)</f>
        <v>0</v>
      </c>
      <c r="AI455" s="463"/>
      <c r="AJ455" s="463"/>
      <c r="AK455" s="464"/>
      <c r="AL455" s="51"/>
      <c r="AM455" s="52"/>
      <c r="AN455" s="478"/>
      <c r="AO455" s="479"/>
      <c r="AP455" s="479"/>
      <c r="AQ455" s="479"/>
      <c r="AR455" s="479"/>
      <c r="AS455" s="39" t="s">
        <v>8</v>
      </c>
      <c r="AV455" s="46" t="str">
        <f>IF(OR(O455="",Q455=""),"", IF(O455&lt;20,DATE(O455+118,Q455,IF(S455="",1,S455)),DATE(O455+88,Q455,IF(S455="",1,S455))))</f>
        <v/>
      </c>
      <c r="AW455" s="47" t="str">
        <f>IF(AV455&lt;=設定シート!C$15,"昔",IF(AV455&lt;=設定シート!E$15,"上",IF(AV455&lt;=設定シート!G$15,"中","下")))</f>
        <v>下</v>
      </c>
      <c r="AX455" s="4">
        <f>IF(AV455&lt;=設定シート!$E$36,5,IF(AV455&lt;=設定シート!$I$36,7,IF(AV455&lt;=設定シート!$M$36,9,11)))</f>
        <v>11</v>
      </c>
      <c r="AY455" s="202"/>
      <c r="AZ455" s="200"/>
      <c r="BA455" s="204">
        <f>AN455</f>
        <v>0</v>
      </c>
      <c r="BB455" s="200"/>
      <c r="BC455" s="200"/>
    </row>
    <row r="456" spans="2:65" ht="18" customHeight="1" x14ac:dyDescent="0.15">
      <c r="B456" s="469"/>
      <c r="C456" s="470"/>
      <c r="D456" s="470"/>
      <c r="E456" s="470"/>
      <c r="F456" s="470"/>
      <c r="G456" s="470"/>
      <c r="H456" s="470"/>
      <c r="I456" s="471"/>
      <c r="J456" s="469"/>
      <c r="K456" s="470"/>
      <c r="L456" s="470"/>
      <c r="M456" s="470"/>
      <c r="N456" s="473"/>
      <c r="O456" s="87"/>
      <c r="P456" s="5" t="s">
        <v>0</v>
      </c>
      <c r="Q456" s="45"/>
      <c r="R456" s="5" t="s">
        <v>1</v>
      </c>
      <c r="S456" s="88"/>
      <c r="T456" s="480" t="s">
        <v>58</v>
      </c>
      <c r="U456" s="481"/>
      <c r="V456" s="482"/>
      <c r="W456" s="483"/>
      <c r="X456" s="483"/>
      <c r="Y456" s="484"/>
      <c r="Z456" s="485"/>
      <c r="AA456" s="486"/>
      <c r="AB456" s="486"/>
      <c r="AC456" s="486"/>
      <c r="AD456" s="482">
        <v>0</v>
      </c>
      <c r="AE456" s="483"/>
      <c r="AF456" s="483"/>
      <c r="AG456" s="484"/>
      <c r="AH456" s="435">
        <f>IF(V455="賃金で算定",0,V456+Z456-AD456)</f>
        <v>0</v>
      </c>
      <c r="AI456" s="435"/>
      <c r="AJ456" s="435"/>
      <c r="AK456" s="465"/>
      <c r="AL456" s="439">
        <f>IF(V455="賃金で算定","賃金で算定",IF(OR(V456=0,$F473="",AV455=""),0,IF(AW455="昔",VLOOKUP($F473,労務比率,AX455,FALSE),IF(AW455="上",VLOOKUP($F473,労務比率,AX455,FALSE),IF(AW455="中",VLOOKUP($F473,労務比率,AX455,FALSE),VLOOKUP($F473,労務比率,AX455,FALSE))))))</f>
        <v>0</v>
      </c>
      <c r="AM456" s="440"/>
      <c r="AN456" s="436">
        <f>IF(V455="賃金で算定",0,INT(AH456*AL456/100))</f>
        <v>0</v>
      </c>
      <c r="AO456" s="437"/>
      <c r="AP456" s="437"/>
      <c r="AQ456" s="437"/>
      <c r="AR456" s="437"/>
      <c r="AS456" s="31"/>
      <c r="AV456" s="46"/>
      <c r="AW456" s="47"/>
      <c r="AY456" s="203">
        <f>AH456</f>
        <v>0</v>
      </c>
      <c r="AZ456" s="201">
        <f>IF(AV455&lt;=設定シート!C$85,AH456,IF(AND(AV455&gt;=設定シート!E$85,AV455&lt;=設定シート!G$85),AH456*105/108,AH456))</f>
        <v>0</v>
      </c>
      <c r="BA456" s="198"/>
      <c r="BB456" s="201">
        <f>IF($AL456="賃金で算定",0,INT(AY456*$AL456/100))</f>
        <v>0</v>
      </c>
      <c r="BC456" s="201">
        <f>IF(AY456=AZ456,BB456,AZ456*$AL456/100)</f>
        <v>0</v>
      </c>
      <c r="BL456" s="43">
        <f>IF(AY456=AZ456,0,1)</f>
        <v>0</v>
      </c>
      <c r="BM456" s="43" t="str">
        <f>IF(BL456=1,AL456,"")</f>
        <v/>
      </c>
    </row>
    <row r="457" spans="2:65" ht="18" customHeight="1" x14ac:dyDescent="0.15">
      <c r="B457" s="466"/>
      <c r="C457" s="467"/>
      <c r="D457" s="467"/>
      <c r="E457" s="467"/>
      <c r="F457" s="467"/>
      <c r="G457" s="467"/>
      <c r="H457" s="467"/>
      <c r="I457" s="468"/>
      <c r="J457" s="466"/>
      <c r="K457" s="467"/>
      <c r="L457" s="467"/>
      <c r="M457" s="467"/>
      <c r="N457" s="472"/>
      <c r="O457" s="86"/>
      <c r="P457" s="15" t="s">
        <v>45</v>
      </c>
      <c r="Q457" s="44"/>
      <c r="R457" s="15" t="s">
        <v>46</v>
      </c>
      <c r="S457" s="85"/>
      <c r="T457" s="474" t="s">
        <v>47</v>
      </c>
      <c r="U457" s="475"/>
      <c r="V457" s="476"/>
      <c r="W457" s="477"/>
      <c r="X457" s="477"/>
      <c r="Y457" s="60"/>
      <c r="Z457" s="33"/>
      <c r="AA457" s="34"/>
      <c r="AB457" s="34"/>
      <c r="AC457" s="35"/>
      <c r="AD457" s="33"/>
      <c r="AE457" s="34"/>
      <c r="AF457" s="34"/>
      <c r="AG457" s="40"/>
      <c r="AH457" s="462">
        <f>IF(V457="賃金で算定",V458+Z458-AD458,0)</f>
        <v>0</v>
      </c>
      <c r="AI457" s="463"/>
      <c r="AJ457" s="463"/>
      <c r="AK457" s="464"/>
      <c r="AL457" s="51"/>
      <c r="AM457" s="52"/>
      <c r="AN457" s="478"/>
      <c r="AO457" s="479"/>
      <c r="AP457" s="479"/>
      <c r="AQ457" s="479"/>
      <c r="AR457" s="479"/>
      <c r="AS457" s="32"/>
      <c r="AV457" s="46" t="str">
        <f>IF(OR(O457="",Q457=""),"", IF(O457&lt;20,DATE(O457+118,Q457,IF(S457="",1,S457)),DATE(O457+88,Q457,IF(S457="",1,S457))))</f>
        <v/>
      </c>
      <c r="AW457" s="47" t="str">
        <f>IF(AV457&lt;=設定シート!C$15,"昔",IF(AV457&lt;=設定シート!E$15,"上",IF(AV457&lt;=設定シート!G$15,"中","下")))</f>
        <v>下</v>
      </c>
      <c r="AX457" s="4">
        <f>IF(AV457&lt;=設定シート!$E$36,5,IF(AV457&lt;=設定シート!$I$36,7,IF(AV457&lt;=設定シート!$M$36,9,11)))</f>
        <v>11</v>
      </c>
      <c r="AY457" s="202"/>
      <c r="AZ457" s="200"/>
      <c r="BA457" s="204">
        <f t="shared" ref="BA457" si="226">AN457</f>
        <v>0</v>
      </c>
      <c r="BB457" s="200"/>
      <c r="BC457" s="200"/>
      <c r="BL457" s="43"/>
      <c r="BM457" s="43"/>
    </row>
    <row r="458" spans="2:65" ht="18" customHeight="1" x14ac:dyDescent="0.15">
      <c r="B458" s="469"/>
      <c r="C458" s="470"/>
      <c r="D458" s="470"/>
      <c r="E458" s="470"/>
      <c r="F458" s="470"/>
      <c r="G458" s="470"/>
      <c r="H458" s="470"/>
      <c r="I458" s="471"/>
      <c r="J458" s="469"/>
      <c r="K458" s="470"/>
      <c r="L458" s="470"/>
      <c r="M458" s="470"/>
      <c r="N458" s="473"/>
      <c r="O458" s="87"/>
      <c r="P458" s="16" t="s">
        <v>45</v>
      </c>
      <c r="Q458" s="45"/>
      <c r="R458" s="16" t="s">
        <v>46</v>
      </c>
      <c r="S458" s="88"/>
      <c r="T458" s="480" t="s">
        <v>48</v>
      </c>
      <c r="U458" s="481"/>
      <c r="V458" s="482"/>
      <c r="W458" s="483"/>
      <c r="X458" s="483"/>
      <c r="Y458" s="484"/>
      <c r="Z458" s="485"/>
      <c r="AA458" s="486"/>
      <c r="AB458" s="486"/>
      <c r="AC458" s="486"/>
      <c r="AD458" s="482">
        <v>0</v>
      </c>
      <c r="AE458" s="483"/>
      <c r="AF458" s="483"/>
      <c r="AG458" s="484"/>
      <c r="AH458" s="435">
        <f>IF(V457="賃金で算定",0,V458+Z458-AD458)</f>
        <v>0</v>
      </c>
      <c r="AI458" s="435"/>
      <c r="AJ458" s="435"/>
      <c r="AK458" s="465"/>
      <c r="AL458" s="439">
        <f>IF(V457="賃金で算定","賃金で算定",IF(OR(V458=0,$F473="",AV457=""),0,IF(AW457="昔",VLOOKUP($F473,労務比率,AX457,FALSE),IF(AW457="上",VLOOKUP($F473,労務比率,AX457,FALSE),IF(AW457="中",VLOOKUP($F473,労務比率,AX457,FALSE),VLOOKUP($F473,労務比率,AX457,FALSE))))))</f>
        <v>0</v>
      </c>
      <c r="AM458" s="440"/>
      <c r="AN458" s="436">
        <f>IF(V457="賃金で算定",0,INT(AH458*AL458/100))</f>
        <v>0</v>
      </c>
      <c r="AO458" s="437"/>
      <c r="AP458" s="437"/>
      <c r="AQ458" s="437"/>
      <c r="AR458" s="437"/>
      <c r="AS458" s="31"/>
      <c r="AV458" s="46"/>
      <c r="AW458" s="47"/>
      <c r="AY458" s="203">
        <f t="shared" ref="AY458" si="227">AH458</f>
        <v>0</v>
      </c>
      <c r="AZ458" s="201">
        <f>IF(AV457&lt;=設定シート!C$85,AH458,IF(AND(AV457&gt;=設定シート!E$85,AV457&lt;=設定シート!G$85),AH458*105/108,AH458))</f>
        <v>0</v>
      </c>
      <c r="BA458" s="198"/>
      <c r="BB458" s="201">
        <f t="shared" ref="BB458" si="228">IF($AL458="賃金で算定",0,INT(AY458*$AL458/100))</f>
        <v>0</v>
      </c>
      <c r="BC458" s="201">
        <f>IF(AY458=AZ458,BB458,AZ458*$AL458/100)</f>
        <v>0</v>
      </c>
      <c r="BL458" s="43">
        <f>IF(AY458=AZ458,0,1)</f>
        <v>0</v>
      </c>
      <c r="BM458" s="43" t="str">
        <f>IF(BL458=1,AL458,"")</f>
        <v/>
      </c>
    </row>
    <row r="459" spans="2:65" ht="18" customHeight="1" x14ac:dyDescent="0.15">
      <c r="B459" s="466"/>
      <c r="C459" s="467"/>
      <c r="D459" s="467"/>
      <c r="E459" s="467"/>
      <c r="F459" s="467"/>
      <c r="G459" s="467"/>
      <c r="H459" s="467"/>
      <c r="I459" s="468"/>
      <c r="J459" s="466"/>
      <c r="K459" s="467"/>
      <c r="L459" s="467"/>
      <c r="M459" s="467"/>
      <c r="N459" s="472"/>
      <c r="O459" s="86"/>
      <c r="P459" s="15" t="s">
        <v>45</v>
      </c>
      <c r="Q459" s="44"/>
      <c r="R459" s="15" t="s">
        <v>46</v>
      </c>
      <c r="S459" s="85"/>
      <c r="T459" s="474" t="s">
        <v>47</v>
      </c>
      <c r="U459" s="475"/>
      <c r="V459" s="476"/>
      <c r="W459" s="477"/>
      <c r="X459" s="477"/>
      <c r="Y459" s="60"/>
      <c r="Z459" s="33"/>
      <c r="AA459" s="34"/>
      <c r="AB459" s="34"/>
      <c r="AC459" s="35"/>
      <c r="AD459" s="33"/>
      <c r="AE459" s="34"/>
      <c r="AF459" s="34"/>
      <c r="AG459" s="40"/>
      <c r="AH459" s="462">
        <f>IF(V459="賃金で算定",V460+Z460-AD460,0)</f>
        <v>0</v>
      </c>
      <c r="AI459" s="463"/>
      <c r="AJ459" s="463"/>
      <c r="AK459" s="464"/>
      <c r="AL459" s="51"/>
      <c r="AM459" s="52"/>
      <c r="AN459" s="478"/>
      <c r="AO459" s="479"/>
      <c r="AP459" s="479"/>
      <c r="AQ459" s="479"/>
      <c r="AR459" s="479"/>
      <c r="AS459" s="32"/>
      <c r="AV459" s="46" t="str">
        <f>IF(OR(O459="",Q459=""),"", IF(O459&lt;20,DATE(O459+118,Q459,IF(S459="",1,S459)),DATE(O459+88,Q459,IF(S459="",1,S459))))</f>
        <v/>
      </c>
      <c r="AW459" s="47" t="str">
        <f>IF(AV459&lt;=設定シート!C$15,"昔",IF(AV459&lt;=設定シート!E$15,"上",IF(AV459&lt;=設定シート!G$15,"中","下")))</f>
        <v>下</v>
      </c>
      <c r="AX459" s="4">
        <f>IF(AV459&lt;=設定シート!$E$36,5,IF(AV459&lt;=設定シート!$I$36,7,IF(AV459&lt;=設定シート!$M$36,9,11)))</f>
        <v>11</v>
      </c>
      <c r="AY459" s="202"/>
      <c r="AZ459" s="200"/>
      <c r="BA459" s="204">
        <f t="shared" ref="BA459" si="229">AN459</f>
        <v>0</v>
      </c>
      <c r="BB459" s="200"/>
      <c r="BC459" s="200"/>
    </row>
    <row r="460" spans="2:65" ht="18" customHeight="1" x14ac:dyDescent="0.15">
      <c r="B460" s="469"/>
      <c r="C460" s="470"/>
      <c r="D460" s="470"/>
      <c r="E460" s="470"/>
      <c r="F460" s="470"/>
      <c r="G460" s="470"/>
      <c r="H460" s="470"/>
      <c r="I460" s="471"/>
      <c r="J460" s="469"/>
      <c r="K460" s="470"/>
      <c r="L460" s="470"/>
      <c r="M460" s="470"/>
      <c r="N460" s="473"/>
      <c r="O460" s="87"/>
      <c r="P460" s="16" t="s">
        <v>45</v>
      </c>
      <c r="Q460" s="45"/>
      <c r="R460" s="16" t="s">
        <v>46</v>
      </c>
      <c r="S460" s="88"/>
      <c r="T460" s="480" t="s">
        <v>48</v>
      </c>
      <c r="U460" s="481"/>
      <c r="V460" s="482"/>
      <c r="W460" s="483"/>
      <c r="X460" s="483"/>
      <c r="Y460" s="484"/>
      <c r="Z460" s="482"/>
      <c r="AA460" s="483"/>
      <c r="AB460" s="483"/>
      <c r="AC460" s="483"/>
      <c r="AD460" s="482">
        <v>0</v>
      </c>
      <c r="AE460" s="483"/>
      <c r="AF460" s="483"/>
      <c r="AG460" s="484"/>
      <c r="AH460" s="435">
        <f>IF(V459="賃金で算定",0,V460+Z460-AD460)</f>
        <v>0</v>
      </c>
      <c r="AI460" s="435"/>
      <c r="AJ460" s="435"/>
      <c r="AK460" s="465"/>
      <c r="AL460" s="439">
        <f>IF(V459="賃金で算定","賃金で算定",IF(OR(V460=0,$F473="",AV459=""),0,IF(AW459="昔",VLOOKUP($F473,労務比率,AX459,FALSE),IF(AW459="上",VLOOKUP($F473,労務比率,AX459,FALSE),IF(AW459="中",VLOOKUP($F473,労務比率,AX459,FALSE),VLOOKUP($F473,労務比率,AX459,FALSE))))))</f>
        <v>0</v>
      </c>
      <c r="AM460" s="440"/>
      <c r="AN460" s="436">
        <f>IF(V459="賃金で算定",0,INT(AH460*AL460/100))</f>
        <v>0</v>
      </c>
      <c r="AO460" s="437"/>
      <c r="AP460" s="437"/>
      <c r="AQ460" s="437"/>
      <c r="AR460" s="437"/>
      <c r="AS460" s="31"/>
      <c r="AV460" s="46"/>
      <c r="AW460" s="47"/>
      <c r="AY460" s="203">
        <f t="shared" ref="AY460" si="230">AH460</f>
        <v>0</v>
      </c>
      <c r="AZ460" s="201">
        <f>IF(AV459&lt;=設定シート!C$85,AH460,IF(AND(AV459&gt;=設定シート!E$85,AV459&lt;=設定シート!G$85),AH460*105/108,AH460))</f>
        <v>0</v>
      </c>
      <c r="BA460" s="198"/>
      <c r="BB460" s="201">
        <f t="shared" ref="BB460" si="231">IF($AL460="賃金で算定",0,INT(AY460*$AL460/100))</f>
        <v>0</v>
      </c>
      <c r="BC460" s="201">
        <f>IF(AY460=AZ460,BB460,AZ460*$AL460/100)</f>
        <v>0</v>
      </c>
      <c r="BL460" s="43">
        <f>IF(AY460=AZ460,0,1)</f>
        <v>0</v>
      </c>
      <c r="BM460" s="43" t="str">
        <f>IF(BL460=1,AL460,"")</f>
        <v/>
      </c>
    </row>
    <row r="461" spans="2:65" ht="18" customHeight="1" x14ac:dyDescent="0.15">
      <c r="B461" s="466"/>
      <c r="C461" s="467"/>
      <c r="D461" s="467"/>
      <c r="E461" s="467"/>
      <c r="F461" s="467"/>
      <c r="G461" s="467"/>
      <c r="H461" s="467"/>
      <c r="I461" s="468"/>
      <c r="J461" s="466"/>
      <c r="K461" s="467"/>
      <c r="L461" s="467"/>
      <c r="M461" s="467"/>
      <c r="N461" s="472"/>
      <c r="O461" s="86"/>
      <c r="P461" s="15" t="s">
        <v>45</v>
      </c>
      <c r="Q461" s="44"/>
      <c r="R461" s="15" t="s">
        <v>46</v>
      </c>
      <c r="S461" s="85"/>
      <c r="T461" s="474" t="s">
        <v>47</v>
      </c>
      <c r="U461" s="475"/>
      <c r="V461" s="476"/>
      <c r="W461" s="477"/>
      <c r="X461" s="477"/>
      <c r="Y461" s="61"/>
      <c r="Z461" s="29"/>
      <c r="AA461" s="30"/>
      <c r="AB461" s="30"/>
      <c r="AC461" s="41"/>
      <c r="AD461" s="29"/>
      <c r="AE461" s="30"/>
      <c r="AF461" s="30"/>
      <c r="AG461" s="42"/>
      <c r="AH461" s="462">
        <f>IF(V461="賃金で算定",V462+Z462-AD462,0)</f>
        <v>0</v>
      </c>
      <c r="AI461" s="463"/>
      <c r="AJ461" s="463"/>
      <c r="AK461" s="464"/>
      <c r="AL461" s="51"/>
      <c r="AM461" s="52"/>
      <c r="AN461" s="478"/>
      <c r="AO461" s="479"/>
      <c r="AP461" s="479"/>
      <c r="AQ461" s="479"/>
      <c r="AR461" s="479"/>
      <c r="AS461" s="32"/>
      <c r="AV461" s="46" t="str">
        <f>IF(OR(O461="",Q461=""),"", IF(O461&lt;20,DATE(O461+118,Q461,IF(S461="",1,S461)),DATE(O461+88,Q461,IF(S461="",1,S461))))</f>
        <v/>
      </c>
      <c r="AW461" s="47" t="str">
        <f>IF(AV461&lt;=設定シート!C$15,"昔",IF(AV461&lt;=設定シート!E$15,"上",IF(AV461&lt;=設定シート!G$15,"中","下")))</f>
        <v>下</v>
      </c>
      <c r="AX461" s="4">
        <f>IF(AV461&lt;=設定シート!$E$36,5,IF(AV461&lt;=設定シート!$I$36,7,IF(AV461&lt;=設定シート!$M$36,9,11)))</f>
        <v>11</v>
      </c>
      <c r="AY461" s="202"/>
      <c r="AZ461" s="200"/>
      <c r="BA461" s="204">
        <f t="shared" ref="BA461" si="232">AN461</f>
        <v>0</v>
      </c>
      <c r="BB461" s="200"/>
      <c r="BC461" s="200"/>
    </row>
    <row r="462" spans="2:65" ht="18" customHeight="1" x14ac:dyDescent="0.15">
      <c r="B462" s="469"/>
      <c r="C462" s="470"/>
      <c r="D462" s="470"/>
      <c r="E462" s="470"/>
      <c r="F462" s="470"/>
      <c r="G462" s="470"/>
      <c r="H462" s="470"/>
      <c r="I462" s="471"/>
      <c r="J462" s="469"/>
      <c r="K462" s="470"/>
      <c r="L462" s="470"/>
      <c r="M462" s="470"/>
      <c r="N462" s="473"/>
      <c r="O462" s="87"/>
      <c r="P462" s="16" t="s">
        <v>45</v>
      </c>
      <c r="Q462" s="45"/>
      <c r="R462" s="16" t="s">
        <v>46</v>
      </c>
      <c r="S462" s="88"/>
      <c r="T462" s="480" t="s">
        <v>48</v>
      </c>
      <c r="U462" s="481"/>
      <c r="V462" s="482"/>
      <c r="W462" s="483"/>
      <c r="X462" s="483"/>
      <c r="Y462" s="484"/>
      <c r="Z462" s="485"/>
      <c r="AA462" s="486"/>
      <c r="AB462" s="486"/>
      <c r="AC462" s="486"/>
      <c r="AD462" s="482">
        <v>0</v>
      </c>
      <c r="AE462" s="483"/>
      <c r="AF462" s="483"/>
      <c r="AG462" s="484"/>
      <c r="AH462" s="435">
        <f>IF(V461="賃金で算定",0,V462+Z462-AD462)</f>
        <v>0</v>
      </c>
      <c r="AI462" s="435"/>
      <c r="AJ462" s="435"/>
      <c r="AK462" s="465"/>
      <c r="AL462" s="439">
        <f>IF(V461="賃金で算定","賃金で算定",IF(OR(V462=0,$F473="",AV461=""),0,IF(AW461="昔",VLOOKUP($F473,労務比率,AX461,FALSE),IF(AW461="上",VLOOKUP($F473,労務比率,AX461,FALSE),IF(AW461="中",VLOOKUP($F473,労務比率,AX461,FALSE),VLOOKUP($F473,労務比率,AX461,FALSE))))))</f>
        <v>0</v>
      </c>
      <c r="AM462" s="440"/>
      <c r="AN462" s="436">
        <f>IF(V461="賃金で算定",0,INT(AH462*AL462/100))</f>
        <v>0</v>
      </c>
      <c r="AO462" s="437"/>
      <c r="AP462" s="437"/>
      <c r="AQ462" s="437"/>
      <c r="AR462" s="437"/>
      <c r="AS462" s="31"/>
      <c r="AV462" s="46"/>
      <c r="AW462" s="47"/>
      <c r="AY462" s="203">
        <f t="shared" ref="AY462" si="233">AH462</f>
        <v>0</v>
      </c>
      <c r="AZ462" s="201">
        <f>IF(AV461&lt;=設定シート!C$85,AH462,IF(AND(AV461&gt;=設定シート!E$85,AV461&lt;=設定シート!G$85),AH462*105/108,AH462))</f>
        <v>0</v>
      </c>
      <c r="BA462" s="198"/>
      <c r="BB462" s="201">
        <f t="shared" ref="BB462" si="234">IF($AL462="賃金で算定",0,INT(AY462*$AL462/100))</f>
        <v>0</v>
      </c>
      <c r="BC462" s="201">
        <f>IF(AY462=AZ462,BB462,AZ462*$AL462/100)</f>
        <v>0</v>
      </c>
      <c r="BL462" s="43">
        <f>IF(AY462=AZ462,0,1)</f>
        <v>0</v>
      </c>
      <c r="BM462" s="43" t="str">
        <f>IF(BL462=1,AL462,"")</f>
        <v/>
      </c>
    </row>
    <row r="463" spans="2:65" ht="18" customHeight="1" x14ac:dyDescent="0.15">
      <c r="B463" s="466"/>
      <c r="C463" s="467"/>
      <c r="D463" s="467"/>
      <c r="E463" s="467"/>
      <c r="F463" s="467"/>
      <c r="G463" s="467"/>
      <c r="H463" s="467"/>
      <c r="I463" s="468"/>
      <c r="J463" s="466"/>
      <c r="K463" s="467"/>
      <c r="L463" s="467"/>
      <c r="M463" s="467"/>
      <c r="N463" s="472"/>
      <c r="O463" s="86"/>
      <c r="P463" s="15" t="s">
        <v>45</v>
      </c>
      <c r="Q463" s="44"/>
      <c r="R463" s="15" t="s">
        <v>46</v>
      </c>
      <c r="S463" s="85"/>
      <c r="T463" s="474" t="s">
        <v>47</v>
      </c>
      <c r="U463" s="475"/>
      <c r="V463" s="476"/>
      <c r="W463" s="477"/>
      <c r="X463" s="477"/>
      <c r="Y463" s="60"/>
      <c r="Z463" s="33"/>
      <c r="AA463" s="34"/>
      <c r="AB463" s="34"/>
      <c r="AC463" s="35"/>
      <c r="AD463" s="33"/>
      <c r="AE463" s="34"/>
      <c r="AF463" s="34"/>
      <c r="AG463" s="40"/>
      <c r="AH463" s="462">
        <f>IF(V463="賃金で算定",V464+Z464-AD464,0)</f>
        <v>0</v>
      </c>
      <c r="AI463" s="463"/>
      <c r="AJ463" s="463"/>
      <c r="AK463" s="464"/>
      <c r="AL463" s="51"/>
      <c r="AM463" s="52"/>
      <c r="AN463" s="478"/>
      <c r="AO463" s="479"/>
      <c r="AP463" s="479"/>
      <c r="AQ463" s="479"/>
      <c r="AR463" s="479"/>
      <c r="AS463" s="32"/>
      <c r="AV463" s="46" t="str">
        <f>IF(OR(O463="",Q463=""),"", IF(O463&lt;20,DATE(O463+118,Q463,IF(S463="",1,S463)),DATE(O463+88,Q463,IF(S463="",1,S463))))</f>
        <v/>
      </c>
      <c r="AW463" s="47" t="str">
        <f>IF(AV463&lt;=設定シート!C$15,"昔",IF(AV463&lt;=設定シート!E$15,"上",IF(AV463&lt;=設定シート!G$15,"中","下")))</f>
        <v>下</v>
      </c>
      <c r="AX463" s="4">
        <f>IF(AV463&lt;=設定シート!$E$36,5,IF(AV463&lt;=設定シート!$I$36,7,IF(AV463&lt;=設定シート!$M$36,9,11)))</f>
        <v>11</v>
      </c>
      <c r="AY463" s="202"/>
      <c r="AZ463" s="200"/>
      <c r="BA463" s="204">
        <f t="shared" ref="BA463" si="235">AN463</f>
        <v>0</v>
      </c>
      <c r="BB463" s="200"/>
      <c r="BC463" s="200"/>
    </row>
    <row r="464" spans="2:65" ht="18" customHeight="1" x14ac:dyDescent="0.15">
      <c r="B464" s="469"/>
      <c r="C464" s="470"/>
      <c r="D464" s="470"/>
      <c r="E464" s="470"/>
      <c r="F464" s="470"/>
      <c r="G464" s="470"/>
      <c r="H464" s="470"/>
      <c r="I464" s="471"/>
      <c r="J464" s="469"/>
      <c r="K464" s="470"/>
      <c r="L464" s="470"/>
      <c r="M464" s="470"/>
      <c r="N464" s="473"/>
      <c r="O464" s="87"/>
      <c r="P464" s="16" t="s">
        <v>45</v>
      </c>
      <c r="Q464" s="45"/>
      <c r="R464" s="16" t="s">
        <v>46</v>
      </c>
      <c r="S464" s="88"/>
      <c r="T464" s="480" t="s">
        <v>48</v>
      </c>
      <c r="U464" s="481"/>
      <c r="V464" s="482"/>
      <c r="W464" s="483"/>
      <c r="X464" s="483"/>
      <c r="Y464" s="484"/>
      <c r="Z464" s="482"/>
      <c r="AA464" s="483"/>
      <c r="AB464" s="483"/>
      <c r="AC464" s="483"/>
      <c r="AD464" s="482">
        <v>0</v>
      </c>
      <c r="AE464" s="483"/>
      <c r="AF464" s="483"/>
      <c r="AG464" s="484"/>
      <c r="AH464" s="435">
        <f>IF(V463="賃金で算定",0,V464+Z464-AD464)</f>
        <v>0</v>
      </c>
      <c r="AI464" s="435"/>
      <c r="AJ464" s="435"/>
      <c r="AK464" s="465"/>
      <c r="AL464" s="439">
        <f>IF(V463="賃金で算定","賃金で算定",IF(OR(V464=0,$F473="",AV463=""),0,IF(AW463="昔",VLOOKUP($F473,労務比率,AX463,FALSE),IF(AW463="上",VLOOKUP($F473,労務比率,AX463,FALSE),IF(AW463="中",VLOOKUP($F473,労務比率,AX463,FALSE),VLOOKUP($F473,労務比率,AX463,FALSE))))))</f>
        <v>0</v>
      </c>
      <c r="AM464" s="440"/>
      <c r="AN464" s="436">
        <f>IF(V463="賃金で算定",0,INT(AH464*AL464/100))</f>
        <v>0</v>
      </c>
      <c r="AO464" s="437"/>
      <c r="AP464" s="437"/>
      <c r="AQ464" s="437"/>
      <c r="AR464" s="437"/>
      <c r="AS464" s="31"/>
      <c r="AV464" s="46"/>
      <c r="AW464" s="47"/>
      <c r="AY464" s="203">
        <f t="shared" ref="AY464" si="236">AH464</f>
        <v>0</v>
      </c>
      <c r="AZ464" s="201">
        <f>IF(AV463&lt;=設定シート!C$85,AH464,IF(AND(AV463&gt;=設定シート!E$85,AV463&lt;=設定シート!G$85),AH464*105/108,AH464))</f>
        <v>0</v>
      </c>
      <c r="BA464" s="198"/>
      <c r="BB464" s="201">
        <f t="shared" ref="BB464" si="237">IF($AL464="賃金で算定",0,INT(AY464*$AL464/100))</f>
        <v>0</v>
      </c>
      <c r="BC464" s="201">
        <f>IF(AY464=AZ464,BB464,AZ464*$AL464/100)</f>
        <v>0</v>
      </c>
      <c r="BL464" s="43">
        <f>IF(AY464=AZ464,0,1)</f>
        <v>0</v>
      </c>
      <c r="BM464" s="43" t="str">
        <f>IF(BL464=1,AL464,"")</f>
        <v/>
      </c>
    </row>
    <row r="465" spans="2:65" ht="18" customHeight="1" x14ac:dyDescent="0.15">
      <c r="B465" s="466"/>
      <c r="C465" s="467"/>
      <c r="D465" s="467"/>
      <c r="E465" s="467"/>
      <c r="F465" s="467"/>
      <c r="G465" s="467"/>
      <c r="H465" s="467"/>
      <c r="I465" s="468"/>
      <c r="J465" s="466"/>
      <c r="K465" s="467"/>
      <c r="L465" s="467"/>
      <c r="M465" s="467"/>
      <c r="N465" s="472"/>
      <c r="O465" s="86"/>
      <c r="P465" s="15" t="s">
        <v>45</v>
      </c>
      <c r="Q465" s="44"/>
      <c r="R465" s="15" t="s">
        <v>46</v>
      </c>
      <c r="S465" s="85"/>
      <c r="T465" s="474" t="s">
        <v>47</v>
      </c>
      <c r="U465" s="475"/>
      <c r="V465" s="476"/>
      <c r="W465" s="477"/>
      <c r="X465" s="477"/>
      <c r="Y465" s="60"/>
      <c r="Z465" s="33"/>
      <c r="AA465" s="34"/>
      <c r="AB465" s="34"/>
      <c r="AC465" s="35"/>
      <c r="AD465" s="33"/>
      <c r="AE465" s="34"/>
      <c r="AF465" s="34"/>
      <c r="AG465" s="40"/>
      <c r="AH465" s="462">
        <f>IF(V465="賃金で算定",V466+Z466-AD466,0)</f>
        <v>0</v>
      </c>
      <c r="AI465" s="463"/>
      <c r="AJ465" s="463"/>
      <c r="AK465" s="464"/>
      <c r="AL465" s="51"/>
      <c r="AM465" s="52"/>
      <c r="AN465" s="478"/>
      <c r="AO465" s="479"/>
      <c r="AP465" s="479"/>
      <c r="AQ465" s="479"/>
      <c r="AR465" s="479"/>
      <c r="AS465" s="32"/>
      <c r="AV465" s="46" t="str">
        <f>IF(OR(O465="",Q465=""),"", IF(O465&lt;20,DATE(O465+118,Q465,IF(S465="",1,S465)),DATE(O465+88,Q465,IF(S465="",1,S465))))</f>
        <v/>
      </c>
      <c r="AW465" s="47" t="str">
        <f>IF(AV465&lt;=設定シート!C$15,"昔",IF(AV465&lt;=設定シート!E$15,"上",IF(AV465&lt;=設定シート!G$15,"中","下")))</f>
        <v>下</v>
      </c>
      <c r="AX465" s="4">
        <f>IF(AV465&lt;=設定シート!$E$36,5,IF(AV465&lt;=設定シート!$I$36,7,IF(AV465&lt;=設定シート!$M$36,9,11)))</f>
        <v>11</v>
      </c>
      <c r="AY465" s="202"/>
      <c r="AZ465" s="200"/>
      <c r="BA465" s="204">
        <f t="shared" ref="BA465" si="238">AN465</f>
        <v>0</v>
      </c>
      <c r="BB465" s="200"/>
      <c r="BC465" s="200"/>
    </row>
    <row r="466" spans="2:65" ht="18" customHeight="1" x14ac:dyDescent="0.15">
      <c r="B466" s="469"/>
      <c r="C466" s="470"/>
      <c r="D466" s="470"/>
      <c r="E466" s="470"/>
      <c r="F466" s="470"/>
      <c r="G466" s="470"/>
      <c r="H466" s="470"/>
      <c r="I466" s="471"/>
      <c r="J466" s="469"/>
      <c r="K466" s="470"/>
      <c r="L466" s="470"/>
      <c r="M466" s="470"/>
      <c r="N466" s="473"/>
      <c r="O466" s="87"/>
      <c r="P466" s="16" t="s">
        <v>45</v>
      </c>
      <c r="Q466" s="45"/>
      <c r="R466" s="16" t="s">
        <v>46</v>
      </c>
      <c r="S466" s="88"/>
      <c r="T466" s="480" t="s">
        <v>48</v>
      </c>
      <c r="U466" s="481"/>
      <c r="V466" s="482"/>
      <c r="W466" s="483"/>
      <c r="X466" s="483"/>
      <c r="Y466" s="484"/>
      <c r="Z466" s="482"/>
      <c r="AA466" s="483"/>
      <c r="AB466" s="483"/>
      <c r="AC466" s="483"/>
      <c r="AD466" s="482">
        <v>0</v>
      </c>
      <c r="AE466" s="483"/>
      <c r="AF466" s="483"/>
      <c r="AG466" s="484"/>
      <c r="AH466" s="435">
        <f>IF(V465="賃金で算定",0,V466+Z466-AD466)</f>
        <v>0</v>
      </c>
      <c r="AI466" s="435"/>
      <c r="AJ466" s="435"/>
      <c r="AK466" s="465"/>
      <c r="AL466" s="439">
        <f>IF(V465="賃金で算定","賃金で算定",IF(OR(V466=0,$F473="",AV465=""),0,IF(AW465="昔",VLOOKUP($F473,労務比率,AX465,FALSE),IF(AW465="上",VLOOKUP($F473,労務比率,AX465,FALSE),IF(AW465="中",VLOOKUP($F473,労務比率,AX465,FALSE),VLOOKUP($F473,労務比率,AX465,FALSE))))))</f>
        <v>0</v>
      </c>
      <c r="AM466" s="440"/>
      <c r="AN466" s="436">
        <f>IF(V465="賃金で算定",0,INT(AH466*AL466/100))</f>
        <v>0</v>
      </c>
      <c r="AO466" s="437"/>
      <c r="AP466" s="437"/>
      <c r="AQ466" s="437"/>
      <c r="AR466" s="437"/>
      <c r="AS466" s="31"/>
      <c r="AV466" s="46"/>
      <c r="AW466" s="47"/>
      <c r="AY466" s="203">
        <f t="shared" ref="AY466" si="239">AH466</f>
        <v>0</v>
      </c>
      <c r="AZ466" s="201">
        <f>IF(AV465&lt;=設定シート!C$85,AH466,IF(AND(AV465&gt;=設定シート!E$85,AV465&lt;=設定シート!G$85),AH466*105/108,AH466))</f>
        <v>0</v>
      </c>
      <c r="BA466" s="198"/>
      <c r="BB466" s="201">
        <f t="shared" ref="BB466" si="240">IF($AL466="賃金で算定",0,INT(AY466*$AL466/100))</f>
        <v>0</v>
      </c>
      <c r="BC466" s="201">
        <f>IF(AY466=AZ466,BB466,AZ466*$AL466/100)</f>
        <v>0</v>
      </c>
      <c r="BL466" s="43">
        <f>IF(AY466=AZ466,0,1)</f>
        <v>0</v>
      </c>
      <c r="BM466" s="43" t="str">
        <f>IF(BL466=1,AL466,"")</f>
        <v/>
      </c>
    </row>
    <row r="467" spans="2:65" ht="18" customHeight="1" x14ac:dyDescent="0.15">
      <c r="B467" s="466"/>
      <c r="C467" s="467"/>
      <c r="D467" s="467"/>
      <c r="E467" s="467"/>
      <c r="F467" s="467"/>
      <c r="G467" s="467"/>
      <c r="H467" s="467"/>
      <c r="I467" s="468"/>
      <c r="J467" s="466"/>
      <c r="K467" s="467"/>
      <c r="L467" s="467"/>
      <c r="M467" s="467"/>
      <c r="N467" s="472"/>
      <c r="O467" s="86"/>
      <c r="P467" s="15" t="s">
        <v>45</v>
      </c>
      <c r="Q467" s="44"/>
      <c r="R467" s="15" t="s">
        <v>46</v>
      </c>
      <c r="S467" s="85"/>
      <c r="T467" s="474" t="s">
        <v>47</v>
      </c>
      <c r="U467" s="475"/>
      <c r="V467" s="476"/>
      <c r="W467" s="477"/>
      <c r="X467" s="477"/>
      <c r="Y467" s="60"/>
      <c r="Z467" s="33"/>
      <c r="AA467" s="34"/>
      <c r="AB467" s="34"/>
      <c r="AC467" s="35"/>
      <c r="AD467" s="33"/>
      <c r="AE467" s="34"/>
      <c r="AF467" s="34"/>
      <c r="AG467" s="40"/>
      <c r="AH467" s="462">
        <f>IF(V467="賃金で算定",V468+Z468-AD468,0)</f>
        <v>0</v>
      </c>
      <c r="AI467" s="463"/>
      <c r="AJ467" s="463"/>
      <c r="AK467" s="464"/>
      <c r="AL467" s="51"/>
      <c r="AM467" s="52"/>
      <c r="AN467" s="478"/>
      <c r="AO467" s="479"/>
      <c r="AP467" s="479"/>
      <c r="AQ467" s="479"/>
      <c r="AR467" s="479"/>
      <c r="AS467" s="32"/>
      <c r="AV467" s="46" t="str">
        <f>IF(OR(O467="",Q467=""),"", IF(O467&lt;20,DATE(O467+118,Q467,IF(S467="",1,S467)),DATE(O467+88,Q467,IF(S467="",1,S467))))</f>
        <v/>
      </c>
      <c r="AW467" s="47" t="str">
        <f>IF(AV467&lt;=設定シート!C$15,"昔",IF(AV467&lt;=設定シート!E$15,"上",IF(AV467&lt;=設定シート!G$15,"中","下")))</f>
        <v>下</v>
      </c>
      <c r="AX467" s="4">
        <f>IF(AV467&lt;=設定シート!$E$36,5,IF(AV467&lt;=設定シート!$I$36,7,IF(AV467&lt;=設定シート!$M$36,9,11)))</f>
        <v>11</v>
      </c>
      <c r="AY467" s="202"/>
      <c r="AZ467" s="200"/>
      <c r="BA467" s="204">
        <f t="shared" ref="BA467" si="241">AN467</f>
        <v>0</v>
      </c>
      <c r="BB467" s="200"/>
      <c r="BC467" s="200"/>
    </row>
    <row r="468" spans="2:65" ht="18" customHeight="1" x14ac:dyDescent="0.15">
      <c r="B468" s="469"/>
      <c r="C468" s="470"/>
      <c r="D468" s="470"/>
      <c r="E468" s="470"/>
      <c r="F468" s="470"/>
      <c r="G468" s="470"/>
      <c r="H468" s="470"/>
      <c r="I468" s="471"/>
      <c r="J468" s="469"/>
      <c r="K468" s="470"/>
      <c r="L468" s="470"/>
      <c r="M468" s="470"/>
      <c r="N468" s="473"/>
      <c r="O468" s="87"/>
      <c r="P468" s="16" t="s">
        <v>45</v>
      </c>
      <c r="Q468" s="45"/>
      <c r="R468" s="16" t="s">
        <v>46</v>
      </c>
      <c r="S468" s="88"/>
      <c r="T468" s="480" t="s">
        <v>48</v>
      </c>
      <c r="U468" s="481"/>
      <c r="V468" s="482"/>
      <c r="W468" s="483"/>
      <c r="X468" s="483"/>
      <c r="Y468" s="484"/>
      <c r="Z468" s="482"/>
      <c r="AA468" s="483"/>
      <c r="AB468" s="483"/>
      <c r="AC468" s="483"/>
      <c r="AD468" s="482">
        <v>0</v>
      </c>
      <c r="AE468" s="483"/>
      <c r="AF468" s="483"/>
      <c r="AG468" s="484"/>
      <c r="AH468" s="435">
        <f>IF(V467="賃金で算定",0,V468+Z468-AD468)</f>
        <v>0</v>
      </c>
      <c r="AI468" s="435"/>
      <c r="AJ468" s="435"/>
      <c r="AK468" s="465"/>
      <c r="AL468" s="439">
        <f>IF(V467="賃金で算定","賃金で算定",IF(OR(V468=0,$F473="",AV467=""),0,IF(AW467="昔",VLOOKUP($F473,労務比率,AX467,FALSE),IF(AW467="上",VLOOKUP($F473,労務比率,AX467,FALSE),IF(AW467="中",VLOOKUP($F473,労務比率,AX467,FALSE),VLOOKUP($F473,労務比率,AX467,FALSE))))))</f>
        <v>0</v>
      </c>
      <c r="AM468" s="440"/>
      <c r="AN468" s="436">
        <f>IF(V467="賃金で算定",0,INT(AH468*AL468/100))</f>
        <v>0</v>
      </c>
      <c r="AO468" s="437"/>
      <c r="AP468" s="437"/>
      <c r="AQ468" s="437"/>
      <c r="AR468" s="437"/>
      <c r="AS468" s="31"/>
      <c r="AV468" s="46"/>
      <c r="AW468" s="47"/>
      <c r="AY468" s="203">
        <f t="shared" ref="AY468" si="242">AH468</f>
        <v>0</v>
      </c>
      <c r="AZ468" s="201">
        <f>IF(AV467&lt;=設定シート!C$85,AH468,IF(AND(AV467&gt;=設定シート!E$85,AV467&lt;=設定シート!G$85),AH468*105/108,AH468))</f>
        <v>0</v>
      </c>
      <c r="BA468" s="198"/>
      <c r="BB468" s="201">
        <f t="shared" ref="BB468" si="243">IF($AL468="賃金で算定",0,INT(AY468*$AL468/100))</f>
        <v>0</v>
      </c>
      <c r="BC468" s="201">
        <f>IF(AY468=AZ468,BB468,AZ468*$AL468/100)</f>
        <v>0</v>
      </c>
      <c r="BL468" s="43">
        <f>IF(AY468=AZ468,0,1)</f>
        <v>0</v>
      </c>
      <c r="BM468" s="43" t="str">
        <f>IF(BL468=1,AL468,"")</f>
        <v/>
      </c>
    </row>
    <row r="469" spans="2:65" ht="18" customHeight="1" x14ac:dyDescent="0.15">
      <c r="B469" s="466"/>
      <c r="C469" s="467"/>
      <c r="D469" s="467"/>
      <c r="E469" s="467"/>
      <c r="F469" s="467"/>
      <c r="G469" s="467"/>
      <c r="H469" s="467"/>
      <c r="I469" s="468"/>
      <c r="J469" s="466"/>
      <c r="K469" s="467"/>
      <c r="L469" s="467"/>
      <c r="M469" s="467"/>
      <c r="N469" s="472"/>
      <c r="O469" s="86"/>
      <c r="P469" s="15" t="s">
        <v>45</v>
      </c>
      <c r="Q469" s="44"/>
      <c r="R469" s="15" t="s">
        <v>46</v>
      </c>
      <c r="S469" s="85"/>
      <c r="T469" s="474" t="s">
        <v>47</v>
      </c>
      <c r="U469" s="475"/>
      <c r="V469" s="476"/>
      <c r="W469" s="477"/>
      <c r="X469" s="477"/>
      <c r="Y469" s="60"/>
      <c r="Z469" s="33"/>
      <c r="AA469" s="34"/>
      <c r="AB469" s="34"/>
      <c r="AC469" s="35"/>
      <c r="AD469" s="33"/>
      <c r="AE469" s="34"/>
      <c r="AF469" s="34"/>
      <c r="AG469" s="40"/>
      <c r="AH469" s="462">
        <f>IF(V469="賃金で算定",V470+Z470-AD470,0)</f>
        <v>0</v>
      </c>
      <c r="AI469" s="463"/>
      <c r="AJ469" s="463"/>
      <c r="AK469" s="464"/>
      <c r="AL469" s="51"/>
      <c r="AM469" s="52"/>
      <c r="AN469" s="478"/>
      <c r="AO469" s="479"/>
      <c r="AP469" s="479"/>
      <c r="AQ469" s="479"/>
      <c r="AR469" s="479"/>
      <c r="AS469" s="32"/>
      <c r="AV469" s="46" t="str">
        <f>IF(OR(O469="",Q469=""),"", IF(O469&lt;20,DATE(O469+118,Q469,IF(S469="",1,S469)),DATE(O469+88,Q469,IF(S469="",1,S469))))</f>
        <v/>
      </c>
      <c r="AW469" s="47" t="str">
        <f>IF(AV469&lt;=設定シート!C$15,"昔",IF(AV469&lt;=設定シート!E$15,"上",IF(AV469&lt;=設定シート!G$15,"中","下")))</f>
        <v>下</v>
      </c>
      <c r="AX469" s="4">
        <f>IF(AV469&lt;=設定シート!$E$36,5,IF(AV469&lt;=設定シート!$I$36,7,IF(AV469&lt;=設定シート!$M$36,9,11)))</f>
        <v>11</v>
      </c>
      <c r="AY469" s="202"/>
      <c r="AZ469" s="200"/>
      <c r="BA469" s="204">
        <f t="shared" ref="BA469" si="244">AN469</f>
        <v>0</v>
      </c>
      <c r="BB469" s="200"/>
      <c r="BC469" s="200"/>
    </row>
    <row r="470" spans="2:65" ht="18" customHeight="1" x14ac:dyDescent="0.15">
      <c r="B470" s="469"/>
      <c r="C470" s="470"/>
      <c r="D470" s="470"/>
      <c r="E470" s="470"/>
      <c r="F470" s="470"/>
      <c r="G470" s="470"/>
      <c r="H470" s="470"/>
      <c r="I470" s="471"/>
      <c r="J470" s="469"/>
      <c r="K470" s="470"/>
      <c r="L470" s="470"/>
      <c r="M470" s="470"/>
      <c r="N470" s="473"/>
      <c r="O470" s="87"/>
      <c r="P470" s="16" t="s">
        <v>45</v>
      </c>
      <c r="Q470" s="45"/>
      <c r="R470" s="16" t="s">
        <v>46</v>
      </c>
      <c r="S470" s="88"/>
      <c r="T470" s="480" t="s">
        <v>48</v>
      </c>
      <c r="U470" s="481"/>
      <c r="V470" s="482"/>
      <c r="W470" s="483"/>
      <c r="X470" s="483"/>
      <c r="Y470" s="484"/>
      <c r="Z470" s="482"/>
      <c r="AA470" s="483"/>
      <c r="AB470" s="483"/>
      <c r="AC470" s="483"/>
      <c r="AD470" s="482">
        <v>0</v>
      </c>
      <c r="AE470" s="483"/>
      <c r="AF470" s="483"/>
      <c r="AG470" s="484"/>
      <c r="AH470" s="435">
        <f>IF(V469="賃金で算定",0,V470+Z470-AD470)</f>
        <v>0</v>
      </c>
      <c r="AI470" s="435"/>
      <c r="AJ470" s="435"/>
      <c r="AK470" s="465"/>
      <c r="AL470" s="439">
        <f>IF(V469="賃金で算定","賃金で算定",IF(OR(V470=0,$F473="",AV469=""),0,IF(AW469="昔",VLOOKUP($F473,労務比率,AX469,FALSE),IF(AW469="上",VLOOKUP($F473,労務比率,AX469,FALSE),IF(AW469="中",VLOOKUP($F473,労務比率,AX469,FALSE),VLOOKUP($F473,労務比率,AX469,FALSE))))))</f>
        <v>0</v>
      </c>
      <c r="AM470" s="440"/>
      <c r="AN470" s="436">
        <f>IF(V469="賃金で算定",0,INT(AH470*AL470/100))</f>
        <v>0</v>
      </c>
      <c r="AO470" s="437"/>
      <c r="AP470" s="437"/>
      <c r="AQ470" s="437"/>
      <c r="AR470" s="437"/>
      <c r="AS470" s="31"/>
      <c r="AV470" s="46"/>
      <c r="AW470" s="47"/>
      <c r="AY470" s="203">
        <f t="shared" ref="AY470" si="245">AH470</f>
        <v>0</v>
      </c>
      <c r="AZ470" s="201">
        <f>IF(AV469&lt;=設定シート!C$85,AH470,IF(AND(AV469&gt;=設定シート!E$85,AV469&lt;=設定シート!G$85),AH470*105/108,AH470))</f>
        <v>0</v>
      </c>
      <c r="BA470" s="198"/>
      <c r="BB470" s="201">
        <f t="shared" ref="BB470" si="246">IF($AL470="賃金で算定",0,INT(AY470*$AL470/100))</f>
        <v>0</v>
      </c>
      <c r="BC470" s="201">
        <f>IF(AY470=AZ470,BB470,AZ470*$AL470/100)</f>
        <v>0</v>
      </c>
      <c r="BL470" s="43">
        <f>IF(AY470=AZ470,0,1)</f>
        <v>0</v>
      </c>
      <c r="BM470" s="43" t="str">
        <f>IF(BL470=1,AL470,"")</f>
        <v/>
      </c>
    </row>
    <row r="471" spans="2:65" ht="18" customHeight="1" x14ac:dyDescent="0.15">
      <c r="B471" s="466"/>
      <c r="C471" s="467"/>
      <c r="D471" s="467"/>
      <c r="E471" s="467"/>
      <c r="F471" s="467"/>
      <c r="G471" s="467"/>
      <c r="H471" s="467"/>
      <c r="I471" s="468"/>
      <c r="J471" s="466"/>
      <c r="K471" s="467"/>
      <c r="L471" s="467"/>
      <c r="M471" s="467"/>
      <c r="N471" s="472"/>
      <c r="O471" s="86"/>
      <c r="P471" s="15" t="s">
        <v>45</v>
      </c>
      <c r="Q471" s="44"/>
      <c r="R471" s="15" t="s">
        <v>46</v>
      </c>
      <c r="S471" s="85"/>
      <c r="T471" s="474" t="s">
        <v>47</v>
      </c>
      <c r="U471" s="475"/>
      <c r="V471" s="476"/>
      <c r="W471" s="477"/>
      <c r="X471" s="477"/>
      <c r="Y471" s="60"/>
      <c r="Z471" s="33"/>
      <c r="AA471" s="34"/>
      <c r="AB471" s="34"/>
      <c r="AC471" s="35"/>
      <c r="AD471" s="33"/>
      <c r="AE471" s="34"/>
      <c r="AF471" s="34"/>
      <c r="AG471" s="40"/>
      <c r="AH471" s="462">
        <f>IF(V471="賃金で算定",V472+Z472-AD472,0)</f>
        <v>0</v>
      </c>
      <c r="AI471" s="463"/>
      <c r="AJ471" s="463"/>
      <c r="AK471" s="464"/>
      <c r="AL471" s="51"/>
      <c r="AM471" s="52"/>
      <c r="AN471" s="478"/>
      <c r="AO471" s="479"/>
      <c r="AP471" s="479"/>
      <c r="AQ471" s="479"/>
      <c r="AR471" s="479"/>
      <c r="AS471" s="32"/>
      <c r="AV471" s="46" t="str">
        <f>IF(OR(O471="",Q471=""),"", IF(O471&lt;20,DATE(O471+118,Q471,IF(S471="",1,S471)),DATE(O471+88,Q471,IF(S471="",1,S471))))</f>
        <v/>
      </c>
      <c r="AW471" s="47" t="str">
        <f>IF(AV471&lt;=設定シート!C$15,"昔",IF(AV471&lt;=設定シート!E$15,"上",IF(AV471&lt;=設定シート!G$15,"中","下")))</f>
        <v>下</v>
      </c>
      <c r="AX471" s="4">
        <f>IF(AV471&lt;=設定シート!$E$36,5,IF(AV471&lt;=設定シート!$I$36,7,IF(AV471&lt;=設定シート!$M$36,9,11)))</f>
        <v>11</v>
      </c>
      <c r="AY471" s="202"/>
      <c r="AZ471" s="200"/>
      <c r="BA471" s="204">
        <f t="shared" ref="BA471" si="247">AN471</f>
        <v>0</v>
      </c>
      <c r="BB471" s="200"/>
      <c r="BC471" s="200"/>
    </row>
    <row r="472" spans="2:65" ht="18" customHeight="1" x14ac:dyDescent="0.15">
      <c r="B472" s="469"/>
      <c r="C472" s="470"/>
      <c r="D472" s="470"/>
      <c r="E472" s="470"/>
      <c r="F472" s="470"/>
      <c r="G472" s="470"/>
      <c r="H472" s="470"/>
      <c r="I472" s="471"/>
      <c r="J472" s="469"/>
      <c r="K472" s="470"/>
      <c r="L472" s="470"/>
      <c r="M472" s="470"/>
      <c r="N472" s="473"/>
      <c r="O472" s="87"/>
      <c r="P472" s="184" t="s">
        <v>45</v>
      </c>
      <c r="Q472" s="45"/>
      <c r="R472" s="16" t="s">
        <v>46</v>
      </c>
      <c r="S472" s="88"/>
      <c r="T472" s="480" t="s">
        <v>48</v>
      </c>
      <c r="U472" s="481"/>
      <c r="V472" s="482"/>
      <c r="W472" s="483"/>
      <c r="X472" s="483"/>
      <c r="Y472" s="484"/>
      <c r="Z472" s="482"/>
      <c r="AA472" s="483"/>
      <c r="AB472" s="483"/>
      <c r="AC472" s="483"/>
      <c r="AD472" s="482">
        <v>0</v>
      </c>
      <c r="AE472" s="483"/>
      <c r="AF472" s="483"/>
      <c r="AG472" s="484"/>
      <c r="AH472" s="436">
        <f>IF(V471="賃金で算定",0,V472+Z472-AD472)</f>
        <v>0</v>
      </c>
      <c r="AI472" s="437"/>
      <c r="AJ472" s="437"/>
      <c r="AK472" s="438"/>
      <c r="AL472" s="439">
        <f>IF(V471="賃金で算定","賃金で算定",IF(OR(V472=0,$F473="",AV471=""),0,IF(AW471="昔",VLOOKUP($F473,労務比率,AX471,FALSE),IF(AW471="上",VLOOKUP($F473,労務比率,AX471,FALSE),IF(AW471="中",VLOOKUP($F473,労務比率,AX471,FALSE),VLOOKUP($F473,労務比率,AX471,FALSE))))))</f>
        <v>0</v>
      </c>
      <c r="AM472" s="440"/>
      <c r="AN472" s="436">
        <f>IF(V471="賃金で算定",0,INT(AH472*AL472/100))</f>
        <v>0</v>
      </c>
      <c r="AO472" s="437"/>
      <c r="AP472" s="437"/>
      <c r="AQ472" s="437"/>
      <c r="AR472" s="437"/>
      <c r="AS472" s="31"/>
      <c r="AV472" s="46"/>
      <c r="AW472" s="47"/>
      <c r="AY472" s="203">
        <f t="shared" ref="AY472" si="248">AH472</f>
        <v>0</v>
      </c>
      <c r="AZ472" s="201">
        <f>IF(AV471&lt;=設定シート!C$85,AH472,IF(AND(AV471&gt;=設定シート!E$85,AV471&lt;=設定シート!G$85),AH472*105/108,AH472))</f>
        <v>0</v>
      </c>
      <c r="BA472" s="198"/>
      <c r="BB472" s="201">
        <f t="shared" ref="BB472" si="249">IF($AL472="賃金で算定",0,INT(AY472*$AL472/100))</f>
        <v>0</v>
      </c>
      <c r="BC472" s="201">
        <f>IF(AY472=AZ472,BB472,AZ472*$AL472/100)</f>
        <v>0</v>
      </c>
      <c r="BL472" s="43">
        <f>IF(AY472=AZ472,0,1)</f>
        <v>0</v>
      </c>
      <c r="BM472" s="43" t="str">
        <f>IF(BL472=1,AL472,"")</f>
        <v/>
      </c>
    </row>
    <row r="473" spans="2:65" ht="18" customHeight="1" x14ac:dyDescent="0.15">
      <c r="B473" s="441" t="s">
        <v>85</v>
      </c>
      <c r="C473" s="442"/>
      <c r="D473" s="442"/>
      <c r="E473" s="443"/>
      <c r="F473" s="450"/>
      <c r="G473" s="451"/>
      <c r="H473" s="451"/>
      <c r="I473" s="451"/>
      <c r="J473" s="451"/>
      <c r="K473" s="451"/>
      <c r="L473" s="451"/>
      <c r="M473" s="451"/>
      <c r="N473" s="452"/>
      <c r="O473" s="441" t="s">
        <v>49</v>
      </c>
      <c r="P473" s="442"/>
      <c r="Q473" s="442"/>
      <c r="R473" s="442"/>
      <c r="S473" s="442"/>
      <c r="T473" s="442"/>
      <c r="U473" s="443"/>
      <c r="V473" s="459">
        <f>AH473</f>
        <v>0</v>
      </c>
      <c r="W473" s="460"/>
      <c r="X473" s="460"/>
      <c r="Y473" s="461"/>
      <c r="Z473" s="33"/>
      <c r="AA473" s="34"/>
      <c r="AB473" s="34"/>
      <c r="AC473" s="35"/>
      <c r="AD473" s="33"/>
      <c r="AE473" s="34"/>
      <c r="AF473" s="34"/>
      <c r="AG473" s="35"/>
      <c r="AH473" s="462">
        <f>AH455+AH457+AH459+AH461+AH463+AH465+AH467+AH469+AH471</f>
        <v>0</v>
      </c>
      <c r="AI473" s="463"/>
      <c r="AJ473" s="463"/>
      <c r="AK473" s="464"/>
      <c r="AL473" s="53"/>
      <c r="AM473" s="54"/>
      <c r="AN473" s="462">
        <f>AN455+AN457+AN459+AN461+AN463+AN465+AN467+AN469+AN471</f>
        <v>0</v>
      </c>
      <c r="AO473" s="463"/>
      <c r="AP473" s="463"/>
      <c r="AQ473" s="463"/>
      <c r="AR473" s="463"/>
      <c r="AS473" s="32"/>
      <c r="AW473" s="47"/>
      <c r="AY473" s="202"/>
      <c r="AZ473" s="205"/>
      <c r="BA473" s="212">
        <f>BA455+BA457+BA459+BA461+BA463+BA465+BA467+BA469+BA471</f>
        <v>0</v>
      </c>
      <c r="BB473" s="204">
        <f>BB456+BB458+BB460+BB462+BB464+BB466+BB468+BB470+BB472</f>
        <v>0</v>
      </c>
      <c r="BC473" s="204">
        <f>SUMIF(BL456:BL472,0,BC456:BC472)+ROUNDDOWN(ROUNDDOWN(BL473*105/108,0)*BM473/100,0)</f>
        <v>0</v>
      </c>
      <c r="BL473" s="43">
        <f>SUMIF(BL456:BL472,1,AH456:AK472)</f>
        <v>0</v>
      </c>
      <c r="BM473" s="43">
        <f>IF(COUNT(BM456:BM472)=0,0,SUM(BM456:BM472)/COUNT(BM456:BM472))</f>
        <v>0</v>
      </c>
    </row>
    <row r="474" spans="2:65" ht="18" customHeight="1" x14ac:dyDescent="0.15">
      <c r="B474" s="444"/>
      <c r="C474" s="445"/>
      <c r="D474" s="445"/>
      <c r="E474" s="446"/>
      <c r="F474" s="453"/>
      <c r="G474" s="454"/>
      <c r="H474" s="454"/>
      <c r="I474" s="454"/>
      <c r="J474" s="454"/>
      <c r="K474" s="454"/>
      <c r="L474" s="454"/>
      <c r="M474" s="454"/>
      <c r="N474" s="455"/>
      <c r="O474" s="444"/>
      <c r="P474" s="445"/>
      <c r="Q474" s="445"/>
      <c r="R474" s="445"/>
      <c r="S474" s="445"/>
      <c r="T474" s="445"/>
      <c r="U474" s="446"/>
      <c r="V474" s="434">
        <f>V456+V458+V460+V462+V464+V466+V468+V470+V472-V473</f>
        <v>0</v>
      </c>
      <c r="W474" s="435"/>
      <c r="X474" s="435"/>
      <c r="Y474" s="465"/>
      <c r="Z474" s="434">
        <f>Z456+Z458+Z460+Z462+Z464+Z466+Z468+Z470+Z472</f>
        <v>0</v>
      </c>
      <c r="AA474" s="435"/>
      <c r="AB474" s="435"/>
      <c r="AC474" s="435"/>
      <c r="AD474" s="434">
        <f>AD456+AD458+AD460+AD462+AD464+AD466+AD468+AD470+AD472</f>
        <v>0</v>
      </c>
      <c r="AE474" s="435"/>
      <c r="AF474" s="435"/>
      <c r="AG474" s="435"/>
      <c r="AH474" s="434">
        <f>AY474</f>
        <v>0</v>
      </c>
      <c r="AI474" s="435"/>
      <c r="AJ474" s="435"/>
      <c r="AK474" s="435"/>
      <c r="AL474" s="55"/>
      <c r="AM474" s="56"/>
      <c r="AN474" s="434">
        <f>BB474</f>
        <v>0</v>
      </c>
      <c r="AO474" s="435"/>
      <c r="AP474" s="435"/>
      <c r="AQ474" s="435"/>
      <c r="AR474" s="435"/>
      <c r="AS474" s="181"/>
      <c r="AW474" s="47"/>
      <c r="AY474" s="208">
        <f>AY456+AY458+AY460+AY462+AY464+AY466+AY468+AY470+AY472</f>
        <v>0</v>
      </c>
      <c r="AZ474" s="210"/>
      <c r="BA474" s="210"/>
      <c r="BB474" s="206">
        <f>BB473</f>
        <v>0</v>
      </c>
      <c r="BC474" s="213"/>
    </row>
    <row r="475" spans="2:65" ht="18" customHeight="1" x14ac:dyDescent="0.15">
      <c r="B475" s="447"/>
      <c r="C475" s="448"/>
      <c r="D475" s="448"/>
      <c r="E475" s="449"/>
      <c r="F475" s="456"/>
      <c r="G475" s="457"/>
      <c r="H475" s="457"/>
      <c r="I475" s="457"/>
      <c r="J475" s="457"/>
      <c r="K475" s="457"/>
      <c r="L475" s="457"/>
      <c r="M475" s="457"/>
      <c r="N475" s="458"/>
      <c r="O475" s="447"/>
      <c r="P475" s="448"/>
      <c r="Q475" s="448"/>
      <c r="R475" s="448"/>
      <c r="S475" s="448"/>
      <c r="T475" s="448"/>
      <c r="U475" s="449"/>
      <c r="V475" s="436"/>
      <c r="W475" s="437"/>
      <c r="X475" s="437"/>
      <c r="Y475" s="438"/>
      <c r="Z475" s="436"/>
      <c r="AA475" s="437"/>
      <c r="AB475" s="437"/>
      <c r="AC475" s="437"/>
      <c r="AD475" s="436"/>
      <c r="AE475" s="437"/>
      <c r="AF475" s="437"/>
      <c r="AG475" s="437"/>
      <c r="AH475" s="436">
        <f>AZ475</f>
        <v>0</v>
      </c>
      <c r="AI475" s="437"/>
      <c r="AJ475" s="437"/>
      <c r="AK475" s="438"/>
      <c r="AL475" s="57"/>
      <c r="AM475" s="58"/>
      <c r="AN475" s="436">
        <f>BC475</f>
        <v>0</v>
      </c>
      <c r="AO475" s="437"/>
      <c r="AP475" s="437"/>
      <c r="AQ475" s="437"/>
      <c r="AR475" s="437"/>
      <c r="AS475" s="31"/>
      <c r="AU475" s="90"/>
      <c r="AW475" s="47"/>
      <c r="AY475" s="209"/>
      <c r="AZ475" s="211">
        <f>IF(AZ456+AZ458+AZ460+AZ462+AZ464+AZ466+AZ468+AZ470+AZ472=AY474,0,ROUNDDOWN(AZ456+AZ458+AZ460+AZ462+AZ464+AZ466+AZ468+AZ470+AZ472,0))</f>
        <v>0</v>
      </c>
      <c r="BA475" s="207"/>
      <c r="BB475" s="207"/>
      <c r="BC475" s="211">
        <f>IF(BC473=BB474,0,BC473)</f>
        <v>0</v>
      </c>
    </row>
    <row r="476" spans="2:65" ht="18" customHeight="1" x14ac:dyDescent="0.15">
      <c r="AD476" s="1" t="str">
        <f>IF(AND($F473="",$V473+$V474&gt;0),"事業の種類を選択してください。","")</f>
        <v/>
      </c>
      <c r="AN476" s="433">
        <f>IF(AN473=0,0,AN473+IF(AN475=0,AN474,AN475))</f>
        <v>0</v>
      </c>
      <c r="AO476" s="433"/>
      <c r="AP476" s="433"/>
      <c r="AQ476" s="433"/>
      <c r="AR476" s="433"/>
      <c r="AW476" s="47"/>
    </row>
    <row r="477" spans="2:65" ht="31.5" customHeight="1" x14ac:dyDescent="0.15">
      <c r="AN477" s="62"/>
      <c r="AO477" s="62"/>
      <c r="AP477" s="62"/>
      <c r="AQ477" s="62"/>
      <c r="AR477" s="62"/>
      <c r="AW477" s="47"/>
    </row>
    <row r="478" spans="2:65" ht="7.5" customHeight="1" x14ac:dyDescent="0.15">
      <c r="X478" s="6"/>
      <c r="Y478" s="6"/>
      <c r="AW478" s="47"/>
    </row>
    <row r="479" spans="2:65" ht="10.5" customHeight="1" x14ac:dyDescent="0.15">
      <c r="X479" s="6"/>
      <c r="Y479" s="6"/>
      <c r="AW479" s="47"/>
    </row>
    <row r="480" spans="2:65" ht="5.25" customHeight="1" x14ac:dyDescent="0.15">
      <c r="X480" s="6"/>
      <c r="Y480" s="6"/>
      <c r="AW480" s="47"/>
    </row>
    <row r="481" spans="2:65" ht="5.25" customHeight="1" x14ac:dyDescent="0.15">
      <c r="X481" s="6"/>
      <c r="Y481" s="6"/>
      <c r="AW481" s="47"/>
    </row>
    <row r="482" spans="2:65" ht="5.25" customHeight="1" x14ac:dyDescent="0.15">
      <c r="X482" s="6"/>
      <c r="Y482" s="6"/>
      <c r="AW482" s="47"/>
    </row>
    <row r="483" spans="2:65" ht="5.25" customHeight="1" x14ac:dyDescent="0.15">
      <c r="X483" s="6"/>
      <c r="Y483" s="6"/>
      <c r="AW483" s="47"/>
    </row>
    <row r="484" spans="2:65" ht="17.25" customHeight="1" x14ac:dyDescent="0.15">
      <c r="B484" s="2" t="s">
        <v>50</v>
      </c>
      <c r="S484" s="4"/>
      <c r="T484" s="4"/>
      <c r="U484" s="4"/>
      <c r="V484" s="4"/>
      <c r="W484" s="4"/>
      <c r="AL484" s="48"/>
      <c r="AW484" s="47"/>
    </row>
    <row r="485" spans="2:65" ht="12.75" customHeight="1" x14ac:dyDescent="0.15">
      <c r="M485" s="49"/>
      <c r="N485" s="49"/>
      <c r="O485" s="49"/>
      <c r="P485" s="49"/>
      <c r="Q485" s="49"/>
      <c r="R485" s="49"/>
      <c r="S485" s="49"/>
      <c r="T485" s="50"/>
      <c r="U485" s="50"/>
      <c r="V485" s="50"/>
      <c r="W485" s="50"/>
      <c r="X485" s="50"/>
      <c r="Y485" s="50"/>
      <c r="Z485" s="50"/>
      <c r="AA485" s="49"/>
      <c r="AB485" s="49"/>
      <c r="AC485" s="49"/>
      <c r="AL485" s="48"/>
      <c r="AM485" s="560" t="s">
        <v>266</v>
      </c>
      <c r="AN485" s="561"/>
      <c r="AO485" s="561"/>
      <c r="AP485" s="562"/>
      <c r="AW485" s="47"/>
    </row>
    <row r="486" spans="2:65" ht="12.75" customHeight="1" x14ac:dyDescent="0.15">
      <c r="M486" s="49"/>
      <c r="N486" s="49"/>
      <c r="O486" s="49"/>
      <c r="P486" s="49"/>
      <c r="Q486" s="49"/>
      <c r="R486" s="49"/>
      <c r="S486" s="49"/>
      <c r="T486" s="50"/>
      <c r="U486" s="50"/>
      <c r="V486" s="50"/>
      <c r="W486" s="50"/>
      <c r="X486" s="50"/>
      <c r="Y486" s="50"/>
      <c r="Z486" s="50"/>
      <c r="AA486" s="49"/>
      <c r="AB486" s="49"/>
      <c r="AC486" s="49"/>
      <c r="AL486" s="48"/>
      <c r="AM486" s="563"/>
      <c r="AN486" s="564"/>
      <c r="AO486" s="564"/>
      <c r="AP486" s="565"/>
      <c r="AW486" s="47"/>
    </row>
    <row r="487" spans="2:65" ht="12.75" customHeight="1" x14ac:dyDescent="0.15">
      <c r="M487" s="49"/>
      <c r="N487" s="49"/>
      <c r="O487" s="49"/>
      <c r="P487" s="49"/>
      <c r="Q487" s="49"/>
      <c r="R487" s="49"/>
      <c r="S487" s="49"/>
      <c r="T487" s="49"/>
      <c r="U487" s="49"/>
      <c r="V487" s="49"/>
      <c r="W487" s="49"/>
      <c r="X487" s="49"/>
      <c r="Y487" s="49"/>
      <c r="Z487" s="49"/>
      <c r="AA487" s="49"/>
      <c r="AB487" s="49"/>
      <c r="AC487" s="49"/>
      <c r="AL487" s="48"/>
      <c r="AM487" s="220"/>
      <c r="AN487" s="220"/>
      <c r="AW487" s="47"/>
    </row>
    <row r="488" spans="2:65" ht="6" customHeight="1" x14ac:dyDescent="0.15">
      <c r="M488" s="49"/>
      <c r="N488" s="49"/>
      <c r="O488" s="49"/>
      <c r="P488" s="49"/>
      <c r="Q488" s="49"/>
      <c r="R488" s="49"/>
      <c r="S488" s="49"/>
      <c r="T488" s="49"/>
      <c r="U488" s="49"/>
      <c r="V488" s="49"/>
      <c r="W488" s="49"/>
      <c r="X488" s="49"/>
      <c r="Y488" s="49"/>
      <c r="Z488" s="49"/>
      <c r="AA488" s="49"/>
      <c r="AB488" s="49"/>
      <c r="AC488" s="49"/>
      <c r="AL488" s="48"/>
      <c r="AM488" s="48"/>
      <c r="AW488" s="47"/>
    </row>
    <row r="489" spans="2:65" ht="12.75" customHeight="1" x14ac:dyDescent="0.15">
      <c r="B489" s="566" t="s">
        <v>2</v>
      </c>
      <c r="C489" s="567"/>
      <c r="D489" s="567"/>
      <c r="E489" s="567"/>
      <c r="F489" s="567"/>
      <c r="G489" s="567"/>
      <c r="H489" s="567"/>
      <c r="I489" s="567"/>
      <c r="J489" s="569" t="s">
        <v>10</v>
      </c>
      <c r="K489" s="569"/>
      <c r="L489" s="3" t="s">
        <v>3</v>
      </c>
      <c r="M489" s="569" t="s">
        <v>11</v>
      </c>
      <c r="N489" s="569"/>
      <c r="O489" s="570" t="s">
        <v>12</v>
      </c>
      <c r="P489" s="569"/>
      <c r="Q489" s="569"/>
      <c r="R489" s="569"/>
      <c r="S489" s="569"/>
      <c r="T489" s="569"/>
      <c r="U489" s="569" t="s">
        <v>13</v>
      </c>
      <c r="V489" s="569"/>
      <c r="W489" s="569"/>
      <c r="AD489" s="5"/>
      <c r="AE489" s="5"/>
      <c r="AF489" s="5"/>
      <c r="AG489" s="5"/>
      <c r="AH489" s="5"/>
      <c r="AI489" s="5"/>
      <c r="AJ489" s="5"/>
      <c r="AL489" s="571">
        <f ca="1">$AL$9</f>
        <v>30</v>
      </c>
      <c r="AM489" s="572"/>
      <c r="AN489" s="502" t="s">
        <v>4</v>
      </c>
      <c r="AO489" s="502"/>
      <c r="AP489" s="572">
        <v>12</v>
      </c>
      <c r="AQ489" s="572"/>
      <c r="AR489" s="502" t="s">
        <v>5</v>
      </c>
      <c r="AS489" s="503"/>
      <c r="AW489" s="47"/>
    </row>
    <row r="490" spans="2:65" ht="13.5" customHeight="1" x14ac:dyDescent="0.15">
      <c r="B490" s="567"/>
      <c r="C490" s="567"/>
      <c r="D490" s="567"/>
      <c r="E490" s="567"/>
      <c r="F490" s="567"/>
      <c r="G490" s="567"/>
      <c r="H490" s="567"/>
      <c r="I490" s="567"/>
      <c r="J490" s="508" t="str">
        <f>$J$10</f>
        <v>1</v>
      </c>
      <c r="K490" s="510" t="str">
        <f>$K$10</f>
        <v>2</v>
      </c>
      <c r="L490" s="513" t="str">
        <f>$L$10</f>
        <v>1</v>
      </c>
      <c r="M490" s="516" t="str">
        <f>$M$10</f>
        <v>0</v>
      </c>
      <c r="N490" s="510" t="str">
        <f>$N$10</f>
        <v>3</v>
      </c>
      <c r="O490" s="516" t="str">
        <f>$O$10</f>
        <v>9</v>
      </c>
      <c r="P490" s="519" t="str">
        <f>$P$10</f>
        <v>3</v>
      </c>
      <c r="Q490" s="519" t="str">
        <f>$Q$10</f>
        <v>9</v>
      </c>
      <c r="R490" s="519" t="str">
        <f>$R$10</f>
        <v>0</v>
      </c>
      <c r="S490" s="519" t="str">
        <f>$S$10</f>
        <v>2</v>
      </c>
      <c r="T490" s="510" t="str">
        <f>$T$10</f>
        <v>5</v>
      </c>
      <c r="U490" s="516" t="str">
        <f>$U$10</f>
        <v>0</v>
      </c>
      <c r="V490" s="519" t="str">
        <f>$V$10</f>
        <v>0</v>
      </c>
      <c r="W490" s="510" t="str">
        <f>$W$10</f>
        <v>１</v>
      </c>
      <c r="AD490" s="5"/>
      <c r="AE490" s="5"/>
      <c r="AF490" s="5"/>
      <c r="AG490" s="5"/>
      <c r="AH490" s="5"/>
      <c r="AI490" s="5"/>
      <c r="AJ490" s="5"/>
      <c r="AL490" s="573"/>
      <c r="AM490" s="574"/>
      <c r="AN490" s="504"/>
      <c r="AO490" s="504"/>
      <c r="AP490" s="574"/>
      <c r="AQ490" s="574"/>
      <c r="AR490" s="504"/>
      <c r="AS490" s="505"/>
      <c r="AW490" s="47"/>
    </row>
    <row r="491" spans="2:65" ht="9" customHeight="1" x14ac:dyDescent="0.15">
      <c r="B491" s="567"/>
      <c r="C491" s="567"/>
      <c r="D491" s="567"/>
      <c r="E491" s="567"/>
      <c r="F491" s="567"/>
      <c r="G491" s="567"/>
      <c r="H491" s="567"/>
      <c r="I491" s="567"/>
      <c r="J491" s="509"/>
      <c r="K491" s="511"/>
      <c r="L491" s="514"/>
      <c r="M491" s="517"/>
      <c r="N491" s="511"/>
      <c r="O491" s="517"/>
      <c r="P491" s="520"/>
      <c r="Q491" s="520"/>
      <c r="R491" s="520"/>
      <c r="S491" s="520"/>
      <c r="T491" s="511"/>
      <c r="U491" s="517"/>
      <c r="V491" s="520"/>
      <c r="W491" s="511"/>
      <c r="AD491" s="5"/>
      <c r="AE491" s="5"/>
      <c r="AF491" s="5"/>
      <c r="AG491" s="5"/>
      <c r="AH491" s="5"/>
      <c r="AI491" s="5"/>
      <c r="AJ491" s="5"/>
      <c r="AL491" s="575"/>
      <c r="AM491" s="576"/>
      <c r="AN491" s="506"/>
      <c r="AO491" s="506"/>
      <c r="AP491" s="576"/>
      <c r="AQ491" s="576"/>
      <c r="AR491" s="506"/>
      <c r="AS491" s="507"/>
      <c r="AW491" s="47"/>
    </row>
    <row r="492" spans="2:65" ht="6" customHeight="1" x14ac:dyDescent="0.15">
      <c r="B492" s="568"/>
      <c r="C492" s="568"/>
      <c r="D492" s="568"/>
      <c r="E492" s="568"/>
      <c r="F492" s="568"/>
      <c r="G492" s="568"/>
      <c r="H492" s="568"/>
      <c r="I492" s="568"/>
      <c r="J492" s="509"/>
      <c r="K492" s="512"/>
      <c r="L492" s="515"/>
      <c r="M492" s="518"/>
      <c r="N492" s="512"/>
      <c r="O492" s="518"/>
      <c r="P492" s="521"/>
      <c r="Q492" s="521"/>
      <c r="R492" s="521"/>
      <c r="S492" s="521"/>
      <c r="T492" s="512"/>
      <c r="U492" s="518"/>
      <c r="V492" s="521"/>
      <c r="W492" s="512"/>
      <c r="AW492" s="47"/>
    </row>
    <row r="493" spans="2:65" ht="15" customHeight="1" x14ac:dyDescent="0.15">
      <c r="B493" s="487" t="s">
        <v>51</v>
      </c>
      <c r="C493" s="488"/>
      <c r="D493" s="488"/>
      <c r="E493" s="488"/>
      <c r="F493" s="488"/>
      <c r="G493" s="488"/>
      <c r="H493" s="488"/>
      <c r="I493" s="489"/>
      <c r="J493" s="487" t="s">
        <v>6</v>
      </c>
      <c r="K493" s="488"/>
      <c r="L493" s="488"/>
      <c r="M493" s="488"/>
      <c r="N493" s="496"/>
      <c r="O493" s="499" t="s">
        <v>52</v>
      </c>
      <c r="P493" s="488"/>
      <c r="Q493" s="488"/>
      <c r="R493" s="488"/>
      <c r="S493" s="488"/>
      <c r="T493" s="488"/>
      <c r="U493" s="489"/>
      <c r="V493" s="12" t="s">
        <v>32</v>
      </c>
      <c r="W493" s="27"/>
      <c r="X493" s="27"/>
      <c r="Y493" s="526" t="s">
        <v>44</v>
      </c>
      <c r="Z493" s="526"/>
      <c r="AA493" s="526"/>
      <c r="AB493" s="526"/>
      <c r="AC493" s="526"/>
      <c r="AD493" s="526"/>
      <c r="AE493" s="526"/>
      <c r="AF493" s="526"/>
      <c r="AG493" s="526"/>
      <c r="AH493" s="526"/>
      <c r="AI493" s="27"/>
      <c r="AJ493" s="27"/>
      <c r="AK493" s="28"/>
      <c r="AL493" s="527" t="s">
        <v>216</v>
      </c>
      <c r="AM493" s="527"/>
      <c r="AN493" s="528" t="s">
        <v>33</v>
      </c>
      <c r="AO493" s="528"/>
      <c r="AP493" s="528"/>
      <c r="AQ493" s="528"/>
      <c r="AR493" s="528"/>
      <c r="AS493" s="529"/>
      <c r="AW493" s="47"/>
    </row>
    <row r="494" spans="2:65" ht="13.5" customHeight="1" x14ac:dyDescent="0.15">
      <c r="B494" s="490"/>
      <c r="C494" s="491"/>
      <c r="D494" s="491"/>
      <c r="E494" s="491"/>
      <c r="F494" s="491"/>
      <c r="G494" s="491"/>
      <c r="H494" s="491"/>
      <c r="I494" s="492"/>
      <c r="J494" s="490"/>
      <c r="K494" s="491"/>
      <c r="L494" s="491"/>
      <c r="M494" s="491"/>
      <c r="N494" s="497"/>
      <c r="O494" s="500"/>
      <c r="P494" s="491"/>
      <c r="Q494" s="491"/>
      <c r="R494" s="491"/>
      <c r="S494" s="491"/>
      <c r="T494" s="491"/>
      <c r="U494" s="492"/>
      <c r="V494" s="530" t="s">
        <v>7</v>
      </c>
      <c r="W494" s="531"/>
      <c r="X494" s="531"/>
      <c r="Y494" s="532"/>
      <c r="Z494" s="536" t="s">
        <v>16</v>
      </c>
      <c r="AA494" s="537"/>
      <c r="AB494" s="537"/>
      <c r="AC494" s="538"/>
      <c r="AD494" s="542" t="s">
        <v>17</v>
      </c>
      <c r="AE494" s="543"/>
      <c r="AF494" s="543"/>
      <c r="AG494" s="544"/>
      <c r="AH494" s="548" t="s">
        <v>86</v>
      </c>
      <c r="AI494" s="549"/>
      <c r="AJ494" s="549"/>
      <c r="AK494" s="550"/>
      <c r="AL494" s="554" t="s">
        <v>217</v>
      </c>
      <c r="AM494" s="554"/>
      <c r="AN494" s="556" t="s">
        <v>19</v>
      </c>
      <c r="AO494" s="557"/>
      <c r="AP494" s="557"/>
      <c r="AQ494" s="557"/>
      <c r="AR494" s="558"/>
      <c r="AS494" s="559"/>
      <c r="AW494" s="47"/>
      <c r="AY494" s="196" t="s">
        <v>243</v>
      </c>
      <c r="AZ494" s="196" t="s">
        <v>243</v>
      </c>
      <c r="BA494" s="196" t="s">
        <v>241</v>
      </c>
      <c r="BB494" s="522" t="s">
        <v>242</v>
      </c>
      <c r="BC494" s="523"/>
    </row>
    <row r="495" spans="2:65" ht="13.5" customHeight="1" x14ac:dyDescent="0.15">
      <c r="B495" s="493"/>
      <c r="C495" s="494"/>
      <c r="D495" s="494"/>
      <c r="E495" s="494"/>
      <c r="F495" s="494"/>
      <c r="G495" s="494"/>
      <c r="H495" s="494"/>
      <c r="I495" s="495"/>
      <c r="J495" s="493"/>
      <c r="K495" s="494"/>
      <c r="L495" s="494"/>
      <c r="M495" s="494"/>
      <c r="N495" s="498"/>
      <c r="O495" s="501"/>
      <c r="P495" s="494"/>
      <c r="Q495" s="494"/>
      <c r="R495" s="494"/>
      <c r="S495" s="494"/>
      <c r="T495" s="494"/>
      <c r="U495" s="495"/>
      <c r="V495" s="533"/>
      <c r="W495" s="534"/>
      <c r="X495" s="534"/>
      <c r="Y495" s="535"/>
      <c r="Z495" s="539"/>
      <c r="AA495" s="540"/>
      <c r="AB495" s="540"/>
      <c r="AC495" s="541"/>
      <c r="AD495" s="545"/>
      <c r="AE495" s="546"/>
      <c r="AF495" s="546"/>
      <c r="AG495" s="547"/>
      <c r="AH495" s="551"/>
      <c r="AI495" s="552"/>
      <c r="AJ495" s="552"/>
      <c r="AK495" s="553"/>
      <c r="AL495" s="555"/>
      <c r="AM495" s="555"/>
      <c r="AN495" s="524"/>
      <c r="AO495" s="524"/>
      <c r="AP495" s="524"/>
      <c r="AQ495" s="524"/>
      <c r="AR495" s="524"/>
      <c r="AS495" s="525"/>
      <c r="AW495" s="47"/>
      <c r="AY495" s="197"/>
      <c r="AZ495" s="198" t="s">
        <v>237</v>
      </c>
      <c r="BA495" s="198" t="s">
        <v>240</v>
      </c>
      <c r="BB495" s="199" t="s">
        <v>238</v>
      </c>
      <c r="BC495" s="198" t="s">
        <v>237</v>
      </c>
      <c r="BL495" s="43" t="s">
        <v>251</v>
      </c>
      <c r="BM495" s="43" t="s">
        <v>151</v>
      </c>
    </row>
    <row r="496" spans="2:65" ht="18" customHeight="1" x14ac:dyDescent="0.15">
      <c r="B496" s="466"/>
      <c r="C496" s="467"/>
      <c r="D496" s="467"/>
      <c r="E496" s="467"/>
      <c r="F496" s="467"/>
      <c r="G496" s="467"/>
      <c r="H496" s="467"/>
      <c r="I496" s="468"/>
      <c r="J496" s="466"/>
      <c r="K496" s="467"/>
      <c r="L496" s="467"/>
      <c r="M496" s="467"/>
      <c r="N496" s="472"/>
      <c r="O496" s="86"/>
      <c r="P496" s="15" t="s">
        <v>0</v>
      </c>
      <c r="Q496" s="44"/>
      <c r="R496" s="15" t="s">
        <v>1</v>
      </c>
      <c r="S496" s="85"/>
      <c r="T496" s="474" t="s">
        <v>57</v>
      </c>
      <c r="U496" s="475"/>
      <c r="V496" s="476"/>
      <c r="W496" s="477"/>
      <c r="X496" s="477"/>
      <c r="Y496" s="59" t="s">
        <v>8</v>
      </c>
      <c r="Z496" s="37"/>
      <c r="AA496" s="38"/>
      <c r="AB496" s="38"/>
      <c r="AC496" s="36" t="s">
        <v>8</v>
      </c>
      <c r="AD496" s="37"/>
      <c r="AE496" s="38"/>
      <c r="AF496" s="38"/>
      <c r="AG496" s="39" t="s">
        <v>8</v>
      </c>
      <c r="AH496" s="462">
        <f>IF(V496="賃金で算定",V497+Z497-AD497,0)</f>
        <v>0</v>
      </c>
      <c r="AI496" s="463"/>
      <c r="AJ496" s="463"/>
      <c r="AK496" s="464"/>
      <c r="AL496" s="51"/>
      <c r="AM496" s="52"/>
      <c r="AN496" s="478"/>
      <c r="AO496" s="479"/>
      <c r="AP496" s="479"/>
      <c r="AQ496" s="479"/>
      <c r="AR496" s="479"/>
      <c r="AS496" s="39" t="s">
        <v>8</v>
      </c>
      <c r="AV496" s="46" t="str">
        <f>IF(OR(O496="",Q496=""),"", IF(O496&lt;20,DATE(O496+118,Q496,IF(S496="",1,S496)),DATE(O496+88,Q496,IF(S496="",1,S496))))</f>
        <v/>
      </c>
      <c r="AW496" s="47" t="str">
        <f>IF(AV496&lt;=設定シート!C$15,"昔",IF(AV496&lt;=設定シート!E$15,"上",IF(AV496&lt;=設定シート!G$15,"中","下")))</f>
        <v>下</v>
      </c>
      <c r="AX496" s="4">
        <f>IF(AV496&lt;=設定シート!$E$36,5,IF(AV496&lt;=設定シート!$I$36,7,IF(AV496&lt;=設定シート!$M$36,9,11)))</f>
        <v>11</v>
      </c>
      <c r="AY496" s="202"/>
      <c r="AZ496" s="200"/>
      <c r="BA496" s="204">
        <f>AN496</f>
        <v>0</v>
      </c>
      <c r="BB496" s="200"/>
      <c r="BC496" s="200"/>
    </row>
    <row r="497" spans="2:65" ht="18" customHeight="1" x14ac:dyDescent="0.15">
      <c r="B497" s="469"/>
      <c r="C497" s="470"/>
      <c r="D497" s="470"/>
      <c r="E497" s="470"/>
      <c r="F497" s="470"/>
      <c r="G497" s="470"/>
      <c r="H497" s="470"/>
      <c r="I497" s="471"/>
      <c r="J497" s="469"/>
      <c r="K497" s="470"/>
      <c r="L497" s="470"/>
      <c r="M497" s="470"/>
      <c r="N497" s="473"/>
      <c r="O497" s="87"/>
      <c r="P497" s="5" t="s">
        <v>0</v>
      </c>
      <c r="Q497" s="45"/>
      <c r="R497" s="5" t="s">
        <v>1</v>
      </c>
      <c r="S497" s="88"/>
      <c r="T497" s="480" t="s">
        <v>58</v>
      </c>
      <c r="U497" s="481"/>
      <c r="V497" s="482"/>
      <c r="W497" s="483"/>
      <c r="X497" s="483"/>
      <c r="Y497" s="484"/>
      <c r="Z497" s="485"/>
      <c r="AA497" s="486"/>
      <c r="AB497" s="486"/>
      <c r="AC497" s="486"/>
      <c r="AD497" s="482">
        <v>0</v>
      </c>
      <c r="AE497" s="483"/>
      <c r="AF497" s="483"/>
      <c r="AG497" s="484"/>
      <c r="AH497" s="435">
        <f>IF(V496="賃金で算定",0,V497+Z497-AD497)</f>
        <v>0</v>
      </c>
      <c r="AI497" s="435"/>
      <c r="AJ497" s="435"/>
      <c r="AK497" s="465"/>
      <c r="AL497" s="439">
        <f>IF(V496="賃金で算定","賃金で算定",IF(OR(V497=0,$F514="",AV496=""),0,IF(AW496="昔",VLOOKUP($F514,労務比率,AX496,FALSE),IF(AW496="上",VLOOKUP($F514,労務比率,AX496,FALSE),IF(AW496="中",VLOOKUP($F514,労務比率,AX496,FALSE),VLOOKUP($F514,労務比率,AX496,FALSE))))))</f>
        <v>0</v>
      </c>
      <c r="AM497" s="440"/>
      <c r="AN497" s="436">
        <f>IF(V496="賃金で算定",0,INT(AH497*AL497/100))</f>
        <v>0</v>
      </c>
      <c r="AO497" s="437"/>
      <c r="AP497" s="437"/>
      <c r="AQ497" s="437"/>
      <c r="AR497" s="437"/>
      <c r="AS497" s="31"/>
      <c r="AV497" s="46"/>
      <c r="AW497" s="47"/>
      <c r="AY497" s="203">
        <f>AH497</f>
        <v>0</v>
      </c>
      <c r="AZ497" s="201">
        <f>IF(AV496&lt;=設定シート!C$85,AH497,IF(AND(AV496&gt;=設定シート!E$85,AV496&lt;=設定シート!G$85),AH497*105/108,AH497))</f>
        <v>0</v>
      </c>
      <c r="BA497" s="198"/>
      <c r="BB497" s="201">
        <f>IF($AL497="賃金で算定",0,INT(AY497*$AL497/100))</f>
        <v>0</v>
      </c>
      <c r="BC497" s="201">
        <f>IF(AY497=AZ497,BB497,AZ497*$AL497/100)</f>
        <v>0</v>
      </c>
      <c r="BL497" s="43">
        <f>IF(AY497=AZ497,0,1)</f>
        <v>0</v>
      </c>
      <c r="BM497" s="43" t="str">
        <f>IF(BL497=1,AL497,"")</f>
        <v/>
      </c>
    </row>
    <row r="498" spans="2:65" ht="18" customHeight="1" x14ac:dyDescent="0.15">
      <c r="B498" s="466"/>
      <c r="C498" s="467"/>
      <c r="D498" s="467"/>
      <c r="E498" s="467"/>
      <c r="F498" s="467"/>
      <c r="G498" s="467"/>
      <c r="H498" s="467"/>
      <c r="I498" s="468"/>
      <c r="J498" s="466"/>
      <c r="K498" s="467"/>
      <c r="L498" s="467"/>
      <c r="M498" s="467"/>
      <c r="N498" s="472"/>
      <c r="O498" s="86"/>
      <c r="P498" s="15" t="s">
        <v>45</v>
      </c>
      <c r="Q498" s="44"/>
      <c r="R498" s="15" t="s">
        <v>46</v>
      </c>
      <c r="S498" s="85"/>
      <c r="T498" s="474" t="s">
        <v>47</v>
      </c>
      <c r="U498" s="475"/>
      <c r="V498" s="476"/>
      <c r="W498" s="477"/>
      <c r="X498" s="477"/>
      <c r="Y498" s="60"/>
      <c r="Z498" s="33"/>
      <c r="AA498" s="34"/>
      <c r="AB498" s="34"/>
      <c r="AC498" s="35"/>
      <c r="AD498" s="33"/>
      <c r="AE498" s="34"/>
      <c r="AF498" s="34"/>
      <c r="AG498" s="40"/>
      <c r="AH498" s="462">
        <f>IF(V498="賃金で算定",V499+Z499-AD499,0)</f>
        <v>0</v>
      </c>
      <c r="AI498" s="463"/>
      <c r="AJ498" s="463"/>
      <c r="AK498" s="464"/>
      <c r="AL498" s="51"/>
      <c r="AM498" s="52"/>
      <c r="AN498" s="478"/>
      <c r="AO498" s="479"/>
      <c r="AP498" s="479"/>
      <c r="AQ498" s="479"/>
      <c r="AR498" s="479"/>
      <c r="AS498" s="32"/>
      <c r="AV498" s="46" t="str">
        <f>IF(OR(O498="",Q498=""),"", IF(O498&lt;20,DATE(O498+118,Q498,IF(S498="",1,S498)),DATE(O498+88,Q498,IF(S498="",1,S498))))</f>
        <v/>
      </c>
      <c r="AW498" s="47" t="str">
        <f>IF(AV498&lt;=設定シート!C$15,"昔",IF(AV498&lt;=設定シート!E$15,"上",IF(AV498&lt;=設定シート!G$15,"中","下")))</f>
        <v>下</v>
      </c>
      <c r="AX498" s="4">
        <f>IF(AV498&lt;=設定シート!$E$36,5,IF(AV498&lt;=設定シート!$I$36,7,IF(AV498&lt;=設定シート!$M$36,9,11)))</f>
        <v>11</v>
      </c>
      <c r="AY498" s="202"/>
      <c r="AZ498" s="200"/>
      <c r="BA498" s="204">
        <f t="shared" ref="BA498" si="250">AN498</f>
        <v>0</v>
      </c>
      <c r="BB498" s="200"/>
      <c r="BC498" s="200"/>
      <c r="BL498" s="43"/>
      <c r="BM498" s="43"/>
    </row>
    <row r="499" spans="2:65" ht="18" customHeight="1" x14ac:dyDescent="0.15">
      <c r="B499" s="469"/>
      <c r="C499" s="470"/>
      <c r="D499" s="470"/>
      <c r="E499" s="470"/>
      <c r="F499" s="470"/>
      <c r="G499" s="470"/>
      <c r="H499" s="470"/>
      <c r="I499" s="471"/>
      <c r="J499" s="469"/>
      <c r="K499" s="470"/>
      <c r="L499" s="470"/>
      <c r="M499" s="470"/>
      <c r="N499" s="473"/>
      <c r="O499" s="87"/>
      <c r="P499" s="16" t="s">
        <v>45</v>
      </c>
      <c r="Q499" s="45"/>
      <c r="R499" s="16" t="s">
        <v>46</v>
      </c>
      <c r="S499" s="88"/>
      <c r="T499" s="480" t="s">
        <v>48</v>
      </c>
      <c r="U499" s="481"/>
      <c r="V499" s="482"/>
      <c r="W499" s="483"/>
      <c r="X499" s="483"/>
      <c r="Y499" s="484"/>
      <c r="Z499" s="485"/>
      <c r="AA499" s="486"/>
      <c r="AB499" s="486"/>
      <c r="AC499" s="486"/>
      <c r="AD499" s="482">
        <v>0</v>
      </c>
      <c r="AE499" s="483"/>
      <c r="AF499" s="483"/>
      <c r="AG499" s="484"/>
      <c r="AH499" s="435">
        <f>IF(V498="賃金で算定",0,V499+Z499-AD499)</f>
        <v>0</v>
      </c>
      <c r="AI499" s="435"/>
      <c r="AJ499" s="435"/>
      <c r="AK499" s="465"/>
      <c r="AL499" s="439">
        <f>IF(V498="賃金で算定","賃金で算定",IF(OR(V499=0,$F514="",AV498=""),0,IF(AW498="昔",VLOOKUP($F514,労務比率,AX498,FALSE),IF(AW498="上",VLOOKUP($F514,労務比率,AX498,FALSE),IF(AW498="中",VLOOKUP($F514,労務比率,AX498,FALSE),VLOOKUP($F514,労務比率,AX498,FALSE))))))</f>
        <v>0</v>
      </c>
      <c r="AM499" s="440"/>
      <c r="AN499" s="436">
        <f>IF(V498="賃金で算定",0,INT(AH499*AL499/100))</f>
        <v>0</v>
      </c>
      <c r="AO499" s="437"/>
      <c r="AP499" s="437"/>
      <c r="AQ499" s="437"/>
      <c r="AR499" s="437"/>
      <c r="AS499" s="31"/>
      <c r="AV499" s="46"/>
      <c r="AW499" s="47"/>
      <c r="AY499" s="203">
        <f t="shared" ref="AY499" si="251">AH499</f>
        <v>0</v>
      </c>
      <c r="AZ499" s="201">
        <f>IF(AV498&lt;=設定シート!C$85,AH499,IF(AND(AV498&gt;=設定シート!E$85,AV498&lt;=設定シート!G$85),AH499*105/108,AH499))</f>
        <v>0</v>
      </c>
      <c r="BA499" s="198"/>
      <c r="BB499" s="201">
        <f t="shared" ref="BB499" si="252">IF($AL499="賃金で算定",0,INT(AY499*$AL499/100))</f>
        <v>0</v>
      </c>
      <c r="BC499" s="201">
        <f>IF(AY499=AZ499,BB499,AZ499*$AL499/100)</f>
        <v>0</v>
      </c>
      <c r="BL499" s="43">
        <f>IF(AY499=AZ499,0,1)</f>
        <v>0</v>
      </c>
      <c r="BM499" s="43" t="str">
        <f>IF(BL499=1,AL499,"")</f>
        <v/>
      </c>
    </row>
    <row r="500" spans="2:65" ht="18" customHeight="1" x14ac:dyDescent="0.15">
      <c r="B500" s="466"/>
      <c r="C500" s="467"/>
      <c r="D500" s="467"/>
      <c r="E500" s="467"/>
      <c r="F500" s="467"/>
      <c r="G500" s="467"/>
      <c r="H500" s="467"/>
      <c r="I500" s="468"/>
      <c r="J500" s="466"/>
      <c r="K500" s="467"/>
      <c r="L500" s="467"/>
      <c r="M500" s="467"/>
      <c r="N500" s="472"/>
      <c r="O500" s="86"/>
      <c r="P500" s="15" t="s">
        <v>45</v>
      </c>
      <c r="Q500" s="44"/>
      <c r="R500" s="15" t="s">
        <v>46</v>
      </c>
      <c r="S500" s="85"/>
      <c r="T500" s="474" t="s">
        <v>47</v>
      </c>
      <c r="U500" s="475"/>
      <c r="V500" s="476"/>
      <c r="W500" s="477"/>
      <c r="X500" s="477"/>
      <c r="Y500" s="60"/>
      <c r="Z500" s="33"/>
      <c r="AA500" s="34"/>
      <c r="AB500" s="34"/>
      <c r="AC500" s="35"/>
      <c r="AD500" s="33"/>
      <c r="AE500" s="34"/>
      <c r="AF500" s="34"/>
      <c r="AG500" s="40"/>
      <c r="AH500" s="462">
        <f>IF(V500="賃金で算定",V501+Z501-AD501,0)</f>
        <v>0</v>
      </c>
      <c r="AI500" s="463"/>
      <c r="AJ500" s="463"/>
      <c r="AK500" s="464"/>
      <c r="AL500" s="51"/>
      <c r="AM500" s="52"/>
      <c r="AN500" s="478"/>
      <c r="AO500" s="479"/>
      <c r="AP500" s="479"/>
      <c r="AQ500" s="479"/>
      <c r="AR500" s="479"/>
      <c r="AS500" s="32"/>
      <c r="AV500" s="46" t="str">
        <f>IF(OR(O500="",Q500=""),"", IF(O500&lt;20,DATE(O500+118,Q500,IF(S500="",1,S500)),DATE(O500+88,Q500,IF(S500="",1,S500))))</f>
        <v/>
      </c>
      <c r="AW500" s="47" t="str">
        <f>IF(AV500&lt;=設定シート!C$15,"昔",IF(AV500&lt;=設定シート!E$15,"上",IF(AV500&lt;=設定シート!G$15,"中","下")))</f>
        <v>下</v>
      </c>
      <c r="AX500" s="4">
        <f>IF(AV500&lt;=設定シート!$E$36,5,IF(AV500&lt;=設定シート!$I$36,7,IF(AV500&lt;=設定シート!$M$36,9,11)))</f>
        <v>11</v>
      </c>
      <c r="AY500" s="202"/>
      <c r="AZ500" s="200"/>
      <c r="BA500" s="204">
        <f t="shared" ref="BA500" si="253">AN500</f>
        <v>0</v>
      </c>
      <c r="BB500" s="200"/>
      <c r="BC500" s="200"/>
    </row>
    <row r="501" spans="2:65" ht="18" customHeight="1" x14ac:dyDescent="0.15">
      <c r="B501" s="469"/>
      <c r="C501" s="470"/>
      <c r="D501" s="470"/>
      <c r="E501" s="470"/>
      <c r="F501" s="470"/>
      <c r="G501" s="470"/>
      <c r="H501" s="470"/>
      <c r="I501" s="471"/>
      <c r="J501" s="469"/>
      <c r="K501" s="470"/>
      <c r="L501" s="470"/>
      <c r="M501" s="470"/>
      <c r="N501" s="473"/>
      <c r="O501" s="87"/>
      <c r="P501" s="16" t="s">
        <v>45</v>
      </c>
      <c r="Q501" s="45"/>
      <c r="R501" s="16" t="s">
        <v>46</v>
      </c>
      <c r="S501" s="88"/>
      <c r="T501" s="480" t="s">
        <v>48</v>
      </c>
      <c r="U501" s="481"/>
      <c r="V501" s="482"/>
      <c r="W501" s="483"/>
      <c r="X501" s="483"/>
      <c r="Y501" s="484"/>
      <c r="Z501" s="482"/>
      <c r="AA501" s="483"/>
      <c r="AB501" s="483"/>
      <c r="AC501" s="483"/>
      <c r="AD501" s="482">
        <v>0</v>
      </c>
      <c r="AE501" s="483"/>
      <c r="AF501" s="483"/>
      <c r="AG501" s="484"/>
      <c r="AH501" s="435">
        <f>IF(V500="賃金で算定",0,V501+Z501-AD501)</f>
        <v>0</v>
      </c>
      <c r="AI501" s="435"/>
      <c r="AJ501" s="435"/>
      <c r="AK501" s="465"/>
      <c r="AL501" s="439">
        <f>IF(V500="賃金で算定","賃金で算定",IF(OR(V501=0,$F514="",AV500=""),0,IF(AW500="昔",VLOOKUP($F514,労務比率,AX500,FALSE),IF(AW500="上",VLOOKUP($F514,労務比率,AX500,FALSE),IF(AW500="中",VLOOKUP($F514,労務比率,AX500,FALSE),VLOOKUP($F514,労務比率,AX500,FALSE))))))</f>
        <v>0</v>
      </c>
      <c r="AM501" s="440"/>
      <c r="AN501" s="436">
        <f>IF(V500="賃金で算定",0,INT(AH501*AL501/100))</f>
        <v>0</v>
      </c>
      <c r="AO501" s="437"/>
      <c r="AP501" s="437"/>
      <c r="AQ501" s="437"/>
      <c r="AR501" s="437"/>
      <c r="AS501" s="31"/>
      <c r="AV501" s="46"/>
      <c r="AW501" s="47"/>
      <c r="AY501" s="203">
        <f t="shared" ref="AY501" si="254">AH501</f>
        <v>0</v>
      </c>
      <c r="AZ501" s="201">
        <f>IF(AV500&lt;=設定シート!C$85,AH501,IF(AND(AV500&gt;=設定シート!E$85,AV500&lt;=設定シート!G$85),AH501*105/108,AH501))</f>
        <v>0</v>
      </c>
      <c r="BA501" s="198"/>
      <c r="BB501" s="201">
        <f t="shared" ref="BB501" si="255">IF($AL501="賃金で算定",0,INT(AY501*$AL501/100))</f>
        <v>0</v>
      </c>
      <c r="BC501" s="201">
        <f>IF(AY501=AZ501,BB501,AZ501*$AL501/100)</f>
        <v>0</v>
      </c>
      <c r="BL501" s="43">
        <f>IF(AY501=AZ501,0,1)</f>
        <v>0</v>
      </c>
      <c r="BM501" s="43" t="str">
        <f>IF(BL501=1,AL501,"")</f>
        <v/>
      </c>
    </row>
    <row r="502" spans="2:65" ht="18" customHeight="1" x14ac:dyDescent="0.15">
      <c r="B502" s="466"/>
      <c r="C502" s="467"/>
      <c r="D502" s="467"/>
      <c r="E502" s="467"/>
      <c r="F502" s="467"/>
      <c r="G502" s="467"/>
      <c r="H502" s="467"/>
      <c r="I502" s="468"/>
      <c r="J502" s="466"/>
      <c r="K502" s="467"/>
      <c r="L502" s="467"/>
      <c r="M502" s="467"/>
      <c r="N502" s="472"/>
      <c r="O502" s="86"/>
      <c r="P502" s="15" t="s">
        <v>45</v>
      </c>
      <c r="Q502" s="44"/>
      <c r="R502" s="15" t="s">
        <v>46</v>
      </c>
      <c r="S502" s="85"/>
      <c r="T502" s="474" t="s">
        <v>47</v>
      </c>
      <c r="U502" s="475"/>
      <c r="V502" s="476"/>
      <c r="W502" s="477"/>
      <c r="X502" s="477"/>
      <c r="Y502" s="61"/>
      <c r="Z502" s="29"/>
      <c r="AA502" s="30"/>
      <c r="AB502" s="30"/>
      <c r="AC502" s="41"/>
      <c r="AD502" s="29"/>
      <c r="AE502" s="30"/>
      <c r="AF502" s="30"/>
      <c r="AG502" s="42"/>
      <c r="AH502" s="462">
        <f>IF(V502="賃金で算定",V503+Z503-AD503,0)</f>
        <v>0</v>
      </c>
      <c r="AI502" s="463"/>
      <c r="AJ502" s="463"/>
      <c r="AK502" s="464"/>
      <c r="AL502" s="51"/>
      <c r="AM502" s="52"/>
      <c r="AN502" s="478"/>
      <c r="AO502" s="479"/>
      <c r="AP502" s="479"/>
      <c r="AQ502" s="479"/>
      <c r="AR502" s="479"/>
      <c r="AS502" s="32"/>
      <c r="AV502" s="46" t="str">
        <f>IF(OR(O502="",Q502=""),"", IF(O502&lt;20,DATE(O502+118,Q502,IF(S502="",1,S502)),DATE(O502+88,Q502,IF(S502="",1,S502))))</f>
        <v/>
      </c>
      <c r="AW502" s="47" t="str">
        <f>IF(AV502&lt;=設定シート!C$15,"昔",IF(AV502&lt;=設定シート!E$15,"上",IF(AV502&lt;=設定シート!G$15,"中","下")))</f>
        <v>下</v>
      </c>
      <c r="AX502" s="4">
        <f>IF(AV502&lt;=設定シート!$E$36,5,IF(AV502&lt;=設定シート!$I$36,7,IF(AV502&lt;=設定シート!$M$36,9,11)))</f>
        <v>11</v>
      </c>
      <c r="AY502" s="202"/>
      <c r="AZ502" s="200"/>
      <c r="BA502" s="204">
        <f t="shared" ref="BA502" si="256">AN502</f>
        <v>0</v>
      </c>
      <c r="BB502" s="200"/>
      <c r="BC502" s="200"/>
    </row>
    <row r="503" spans="2:65" ht="18" customHeight="1" x14ac:dyDescent="0.15">
      <c r="B503" s="469"/>
      <c r="C503" s="470"/>
      <c r="D503" s="470"/>
      <c r="E503" s="470"/>
      <c r="F503" s="470"/>
      <c r="G503" s="470"/>
      <c r="H503" s="470"/>
      <c r="I503" s="471"/>
      <c r="J503" s="469"/>
      <c r="K503" s="470"/>
      <c r="L503" s="470"/>
      <c r="M503" s="470"/>
      <c r="N503" s="473"/>
      <c r="O503" s="87"/>
      <c r="P503" s="16" t="s">
        <v>45</v>
      </c>
      <c r="Q503" s="45"/>
      <c r="R503" s="16" t="s">
        <v>46</v>
      </c>
      <c r="S503" s="88"/>
      <c r="T503" s="480" t="s">
        <v>48</v>
      </c>
      <c r="U503" s="481"/>
      <c r="V503" s="482"/>
      <c r="W503" s="483"/>
      <c r="X503" s="483"/>
      <c r="Y503" s="484"/>
      <c r="Z503" s="485"/>
      <c r="AA503" s="486"/>
      <c r="AB503" s="486"/>
      <c r="AC503" s="486"/>
      <c r="AD503" s="482">
        <v>0</v>
      </c>
      <c r="AE503" s="483"/>
      <c r="AF503" s="483"/>
      <c r="AG503" s="484"/>
      <c r="AH503" s="435">
        <f>IF(V502="賃金で算定",0,V503+Z503-AD503)</f>
        <v>0</v>
      </c>
      <c r="AI503" s="435"/>
      <c r="AJ503" s="435"/>
      <c r="AK503" s="465"/>
      <c r="AL503" s="439">
        <f>IF(V502="賃金で算定","賃金で算定",IF(OR(V503=0,$F514="",AV502=""),0,IF(AW502="昔",VLOOKUP($F514,労務比率,AX502,FALSE),IF(AW502="上",VLOOKUP($F514,労務比率,AX502,FALSE),IF(AW502="中",VLOOKUP($F514,労務比率,AX502,FALSE),VLOOKUP($F514,労務比率,AX502,FALSE))))))</f>
        <v>0</v>
      </c>
      <c r="AM503" s="440"/>
      <c r="AN503" s="436">
        <f>IF(V502="賃金で算定",0,INT(AH503*AL503/100))</f>
        <v>0</v>
      </c>
      <c r="AO503" s="437"/>
      <c r="AP503" s="437"/>
      <c r="AQ503" s="437"/>
      <c r="AR503" s="437"/>
      <c r="AS503" s="31"/>
      <c r="AV503" s="46"/>
      <c r="AW503" s="47"/>
      <c r="AY503" s="203">
        <f t="shared" ref="AY503" si="257">AH503</f>
        <v>0</v>
      </c>
      <c r="AZ503" s="201">
        <f>IF(AV502&lt;=設定シート!C$85,AH503,IF(AND(AV502&gt;=設定シート!E$85,AV502&lt;=設定シート!G$85),AH503*105/108,AH503))</f>
        <v>0</v>
      </c>
      <c r="BA503" s="198"/>
      <c r="BB503" s="201">
        <f t="shared" ref="BB503" si="258">IF($AL503="賃金で算定",0,INT(AY503*$AL503/100))</f>
        <v>0</v>
      </c>
      <c r="BC503" s="201">
        <f>IF(AY503=AZ503,BB503,AZ503*$AL503/100)</f>
        <v>0</v>
      </c>
      <c r="BL503" s="43">
        <f>IF(AY503=AZ503,0,1)</f>
        <v>0</v>
      </c>
      <c r="BM503" s="43" t="str">
        <f>IF(BL503=1,AL503,"")</f>
        <v/>
      </c>
    </row>
    <row r="504" spans="2:65" ht="18" customHeight="1" x14ac:dyDescent="0.15">
      <c r="B504" s="466"/>
      <c r="C504" s="467"/>
      <c r="D504" s="467"/>
      <c r="E504" s="467"/>
      <c r="F504" s="467"/>
      <c r="G504" s="467"/>
      <c r="H504" s="467"/>
      <c r="I504" s="468"/>
      <c r="J504" s="466"/>
      <c r="K504" s="467"/>
      <c r="L504" s="467"/>
      <c r="M504" s="467"/>
      <c r="N504" s="472"/>
      <c r="O504" s="86"/>
      <c r="P504" s="15" t="s">
        <v>45</v>
      </c>
      <c r="Q504" s="44"/>
      <c r="R504" s="15" t="s">
        <v>46</v>
      </c>
      <c r="S504" s="85"/>
      <c r="T504" s="474" t="s">
        <v>47</v>
      </c>
      <c r="U504" s="475"/>
      <c r="V504" s="476"/>
      <c r="W504" s="477"/>
      <c r="X504" s="477"/>
      <c r="Y504" s="60"/>
      <c r="Z504" s="33"/>
      <c r="AA504" s="34"/>
      <c r="AB504" s="34"/>
      <c r="AC504" s="35"/>
      <c r="AD504" s="33"/>
      <c r="AE504" s="34"/>
      <c r="AF504" s="34"/>
      <c r="AG504" s="40"/>
      <c r="AH504" s="462">
        <f>IF(V504="賃金で算定",V505+Z505-AD505,0)</f>
        <v>0</v>
      </c>
      <c r="AI504" s="463"/>
      <c r="AJ504" s="463"/>
      <c r="AK504" s="464"/>
      <c r="AL504" s="51"/>
      <c r="AM504" s="52"/>
      <c r="AN504" s="478"/>
      <c r="AO504" s="479"/>
      <c r="AP504" s="479"/>
      <c r="AQ504" s="479"/>
      <c r="AR504" s="479"/>
      <c r="AS504" s="32"/>
      <c r="AV504" s="46" t="str">
        <f>IF(OR(O504="",Q504=""),"", IF(O504&lt;20,DATE(O504+118,Q504,IF(S504="",1,S504)),DATE(O504+88,Q504,IF(S504="",1,S504))))</f>
        <v/>
      </c>
      <c r="AW504" s="47" t="str">
        <f>IF(AV504&lt;=設定シート!C$15,"昔",IF(AV504&lt;=設定シート!E$15,"上",IF(AV504&lt;=設定シート!G$15,"中","下")))</f>
        <v>下</v>
      </c>
      <c r="AX504" s="4">
        <f>IF(AV504&lt;=設定シート!$E$36,5,IF(AV504&lt;=設定シート!$I$36,7,IF(AV504&lt;=設定シート!$M$36,9,11)))</f>
        <v>11</v>
      </c>
      <c r="AY504" s="202"/>
      <c r="AZ504" s="200"/>
      <c r="BA504" s="204">
        <f t="shared" ref="BA504" si="259">AN504</f>
        <v>0</v>
      </c>
      <c r="BB504" s="200"/>
      <c r="BC504" s="200"/>
    </row>
    <row r="505" spans="2:65" ht="18" customHeight="1" x14ac:dyDescent="0.15">
      <c r="B505" s="469"/>
      <c r="C505" s="470"/>
      <c r="D505" s="470"/>
      <c r="E505" s="470"/>
      <c r="F505" s="470"/>
      <c r="G505" s="470"/>
      <c r="H505" s="470"/>
      <c r="I505" s="471"/>
      <c r="J505" s="469"/>
      <c r="K505" s="470"/>
      <c r="L505" s="470"/>
      <c r="M505" s="470"/>
      <c r="N505" s="473"/>
      <c r="O505" s="87"/>
      <c r="P505" s="16" t="s">
        <v>45</v>
      </c>
      <c r="Q505" s="45"/>
      <c r="R505" s="16" t="s">
        <v>46</v>
      </c>
      <c r="S505" s="88"/>
      <c r="T505" s="480" t="s">
        <v>48</v>
      </c>
      <c r="U505" s="481"/>
      <c r="V505" s="482"/>
      <c r="W505" s="483"/>
      <c r="X505" s="483"/>
      <c r="Y505" s="484"/>
      <c r="Z505" s="482"/>
      <c r="AA505" s="483"/>
      <c r="AB505" s="483"/>
      <c r="AC505" s="483"/>
      <c r="AD505" s="482">
        <v>0</v>
      </c>
      <c r="AE505" s="483"/>
      <c r="AF505" s="483"/>
      <c r="AG505" s="484"/>
      <c r="AH505" s="435">
        <f>IF(V504="賃金で算定",0,V505+Z505-AD505)</f>
        <v>0</v>
      </c>
      <c r="AI505" s="435"/>
      <c r="AJ505" s="435"/>
      <c r="AK505" s="465"/>
      <c r="AL505" s="439">
        <f>IF(V504="賃金で算定","賃金で算定",IF(OR(V505=0,$F514="",AV504=""),0,IF(AW504="昔",VLOOKUP($F514,労務比率,AX504,FALSE),IF(AW504="上",VLOOKUP($F514,労務比率,AX504,FALSE),IF(AW504="中",VLOOKUP($F514,労務比率,AX504,FALSE),VLOOKUP($F514,労務比率,AX504,FALSE))))))</f>
        <v>0</v>
      </c>
      <c r="AM505" s="440"/>
      <c r="AN505" s="436">
        <f>IF(V504="賃金で算定",0,INT(AH505*AL505/100))</f>
        <v>0</v>
      </c>
      <c r="AO505" s="437"/>
      <c r="AP505" s="437"/>
      <c r="AQ505" s="437"/>
      <c r="AR505" s="437"/>
      <c r="AS505" s="31"/>
      <c r="AV505" s="46"/>
      <c r="AW505" s="47"/>
      <c r="AY505" s="203">
        <f t="shared" ref="AY505" si="260">AH505</f>
        <v>0</v>
      </c>
      <c r="AZ505" s="201">
        <f>IF(AV504&lt;=設定シート!C$85,AH505,IF(AND(AV504&gt;=設定シート!E$85,AV504&lt;=設定シート!G$85),AH505*105/108,AH505))</f>
        <v>0</v>
      </c>
      <c r="BA505" s="198"/>
      <c r="BB505" s="201">
        <f t="shared" ref="BB505" si="261">IF($AL505="賃金で算定",0,INT(AY505*$AL505/100))</f>
        <v>0</v>
      </c>
      <c r="BC505" s="201">
        <f>IF(AY505=AZ505,BB505,AZ505*$AL505/100)</f>
        <v>0</v>
      </c>
      <c r="BL505" s="43">
        <f>IF(AY505=AZ505,0,1)</f>
        <v>0</v>
      </c>
      <c r="BM505" s="43" t="str">
        <f>IF(BL505=1,AL505,"")</f>
        <v/>
      </c>
    </row>
    <row r="506" spans="2:65" ht="18" customHeight="1" x14ac:dyDescent="0.15">
      <c r="B506" s="466"/>
      <c r="C506" s="467"/>
      <c r="D506" s="467"/>
      <c r="E506" s="467"/>
      <c r="F506" s="467"/>
      <c r="G506" s="467"/>
      <c r="H506" s="467"/>
      <c r="I506" s="468"/>
      <c r="J506" s="466"/>
      <c r="K506" s="467"/>
      <c r="L506" s="467"/>
      <c r="M506" s="467"/>
      <c r="N506" s="472"/>
      <c r="O506" s="86"/>
      <c r="P506" s="15" t="s">
        <v>45</v>
      </c>
      <c r="Q506" s="44"/>
      <c r="R506" s="15" t="s">
        <v>46</v>
      </c>
      <c r="S506" s="85"/>
      <c r="T506" s="474" t="s">
        <v>47</v>
      </c>
      <c r="U506" s="475"/>
      <c r="V506" s="476"/>
      <c r="W506" s="477"/>
      <c r="X506" s="477"/>
      <c r="Y506" s="60"/>
      <c r="Z506" s="33"/>
      <c r="AA506" s="34"/>
      <c r="AB506" s="34"/>
      <c r="AC506" s="35"/>
      <c r="AD506" s="33"/>
      <c r="AE506" s="34"/>
      <c r="AF506" s="34"/>
      <c r="AG506" s="40"/>
      <c r="AH506" s="462">
        <f>IF(V506="賃金で算定",V507+Z507-AD507,0)</f>
        <v>0</v>
      </c>
      <c r="AI506" s="463"/>
      <c r="AJ506" s="463"/>
      <c r="AK506" s="464"/>
      <c r="AL506" s="51"/>
      <c r="AM506" s="52"/>
      <c r="AN506" s="478"/>
      <c r="AO506" s="479"/>
      <c r="AP506" s="479"/>
      <c r="AQ506" s="479"/>
      <c r="AR506" s="479"/>
      <c r="AS506" s="32"/>
      <c r="AV506" s="46" t="str">
        <f>IF(OR(O506="",Q506=""),"", IF(O506&lt;20,DATE(O506+118,Q506,IF(S506="",1,S506)),DATE(O506+88,Q506,IF(S506="",1,S506))))</f>
        <v/>
      </c>
      <c r="AW506" s="47" t="str">
        <f>IF(AV506&lt;=設定シート!C$15,"昔",IF(AV506&lt;=設定シート!E$15,"上",IF(AV506&lt;=設定シート!G$15,"中","下")))</f>
        <v>下</v>
      </c>
      <c r="AX506" s="4">
        <f>IF(AV506&lt;=設定シート!$E$36,5,IF(AV506&lt;=設定シート!$I$36,7,IF(AV506&lt;=設定シート!$M$36,9,11)))</f>
        <v>11</v>
      </c>
      <c r="AY506" s="202"/>
      <c r="AZ506" s="200"/>
      <c r="BA506" s="204">
        <f t="shared" ref="BA506" si="262">AN506</f>
        <v>0</v>
      </c>
      <c r="BB506" s="200"/>
      <c r="BC506" s="200"/>
    </row>
    <row r="507" spans="2:65" ht="18" customHeight="1" x14ac:dyDescent="0.15">
      <c r="B507" s="469"/>
      <c r="C507" s="470"/>
      <c r="D507" s="470"/>
      <c r="E507" s="470"/>
      <c r="F507" s="470"/>
      <c r="G507" s="470"/>
      <c r="H507" s="470"/>
      <c r="I507" s="471"/>
      <c r="J507" s="469"/>
      <c r="K507" s="470"/>
      <c r="L507" s="470"/>
      <c r="M507" s="470"/>
      <c r="N507" s="473"/>
      <c r="O507" s="87"/>
      <c r="P507" s="16" t="s">
        <v>45</v>
      </c>
      <c r="Q507" s="45"/>
      <c r="R507" s="16" t="s">
        <v>46</v>
      </c>
      <c r="S507" s="88"/>
      <c r="T507" s="480" t="s">
        <v>48</v>
      </c>
      <c r="U507" s="481"/>
      <c r="V507" s="482"/>
      <c r="W507" s="483"/>
      <c r="X507" s="483"/>
      <c r="Y507" s="484"/>
      <c r="Z507" s="482"/>
      <c r="AA507" s="483"/>
      <c r="AB507" s="483"/>
      <c r="AC507" s="483"/>
      <c r="AD507" s="482">
        <v>0</v>
      </c>
      <c r="AE507" s="483"/>
      <c r="AF507" s="483"/>
      <c r="AG507" s="484"/>
      <c r="AH507" s="435">
        <f>IF(V506="賃金で算定",0,V507+Z507-AD507)</f>
        <v>0</v>
      </c>
      <c r="AI507" s="435"/>
      <c r="AJ507" s="435"/>
      <c r="AK507" s="465"/>
      <c r="AL507" s="439">
        <f>IF(V506="賃金で算定","賃金で算定",IF(OR(V507=0,$F514="",AV506=""),0,IF(AW506="昔",VLOOKUP($F514,労務比率,AX506,FALSE),IF(AW506="上",VLOOKUP($F514,労務比率,AX506,FALSE),IF(AW506="中",VLOOKUP($F514,労務比率,AX506,FALSE),VLOOKUP($F514,労務比率,AX506,FALSE))))))</f>
        <v>0</v>
      </c>
      <c r="AM507" s="440"/>
      <c r="AN507" s="436">
        <f>IF(V506="賃金で算定",0,INT(AH507*AL507/100))</f>
        <v>0</v>
      </c>
      <c r="AO507" s="437"/>
      <c r="AP507" s="437"/>
      <c r="AQ507" s="437"/>
      <c r="AR507" s="437"/>
      <c r="AS507" s="31"/>
      <c r="AV507" s="46"/>
      <c r="AW507" s="47"/>
      <c r="AY507" s="203">
        <f t="shared" ref="AY507" si="263">AH507</f>
        <v>0</v>
      </c>
      <c r="AZ507" s="201">
        <f>IF(AV506&lt;=設定シート!C$85,AH507,IF(AND(AV506&gt;=設定シート!E$85,AV506&lt;=設定シート!G$85),AH507*105/108,AH507))</f>
        <v>0</v>
      </c>
      <c r="BA507" s="198"/>
      <c r="BB507" s="201">
        <f t="shared" ref="BB507" si="264">IF($AL507="賃金で算定",0,INT(AY507*$AL507/100))</f>
        <v>0</v>
      </c>
      <c r="BC507" s="201">
        <f>IF(AY507=AZ507,BB507,AZ507*$AL507/100)</f>
        <v>0</v>
      </c>
      <c r="BL507" s="43">
        <f>IF(AY507=AZ507,0,1)</f>
        <v>0</v>
      </c>
      <c r="BM507" s="43" t="str">
        <f>IF(BL507=1,AL507,"")</f>
        <v/>
      </c>
    </row>
    <row r="508" spans="2:65" ht="18" customHeight="1" x14ac:dyDescent="0.15">
      <c r="B508" s="466"/>
      <c r="C508" s="467"/>
      <c r="D508" s="467"/>
      <c r="E508" s="467"/>
      <c r="F508" s="467"/>
      <c r="G508" s="467"/>
      <c r="H508" s="467"/>
      <c r="I508" s="468"/>
      <c r="J508" s="466"/>
      <c r="K508" s="467"/>
      <c r="L508" s="467"/>
      <c r="M508" s="467"/>
      <c r="N508" s="472"/>
      <c r="O508" s="86"/>
      <c r="P508" s="15" t="s">
        <v>45</v>
      </c>
      <c r="Q508" s="44"/>
      <c r="R508" s="15" t="s">
        <v>46</v>
      </c>
      <c r="S508" s="85"/>
      <c r="T508" s="474" t="s">
        <v>47</v>
      </c>
      <c r="U508" s="475"/>
      <c r="V508" s="476"/>
      <c r="W508" s="477"/>
      <c r="X508" s="477"/>
      <c r="Y508" s="60"/>
      <c r="Z508" s="33"/>
      <c r="AA508" s="34"/>
      <c r="AB508" s="34"/>
      <c r="AC508" s="35"/>
      <c r="AD508" s="33"/>
      <c r="AE508" s="34"/>
      <c r="AF508" s="34"/>
      <c r="AG508" s="40"/>
      <c r="AH508" s="462">
        <f>IF(V508="賃金で算定",V509+Z509-AD509,0)</f>
        <v>0</v>
      </c>
      <c r="AI508" s="463"/>
      <c r="AJ508" s="463"/>
      <c r="AK508" s="464"/>
      <c r="AL508" s="51"/>
      <c r="AM508" s="52"/>
      <c r="AN508" s="478"/>
      <c r="AO508" s="479"/>
      <c r="AP508" s="479"/>
      <c r="AQ508" s="479"/>
      <c r="AR508" s="479"/>
      <c r="AS508" s="32"/>
      <c r="AV508" s="46" t="str">
        <f>IF(OR(O508="",Q508=""),"", IF(O508&lt;20,DATE(O508+118,Q508,IF(S508="",1,S508)),DATE(O508+88,Q508,IF(S508="",1,S508))))</f>
        <v/>
      </c>
      <c r="AW508" s="47" t="str">
        <f>IF(AV508&lt;=設定シート!C$15,"昔",IF(AV508&lt;=設定シート!E$15,"上",IF(AV508&lt;=設定シート!G$15,"中","下")))</f>
        <v>下</v>
      </c>
      <c r="AX508" s="4">
        <f>IF(AV508&lt;=設定シート!$E$36,5,IF(AV508&lt;=設定シート!$I$36,7,IF(AV508&lt;=設定シート!$M$36,9,11)))</f>
        <v>11</v>
      </c>
      <c r="AY508" s="202"/>
      <c r="AZ508" s="200"/>
      <c r="BA508" s="204">
        <f t="shared" ref="BA508" si="265">AN508</f>
        <v>0</v>
      </c>
      <c r="BB508" s="200"/>
      <c r="BC508" s="200"/>
    </row>
    <row r="509" spans="2:65" ht="18" customHeight="1" x14ac:dyDescent="0.15">
      <c r="B509" s="469"/>
      <c r="C509" s="470"/>
      <c r="D509" s="470"/>
      <c r="E509" s="470"/>
      <c r="F509" s="470"/>
      <c r="G509" s="470"/>
      <c r="H509" s="470"/>
      <c r="I509" s="471"/>
      <c r="J509" s="469"/>
      <c r="K509" s="470"/>
      <c r="L509" s="470"/>
      <c r="M509" s="470"/>
      <c r="N509" s="473"/>
      <c r="O509" s="87"/>
      <c r="P509" s="16" t="s">
        <v>45</v>
      </c>
      <c r="Q509" s="45"/>
      <c r="R509" s="16" t="s">
        <v>46</v>
      </c>
      <c r="S509" s="88"/>
      <c r="T509" s="480" t="s">
        <v>48</v>
      </c>
      <c r="U509" s="481"/>
      <c r="V509" s="482"/>
      <c r="W509" s="483"/>
      <c r="X509" s="483"/>
      <c r="Y509" s="484"/>
      <c r="Z509" s="482"/>
      <c r="AA509" s="483"/>
      <c r="AB509" s="483"/>
      <c r="AC509" s="483"/>
      <c r="AD509" s="482">
        <v>0</v>
      </c>
      <c r="AE509" s="483"/>
      <c r="AF509" s="483"/>
      <c r="AG509" s="484"/>
      <c r="AH509" s="435">
        <f>IF(V508="賃金で算定",0,V509+Z509-AD509)</f>
        <v>0</v>
      </c>
      <c r="AI509" s="435"/>
      <c r="AJ509" s="435"/>
      <c r="AK509" s="465"/>
      <c r="AL509" s="439">
        <f>IF(V508="賃金で算定","賃金で算定",IF(OR(V509=0,$F514="",AV508=""),0,IF(AW508="昔",VLOOKUP($F514,労務比率,AX508,FALSE),IF(AW508="上",VLOOKUP($F514,労務比率,AX508,FALSE),IF(AW508="中",VLOOKUP($F514,労務比率,AX508,FALSE),VLOOKUP($F514,労務比率,AX508,FALSE))))))</f>
        <v>0</v>
      </c>
      <c r="AM509" s="440"/>
      <c r="AN509" s="436">
        <f>IF(V508="賃金で算定",0,INT(AH509*AL509/100))</f>
        <v>0</v>
      </c>
      <c r="AO509" s="437"/>
      <c r="AP509" s="437"/>
      <c r="AQ509" s="437"/>
      <c r="AR509" s="437"/>
      <c r="AS509" s="31"/>
      <c r="AV509" s="46"/>
      <c r="AW509" s="47"/>
      <c r="AY509" s="203">
        <f t="shared" ref="AY509" si="266">AH509</f>
        <v>0</v>
      </c>
      <c r="AZ509" s="201">
        <f>IF(AV508&lt;=設定シート!C$85,AH509,IF(AND(AV508&gt;=設定シート!E$85,AV508&lt;=設定シート!G$85),AH509*105/108,AH509))</f>
        <v>0</v>
      </c>
      <c r="BA509" s="198"/>
      <c r="BB509" s="201">
        <f t="shared" ref="BB509" si="267">IF($AL509="賃金で算定",0,INT(AY509*$AL509/100))</f>
        <v>0</v>
      </c>
      <c r="BC509" s="201">
        <f>IF(AY509=AZ509,BB509,AZ509*$AL509/100)</f>
        <v>0</v>
      </c>
      <c r="BL509" s="43">
        <f>IF(AY509=AZ509,0,1)</f>
        <v>0</v>
      </c>
      <c r="BM509" s="43" t="str">
        <f>IF(BL509=1,AL509,"")</f>
        <v/>
      </c>
    </row>
    <row r="510" spans="2:65" ht="18" customHeight="1" x14ac:dyDescent="0.15">
      <c r="B510" s="466"/>
      <c r="C510" s="467"/>
      <c r="D510" s="467"/>
      <c r="E510" s="467"/>
      <c r="F510" s="467"/>
      <c r="G510" s="467"/>
      <c r="H510" s="467"/>
      <c r="I510" s="468"/>
      <c r="J510" s="466"/>
      <c r="K510" s="467"/>
      <c r="L510" s="467"/>
      <c r="M510" s="467"/>
      <c r="N510" s="472"/>
      <c r="O510" s="86"/>
      <c r="P510" s="15" t="s">
        <v>45</v>
      </c>
      <c r="Q510" s="44"/>
      <c r="R510" s="15" t="s">
        <v>46</v>
      </c>
      <c r="S510" s="85"/>
      <c r="T510" s="474" t="s">
        <v>47</v>
      </c>
      <c r="U510" s="475"/>
      <c r="V510" s="476"/>
      <c r="W510" s="477"/>
      <c r="X510" s="477"/>
      <c r="Y510" s="60"/>
      <c r="Z510" s="33"/>
      <c r="AA510" s="34"/>
      <c r="AB510" s="34"/>
      <c r="AC510" s="35"/>
      <c r="AD510" s="33"/>
      <c r="AE510" s="34"/>
      <c r="AF510" s="34"/>
      <c r="AG510" s="40"/>
      <c r="AH510" s="462">
        <f>IF(V510="賃金で算定",V511+Z511-AD511,0)</f>
        <v>0</v>
      </c>
      <c r="AI510" s="463"/>
      <c r="AJ510" s="463"/>
      <c r="AK510" s="464"/>
      <c r="AL510" s="51"/>
      <c r="AM510" s="52"/>
      <c r="AN510" s="478"/>
      <c r="AO510" s="479"/>
      <c r="AP510" s="479"/>
      <c r="AQ510" s="479"/>
      <c r="AR510" s="479"/>
      <c r="AS510" s="32"/>
      <c r="AV510" s="46" t="str">
        <f>IF(OR(O510="",Q510=""),"", IF(O510&lt;20,DATE(O510+118,Q510,IF(S510="",1,S510)),DATE(O510+88,Q510,IF(S510="",1,S510))))</f>
        <v/>
      </c>
      <c r="AW510" s="47" t="str">
        <f>IF(AV510&lt;=設定シート!C$15,"昔",IF(AV510&lt;=設定シート!E$15,"上",IF(AV510&lt;=設定シート!G$15,"中","下")))</f>
        <v>下</v>
      </c>
      <c r="AX510" s="4">
        <f>IF(AV510&lt;=設定シート!$E$36,5,IF(AV510&lt;=設定シート!$I$36,7,IF(AV510&lt;=設定シート!$M$36,9,11)))</f>
        <v>11</v>
      </c>
      <c r="AY510" s="202"/>
      <c r="AZ510" s="200"/>
      <c r="BA510" s="204">
        <f t="shared" ref="BA510" si="268">AN510</f>
        <v>0</v>
      </c>
      <c r="BB510" s="200"/>
      <c r="BC510" s="200"/>
    </row>
    <row r="511" spans="2:65" ht="18" customHeight="1" x14ac:dyDescent="0.15">
      <c r="B511" s="469"/>
      <c r="C511" s="470"/>
      <c r="D511" s="470"/>
      <c r="E511" s="470"/>
      <c r="F511" s="470"/>
      <c r="G511" s="470"/>
      <c r="H511" s="470"/>
      <c r="I511" s="471"/>
      <c r="J511" s="469"/>
      <c r="K511" s="470"/>
      <c r="L511" s="470"/>
      <c r="M511" s="470"/>
      <c r="N511" s="473"/>
      <c r="O511" s="87"/>
      <c r="P511" s="16" t="s">
        <v>45</v>
      </c>
      <c r="Q511" s="45"/>
      <c r="R511" s="16" t="s">
        <v>46</v>
      </c>
      <c r="S511" s="88"/>
      <c r="T511" s="480" t="s">
        <v>48</v>
      </c>
      <c r="U511" s="481"/>
      <c r="V511" s="482"/>
      <c r="W511" s="483"/>
      <c r="X511" s="483"/>
      <c r="Y511" s="484"/>
      <c r="Z511" s="482"/>
      <c r="AA511" s="483"/>
      <c r="AB511" s="483"/>
      <c r="AC511" s="483"/>
      <c r="AD511" s="482">
        <v>0</v>
      </c>
      <c r="AE511" s="483"/>
      <c r="AF511" s="483"/>
      <c r="AG511" s="484"/>
      <c r="AH511" s="435">
        <f>IF(V510="賃金で算定",0,V511+Z511-AD511)</f>
        <v>0</v>
      </c>
      <c r="AI511" s="435"/>
      <c r="AJ511" s="435"/>
      <c r="AK511" s="465"/>
      <c r="AL511" s="439">
        <f>IF(V510="賃金で算定","賃金で算定",IF(OR(V511=0,$F514="",AV510=""),0,IF(AW510="昔",VLOOKUP($F514,労務比率,AX510,FALSE),IF(AW510="上",VLOOKUP($F514,労務比率,AX510,FALSE),IF(AW510="中",VLOOKUP($F514,労務比率,AX510,FALSE),VLOOKUP($F514,労務比率,AX510,FALSE))))))</f>
        <v>0</v>
      </c>
      <c r="AM511" s="440"/>
      <c r="AN511" s="436">
        <f>IF(V510="賃金で算定",0,INT(AH511*AL511/100))</f>
        <v>0</v>
      </c>
      <c r="AO511" s="437"/>
      <c r="AP511" s="437"/>
      <c r="AQ511" s="437"/>
      <c r="AR511" s="437"/>
      <c r="AS511" s="31"/>
      <c r="AV511" s="46"/>
      <c r="AW511" s="47"/>
      <c r="AY511" s="203">
        <f t="shared" ref="AY511" si="269">AH511</f>
        <v>0</v>
      </c>
      <c r="AZ511" s="201">
        <f>IF(AV510&lt;=設定シート!C$85,AH511,IF(AND(AV510&gt;=設定シート!E$85,AV510&lt;=設定シート!G$85),AH511*105/108,AH511))</f>
        <v>0</v>
      </c>
      <c r="BA511" s="198"/>
      <c r="BB511" s="201">
        <f t="shared" ref="BB511" si="270">IF($AL511="賃金で算定",0,INT(AY511*$AL511/100))</f>
        <v>0</v>
      </c>
      <c r="BC511" s="201">
        <f>IF(AY511=AZ511,BB511,AZ511*$AL511/100)</f>
        <v>0</v>
      </c>
      <c r="BL511" s="43">
        <f>IF(AY511=AZ511,0,1)</f>
        <v>0</v>
      </c>
      <c r="BM511" s="43" t="str">
        <f>IF(BL511=1,AL511,"")</f>
        <v/>
      </c>
    </row>
    <row r="512" spans="2:65" ht="18" customHeight="1" x14ac:dyDescent="0.15">
      <c r="B512" s="466"/>
      <c r="C512" s="467"/>
      <c r="D512" s="467"/>
      <c r="E512" s="467"/>
      <c r="F512" s="467"/>
      <c r="G512" s="467"/>
      <c r="H512" s="467"/>
      <c r="I512" s="468"/>
      <c r="J512" s="466"/>
      <c r="K512" s="467"/>
      <c r="L512" s="467"/>
      <c r="M512" s="467"/>
      <c r="N512" s="472"/>
      <c r="O512" s="86"/>
      <c r="P512" s="15" t="s">
        <v>45</v>
      </c>
      <c r="Q512" s="44"/>
      <c r="R512" s="15" t="s">
        <v>46</v>
      </c>
      <c r="S512" s="85"/>
      <c r="T512" s="474" t="s">
        <v>47</v>
      </c>
      <c r="U512" s="475"/>
      <c r="V512" s="476"/>
      <c r="W512" s="477"/>
      <c r="X512" s="477"/>
      <c r="Y512" s="60"/>
      <c r="Z512" s="33"/>
      <c r="AA512" s="34"/>
      <c r="AB512" s="34"/>
      <c r="AC512" s="35"/>
      <c r="AD512" s="33"/>
      <c r="AE512" s="34"/>
      <c r="AF512" s="34"/>
      <c r="AG512" s="40"/>
      <c r="AH512" s="462">
        <f>IF(V512="賃金で算定",V513+Z513-AD513,0)</f>
        <v>0</v>
      </c>
      <c r="AI512" s="463"/>
      <c r="AJ512" s="463"/>
      <c r="AK512" s="464"/>
      <c r="AL512" s="51"/>
      <c r="AM512" s="52"/>
      <c r="AN512" s="478"/>
      <c r="AO512" s="479"/>
      <c r="AP512" s="479"/>
      <c r="AQ512" s="479"/>
      <c r="AR512" s="479"/>
      <c r="AS512" s="32"/>
      <c r="AV512" s="46" t="str">
        <f>IF(OR(O512="",Q512=""),"", IF(O512&lt;20,DATE(O512+118,Q512,IF(S512="",1,S512)),DATE(O512+88,Q512,IF(S512="",1,S512))))</f>
        <v/>
      </c>
      <c r="AW512" s="47" t="str">
        <f>IF(AV512&lt;=設定シート!C$15,"昔",IF(AV512&lt;=設定シート!E$15,"上",IF(AV512&lt;=設定シート!G$15,"中","下")))</f>
        <v>下</v>
      </c>
      <c r="AX512" s="4">
        <f>IF(AV512&lt;=設定シート!$E$36,5,IF(AV512&lt;=設定シート!$I$36,7,IF(AV512&lt;=設定シート!$M$36,9,11)))</f>
        <v>11</v>
      </c>
      <c r="AY512" s="202"/>
      <c r="AZ512" s="200"/>
      <c r="BA512" s="204">
        <f t="shared" ref="BA512" si="271">AN512</f>
        <v>0</v>
      </c>
      <c r="BB512" s="200"/>
      <c r="BC512" s="200"/>
    </row>
    <row r="513" spans="2:65" ht="18" customHeight="1" x14ac:dyDescent="0.15">
      <c r="B513" s="469"/>
      <c r="C513" s="470"/>
      <c r="D513" s="470"/>
      <c r="E513" s="470"/>
      <c r="F513" s="470"/>
      <c r="G513" s="470"/>
      <c r="H513" s="470"/>
      <c r="I513" s="471"/>
      <c r="J513" s="469"/>
      <c r="K513" s="470"/>
      <c r="L513" s="470"/>
      <c r="M513" s="470"/>
      <c r="N513" s="473"/>
      <c r="O513" s="87"/>
      <c r="P513" s="184" t="s">
        <v>45</v>
      </c>
      <c r="Q513" s="45"/>
      <c r="R513" s="16" t="s">
        <v>46</v>
      </c>
      <c r="S513" s="88"/>
      <c r="T513" s="480" t="s">
        <v>48</v>
      </c>
      <c r="U513" s="481"/>
      <c r="V513" s="482"/>
      <c r="W513" s="483"/>
      <c r="X513" s="483"/>
      <c r="Y513" s="484"/>
      <c r="Z513" s="482"/>
      <c r="AA513" s="483"/>
      <c r="AB513" s="483"/>
      <c r="AC513" s="483"/>
      <c r="AD513" s="482">
        <v>0</v>
      </c>
      <c r="AE513" s="483"/>
      <c r="AF513" s="483"/>
      <c r="AG513" s="484"/>
      <c r="AH513" s="436">
        <f>IF(V512="賃金で算定",0,V513+Z513-AD513)</f>
        <v>0</v>
      </c>
      <c r="AI513" s="437"/>
      <c r="AJ513" s="437"/>
      <c r="AK513" s="438"/>
      <c r="AL513" s="439">
        <f>IF(V512="賃金で算定","賃金で算定",IF(OR(V513=0,$F514="",AV512=""),0,IF(AW512="昔",VLOOKUP($F514,労務比率,AX512,FALSE),IF(AW512="上",VLOOKUP($F514,労務比率,AX512,FALSE),IF(AW512="中",VLOOKUP($F514,労務比率,AX512,FALSE),VLOOKUP($F514,労務比率,AX512,FALSE))))))</f>
        <v>0</v>
      </c>
      <c r="AM513" s="440"/>
      <c r="AN513" s="436">
        <f>IF(V512="賃金で算定",0,INT(AH513*AL513/100))</f>
        <v>0</v>
      </c>
      <c r="AO513" s="437"/>
      <c r="AP513" s="437"/>
      <c r="AQ513" s="437"/>
      <c r="AR513" s="437"/>
      <c r="AS513" s="31"/>
      <c r="AV513" s="46"/>
      <c r="AW513" s="47"/>
      <c r="AY513" s="203">
        <f t="shared" ref="AY513" si="272">AH513</f>
        <v>0</v>
      </c>
      <c r="AZ513" s="201">
        <f>IF(AV512&lt;=設定シート!C$85,AH513,IF(AND(AV512&gt;=設定シート!E$85,AV512&lt;=設定シート!G$85),AH513*105/108,AH513))</f>
        <v>0</v>
      </c>
      <c r="BA513" s="198"/>
      <c r="BB513" s="201">
        <f t="shared" ref="BB513" si="273">IF($AL513="賃金で算定",0,INT(AY513*$AL513/100))</f>
        <v>0</v>
      </c>
      <c r="BC513" s="201">
        <f>IF(AY513=AZ513,BB513,AZ513*$AL513/100)</f>
        <v>0</v>
      </c>
      <c r="BL513" s="43">
        <f>IF(AY513=AZ513,0,1)</f>
        <v>0</v>
      </c>
      <c r="BM513" s="43" t="str">
        <f>IF(BL513=1,AL513,"")</f>
        <v/>
      </c>
    </row>
    <row r="514" spans="2:65" ht="18" customHeight="1" x14ac:dyDescent="0.15">
      <c r="B514" s="441" t="s">
        <v>85</v>
      </c>
      <c r="C514" s="442"/>
      <c r="D514" s="442"/>
      <c r="E514" s="443"/>
      <c r="F514" s="450"/>
      <c r="G514" s="451"/>
      <c r="H514" s="451"/>
      <c r="I514" s="451"/>
      <c r="J514" s="451"/>
      <c r="K514" s="451"/>
      <c r="L514" s="451"/>
      <c r="M514" s="451"/>
      <c r="N514" s="452"/>
      <c r="O514" s="441" t="s">
        <v>49</v>
      </c>
      <c r="P514" s="442"/>
      <c r="Q514" s="442"/>
      <c r="R514" s="442"/>
      <c r="S514" s="442"/>
      <c r="T514" s="442"/>
      <c r="U514" s="443"/>
      <c r="V514" s="459">
        <f>AH514</f>
        <v>0</v>
      </c>
      <c r="W514" s="460"/>
      <c r="X514" s="460"/>
      <c r="Y514" s="461"/>
      <c r="Z514" s="33"/>
      <c r="AA514" s="34"/>
      <c r="AB514" s="34"/>
      <c r="AC514" s="35"/>
      <c r="AD514" s="33"/>
      <c r="AE514" s="34"/>
      <c r="AF514" s="34"/>
      <c r="AG514" s="35"/>
      <c r="AH514" s="462">
        <f>AH496+AH498+AH500+AH502+AH504+AH506+AH508+AH510+AH512</f>
        <v>0</v>
      </c>
      <c r="AI514" s="463"/>
      <c r="AJ514" s="463"/>
      <c r="AK514" s="464"/>
      <c r="AL514" s="53"/>
      <c r="AM514" s="54"/>
      <c r="AN514" s="462">
        <f>AN496+AN498+AN500+AN502+AN504+AN506+AN508+AN510+AN512</f>
        <v>0</v>
      </c>
      <c r="AO514" s="463"/>
      <c r="AP514" s="463"/>
      <c r="AQ514" s="463"/>
      <c r="AR514" s="463"/>
      <c r="AS514" s="32"/>
      <c r="AW514" s="47"/>
      <c r="AY514" s="202"/>
      <c r="AZ514" s="205"/>
      <c r="BA514" s="212">
        <f>BA496+BA498+BA500+BA502+BA504+BA506+BA508+BA510+BA512</f>
        <v>0</v>
      </c>
      <c r="BB514" s="204">
        <f>BB497+BB499+BB501+BB503+BB505+BB507+BB509+BB511+BB513</f>
        <v>0</v>
      </c>
      <c r="BC514" s="204">
        <f>SUMIF(BL497:BL513,0,BC497:BC513)+ROUNDDOWN(ROUNDDOWN(BL514*105/108,0)*BM514/100,0)</f>
        <v>0</v>
      </c>
      <c r="BL514" s="43">
        <f>SUMIF(BL497:BL513,1,AH497:AK513)</f>
        <v>0</v>
      </c>
      <c r="BM514" s="43">
        <f>IF(COUNT(BM497:BM513)=0,0,SUM(BM497:BM513)/COUNT(BM497:BM513))</f>
        <v>0</v>
      </c>
    </row>
    <row r="515" spans="2:65" ht="18" customHeight="1" x14ac:dyDescent="0.15">
      <c r="B515" s="444"/>
      <c r="C515" s="445"/>
      <c r="D515" s="445"/>
      <c r="E515" s="446"/>
      <c r="F515" s="453"/>
      <c r="G515" s="454"/>
      <c r="H515" s="454"/>
      <c r="I515" s="454"/>
      <c r="J515" s="454"/>
      <c r="K515" s="454"/>
      <c r="L515" s="454"/>
      <c r="M515" s="454"/>
      <c r="N515" s="455"/>
      <c r="O515" s="444"/>
      <c r="P515" s="445"/>
      <c r="Q515" s="445"/>
      <c r="R515" s="445"/>
      <c r="S515" s="445"/>
      <c r="T515" s="445"/>
      <c r="U515" s="446"/>
      <c r="V515" s="434">
        <f>V497+V499+V501+V503+V505+V507+V509+V511+V513-V514</f>
        <v>0</v>
      </c>
      <c r="W515" s="435"/>
      <c r="X515" s="435"/>
      <c r="Y515" s="465"/>
      <c r="Z515" s="434">
        <f>Z497+Z499+Z501+Z503+Z505+Z507+Z509+Z511+Z513</f>
        <v>0</v>
      </c>
      <c r="AA515" s="435"/>
      <c r="AB515" s="435"/>
      <c r="AC515" s="435"/>
      <c r="AD515" s="434">
        <f>AD497+AD499+AD501+AD503+AD505+AD507+AD509+AD511+AD513</f>
        <v>0</v>
      </c>
      <c r="AE515" s="435"/>
      <c r="AF515" s="435"/>
      <c r="AG515" s="435"/>
      <c r="AH515" s="434">
        <f>AY515</f>
        <v>0</v>
      </c>
      <c r="AI515" s="435"/>
      <c r="AJ515" s="435"/>
      <c r="AK515" s="435"/>
      <c r="AL515" s="55"/>
      <c r="AM515" s="56"/>
      <c r="AN515" s="434">
        <f>BB515</f>
        <v>0</v>
      </c>
      <c r="AO515" s="435"/>
      <c r="AP515" s="435"/>
      <c r="AQ515" s="435"/>
      <c r="AR515" s="435"/>
      <c r="AS515" s="181"/>
      <c r="AW515" s="47"/>
      <c r="AY515" s="208">
        <f>AY497+AY499+AY501+AY503+AY505+AY507+AY509+AY511+AY513</f>
        <v>0</v>
      </c>
      <c r="AZ515" s="210"/>
      <c r="BA515" s="210"/>
      <c r="BB515" s="206">
        <f>BB514</f>
        <v>0</v>
      </c>
      <c r="BC515" s="213"/>
    </row>
    <row r="516" spans="2:65" ht="18" customHeight="1" x14ac:dyDescent="0.15">
      <c r="B516" s="447"/>
      <c r="C516" s="448"/>
      <c r="D516" s="448"/>
      <c r="E516" s="449"/>
      <c r="F516" s="456"/>
      <c r="G516" s="457"/>
      <c r="H516" s="457"/>
      <c r="I516" s="457"/>
      <c r="J516" s="457"/>
      <c r="K516" s="457"/>
      <c r="L516" s="457"/>
      <c r="M516" s="457"/>
      <c r="N516" s="458"/>
      <c r="O516" s="447"/>
      <c r="P516" s="448"/>
      <c r="Q516" s="448"/>
      <c r="R516" s="448"/>
      <c r="S516" s="448"/>
      <c r="T516" s="448"/>
      <c r="U516" s="449"/>
      <c r="V516" s="436"/>
      <c r="W516" s="437"/>
      <c r="X516" s="437"/>
      <c r="Y516" s="438"/>
      <c r="Z516" s="436"/>
      <c r="AA516" s="437"/>
      <c r="AB516" s="437"/>
      <c r="AC516" s="437"/>
      <c r="AD516" s="436"/>
      <c r="AE516" s="437"/>
      <c r="AF516" s="437"/>
      <c r="AG516" s="437"/>
      <c r="AH516" s="436">
        <f>AZ516</f>
        <v>0</v>
      </c>
      <c r="AI516" s="437"/>
      <c r="AJ516" s="437"/>
      <c r="AK516" s="438"/>
      <c r="AL516" s="57"/>
      <c r="AM516" s="58"/>
      <c r="AN516" s="436">
        <f>BC516</f>
        <v>0</v>
      </c>
      <c r="AO516" s="437"/>
      <c r="AP516" s="437"/>
      <c r="AQ516" s="437"/>
      <c r="AR516" s="437"/>
      <c r="AS516" s="31"/>
      <c r="AU516" s="90"/>
      <c r="AW516" s="47"/>
      <c r="AY516" s="209"/>
      <c r="AZ516" s="211">
        <f>IF(AZ497+AZ499+AZ501+AZ503+AZ505+AZ507+AZ509+AZ511+AZ513=AY515,0,ROUNDDOWN(AZ497+AZ499+AZ501+AZ503+AZ505+AZ507+AZ509+AZ511+AZ513,0))</f>
        <v>0</v>
      </c>
      <c r="BA516" s="207"/>
      <c r="BB516" s="207"/>
      <c r="BC516" s="211">
        <f>IF(BC514=BB515,0,BC514)</f>
        <v>0</v>
      </c>
    </row>
    <row r="517" spans="2:65" ht="18" customHeight="1" x14ac:dyDescent="0.15">
      <c r="AD517" s="1" t="str">
        <f>IF(AND($F514="",$V514+$V515&gt;0),"事業の種類を選択してください。","")</f>
        <v/>
      </c>
      <c r="AN517" s="433">
        <f>IF(AN514=0,0,AN514+IF(AN516=0,AN515,AN516))</f>
        <v>0</v>
      </c>
      <c r="AO517" s="433"/>
      <c r="AP517" s="433"/>
      <c r="AQ517" s="433"/>
      <c r="AR517" s="433"/>
      <c r="AW517" s="47"/>
    </row>
    <row r="518" spans="2:65" ht="31.5" customHeight="1" x14ac:dyDescent="0.15">
      <c r="AN518" s="62"/>
      <c r="AO518" s="62"/>
      <c r="AP518" s="62"/>
      <c r="AQ518" s="62"/>
      <c r="AR518" s="62"/>
      <c r="AW518" s="47"/>
    </row>
    <row r="519" spans="2:65" ht="7.5" customHeight="1" x14ac:dyDescent="0.15">
      <c r="X519" s="6"/>
      <c r="Y519" s="6"/>
      <c r="AW519" s="47"/>
    </row>
    <row r="520" spans="2:65" ht="10.5" customHeight="1" x14ac:dyDescent="0.15">
      <c r="X520" s="6"/>
      <c r="Y520" s="6"/>
      <c r="AW520" s="47"/>
    </row>
    <row r="521" spans="2:65" ht="5.25" customHeight="1" x14ac:dyDescent="0.15">
      <c r="X521" s="6"/>
      <c r="Y521" s="6"/>
      <c r="AW521" s="47"/>
    </row>
    <row r="522" spans="2:65" ht="5.25" customHeight="1" x14ac:dyDescent="0.15">
      <c r="X522" s="6"/>
      <c r="Y522" s="6"/>
      <c r="AW522" s="47"/>
    </row>
    <row r="523" spans="2:65" ht="5.25" customHeight="1" x14ac:dyDescent="0.15">
      <c r="X523" s="6"/>
      <c r="Y523" s="6"/>
      <c r="AW523" s="47"/>
    </row>
    <row r="524" spans="2:65" ht="5.25" customHeight="1" x14ac:dyDescent="0.15">
      <c r="X524" s="6"/>
      <c r="Y524" s="6"/>
      <c r="AW524" s="47"/>
    </row>
    <row r="525" spans="2:65" ht="17.25" customHeight="1" x14ac:dyDescent="0.15">
      <c r="B525" s="2" t="s">
        <v>50</v>
      </c>
      <c r="S525" s="4"/>
      <c r="T525" s="4"/>
      <c r="U525" s="4"/>
      <c r="V525" s="4"/>
      <c r="W525" s="4"/>
      <c r="AL525" s="48"/>
      <c r="AW525" s="47"/>
    </row>
    <row r="526" spans="2:65" ht="12.75" customHeight="1" x14ac:dyDescent="0.15">
      <c r="M526" s="49"/>
      <c r="N526" s="49"/>
      <c r="O526" s="49"/>
      <c r="P526" s="49"/>
      <c r="Q526" s="49"/>
      <c r="R526" s="49"/>
      <c r="S526" s="49"/>
      <c r="T526" s="50"/>
      <c r="U526" s="50"/>
      <c r="V526" s="50"/>
      <c r="W526" s="50"/>
      <c r="X526" s="50"/>
      <c r="Y526" s="50"/>
      <c r="Z526" s="50"/>
      <c r="AA526" s="49"/>
      <c r="AB526" s="49"/>
      <c r="AC526" s="49"/>
      <c r="AL526" s="48"/>
      <c r="AM526" s="560" t="s">
        <v>266</v>
      </c>
      <c r="AN526" s="561"/>
      <c r="AO526" s="561"/>
      <c r="AP526" s="562"/>
      <c r="AW526" s="47"/>
    </row>
    <row r="527" spans="2:65" ht="12.75" customHeight="1" x14ac:dyDescent="0.15">
      <c r="M527" s="49"/>
      <c r="N527" s="49"/>
      <c r="O527" s="49"/>
      <c r="P527" s="49"/>
      <c r="Q527" s="49"/>
      <c r="R527" s="49"/>
      <c r="S527" s="49"/>
      <c r="T527" s="50"/>
      <c r="U527" s="50"/>
      <c r="V527" s="50"/>
      <c r="W527" s="50"/>
      <c r="X527" s="50"/>
      <c r="Y527" s="50"/>
      <c r="Z527" s="50"/>
      <c r="AA527" s="49"/>
      <c r="AB527" s="49"/>
      <c r="AC527" s="49"/>
      <c r="AL527" s="48"/>
      <c r="AM527" s="563"/>
      <c r="AN527" s="564"/>
      <c r="AO527" s="564"/>
      <c r="AP527" s="565"/>
      <c r="AW527" s="47"/>
    </row>
    <row r="528" spans="2:65" ht="12.75" customHeight="1" x14ac:dyDescent="0.15">
      <c r="M528" s="49"/>
      <c r="N528" s="49"/>
      <c r="O528" s="49"/>
      <c r="P528" s="49"/>
      <c r="Q528" s="49"/>
      <c r="R528" s="49"/>
      <c r="S528" s="49"/>
      <c r="T528" s="49"/>
      <c r="U528" s="49"/>
      <c r="V528" s="49"/>
      <c r="W528" s="49"/>
      <c r="X528" s="49"/>
      <c r="Y528" s="49"/>
      <c r="Z528" s="49"/>
      <c r="AA528" s="49"/>
      <c r="AB528" s="49"/>
      <c r="AC528" s="49"/>
      <c r="AL528" s="48"/>
      <c r="AM528" s="220"/>
      <c r="AN528" s="220"/>
      <c r="AW528" s="47"/>
    </row>
    <row r="529" spans="2:65" ht="6" customHeight="1" x14ac:dyDescent="0.15">
      <c r="M529" s="49"/>
      <c r="N529" s="49"/>
      <c r="O529" s="49"/>
      <c r="P529" s="49"/>
      <c r="Q529" s="49"/>
      <c r="R529" s="49"/>
      <c r="S529" s="49"/>
      <c r="T529" s="49"/>
      <c r="U529" s="49"/>
      <c r="V529" s="49"/>
      <c r="W529" s="49"/>
      <c r="X529" s="49"/>
      <c r="Y529" s="49"/>
      <c r="Z529" s="49"/>
      <c r="AA529" s="49"/>
      <c r="AB529" s="49"/>
      <c r="AC529" s="49"/>
      <c r="AL529" s="48"/>
      <c r="AM529" s="48"/>
      <c r="AW529" s="47"/>
    </row>
    <row r="530" spans="2:65" ht="12.75" customHeight="1" x14ac:dyDescent="0.15">
      <c r="B530" s="566" t="s">
        <v>2</v>
      </c>
      <c r="C530" s="567"/>
      <c r="D530" s="567"/>
      <c r="E530" s="567"/>
      <c r="F530" s="567"/>
      <c r="G530" s="567"/>
      <c r="H530" s="567"/>
      <c r="I530" s="567"/>
      <c r="J530" s="569" t="s">
        <v>10</v>
      </c>
      <c r="K530" s="569"/>
      <c r="L530" s="3" t="s">
        <v>3</v>
      </c>
      <c r="M530" s="569" t="s">
        <v>11</v>
      </c>
      <c r="N530" s="569"/>
      <c r="O530" s="570" t="s">
        <v>12</v>
      </c>
      <c r="P530" s="569"/>
      <c r="Q530" s="569"/>
      <c r="R530" s="569"/>
      <c r="S530" s="569"/>
      <c r="T530" s="569"/>
      <c r="U530" s="569" t="s">
        <v>13</v>
      </c>
      <c r="V530" s="569"/>
      <c r="W530" s="569"/>
      <c r="AD530" s="5"/>
      <c r="AE530" s="5"/>
      <c r="AF530" s="5"/>
      <c r="AG530" s="5"/>
      <c r="AH530" s="5"/>
      <c r="AI530" s="5"/>
      <c r="AJ530" s="5"/>
      <c r="AL530" s="571">
        <f ca="1">$AL$9</f>
        <v>30</v>
      </c>
      <c r="AM530" s="572"/>
      <c r="AN530" s="502" t="s">
        <v>4</v>
      </c>
      <c r="AO530" s="502"/>
      <c r="AP530" s="572">
        <v>13</v>
      </c>
      <c r="AQ530" s="572"/>
      <c r="AR530" s="502" t="s">
        <v>5</v>
      </c>
      <c r="AS530" s="503"/>
      <c r="AW530" s="47"/>
    </row>
    <row r="531" spans="2:65" ht="13.5" customHeight="1" x14ac:dyDescent="0.15">
      <c r="B531" s="567"/>
      <c r="C531" s="567"/>
      <c r="D531" s="567"/>
      <c r="E531" s="567"/>
      <c r="F531" s="567"/>
      <c r="G531" s="567"/>
      <c r="H531" s="567"/>
      <c r="I531" s="567"/>
      <c r="J531" s="508" t="str">
        <f>$J$10</f>
        <v>1</v>
      </c>
      <c r="K531" s="510" t="str">
        <f>$K$10</f>
        <v>2</v>
      </c>
      <c r="L531" s="513" t="str">
        <f>$L$10</f>
        <v>1</v>
      </c>
      <c r="M531" s="516" t="str">
        <f>$M$10</f>
        <v>0</v>
      </c>
      <c r="N531" s="510" t="str">
        <f>$N$10</f>
        <v>3</v>
      </c>
      <c r="O531" s="516" t="str">
        <f>$O$10</f>
        <v>9</v>
      </c>
      <c r="P531" s="519" t="str">
        <f>$P$10</f>
        <v>3</v>
      </c>
      <c r="Q531" s="519" t="str">
        <f>$Q$10</f>
        <v>9</v>
      </c>
      <c r="R531" s="519" t="str">
        <f>$R$10</f>
        <v>0</v>
      </c>
      <c r="S531" s="519" t="str">
        <f>$S$10</f>
        <v>2</v>
      </c>
      <c r="T531" s="510" t="str">
        <f>$T$10</f>
        <v>5</v>
      </c>
      <c r="U531" s="516" t="str">
        <f>$U$10</f>
        <v>0</v>
      </c>
      <c r="V531" s="519" t="str">
        <f>$V$10</f>
        <v>0</v>
      </c>
      <c r="W531" s="510" t="str">
        <f>$W$10</f>
        <v>１</v>
      </c>
      <c r="AD531" s="5"/>
      <c r="AE531" s="5"/>
      <c r="AF531" s="5"/>
      <c r="AG531" s="5"/>
      <c r="AH531" s="5"/>
      <c r="AI531" s="5"/>
      <c r="AJ531" s="5"/>
      <c r="AL531" s="573"/>
      <c r="AM531" s="574"/>
      <c r="AN531" s="504"/>
      <c r="AO531" s="504"/>
      <c r="AP531" s="574"/>
      <c r="AQ531" s="574"/>
      <c r="AR531" s="504"/>
      <c r="AS531" s="505"/>
      <c r="AW531" s="47"/>
    </row>
    <row r="532" spans="2:65" ht="9" customHeight="1" x14ac:dyDescent="0.15">
      <c r="B532" s="567"/>
      <c r="C532" s="567"/>
      <c r="D532" s="567"/>
      <c r="E532" s="567"/>
      <c r="F532" s="567"/>
      <c r="G532" s="567"/>
      <c r="H532" s="567"/>
      <c r="I532" s="567"/>
      <c r="J532" s="509"/>
      <c r="K532" s="511"/>
      <c r="L532" s="514"/>
      <c r="M532" s="517"/>
      <c r="N532" s="511"/>
      <c r="O532" s="517"/>
      <c r="P532" s="520"/>
      <c r="Q532" s="520"/>
      <c r="R532" s="520"/>
      <c r="S532" s="520"/>
      <c r="T532" s="511"/>
      <c r="U532" s="517"/>
      <c r="V532" s="520"/>
      <c r="W532" s="511"/>
      <c r="AD532" s="5"/>
      <c r="AE532" s="5"/>
      <c r="AF532" s="5"/>
      <c r="AG532" s="5"/>
      <c r="AH532" s="5"/>
      <c r="AI532" s="5"/>
      <c r="AJ532" s="5"/>
      <c r="AL532" s="575"/>
      <c r="AM532" s="576"/>
      <c r="AN532" s="506"/>
      <c r="AO532" s="506"/>
      <c r="AP532" s="576"/>
      <c r="AQ532" s="576"/>
      <c r="AR532" s="506"/>
      <c r="AS532" s="507"/>
      <c r="AW532" s="47"/>
    </row>
    <row r="533" spans="2:65" ht="6" customHeight="1" x14ac:dyDescent="0.15">
      <c r="B533" s="568"/>
      <c r="C533" s="568"/>
      <c r="D533" s="568"/>
      <c r="E533" s="568"/>
      <c r="F533" s="568"/>
      <c r="G533" s="568"/>
      <c r="H533" s="568"/>
      <c r="I533" s="568"/>
      <c r="J533" s="509"/>
      <c r="K533" s="512"/>
      <c r="L533" s="515"/>
      <c r="M533" s="518"/>
      <c r="N533" s="512"/>
      <c r="O533" s="518"/>
      <c r="P533" s="521"/>
      <c r="Q533" s="521"/>
      <c r="R533" s="521"/>
      <c r="S533" s="521"/>
      <c r="T533" s="512"/>
      <c r="U533" s="518"/>
      <c r="V533" s="521"/>
      <c r="W533" s="512"/>
      <c r="AW533" s="47"/>
    </row>
    <row r="534" spans="2:65" ht="15" customHeight="1" x14ac:dyDescent="0.15">
      <c r="B534" s="487" t="s">
        <v>51</v>
      </c>
      <c r="C534" s="488"/>
      <c r="D534" s="488"/>
      <c r="E534" s="488"/>
      <c r="F534" s="488"/>
      <c r="G534" s="488"/>
      <c r="H534" s="488"/>
      <c r="I534" s="489"/>
      <c r="J534" s="487" t="s">
        <v>6</v>
      </c>
      <c r="K534" s="488"/>
      <c r="L534" s="488"/>
      <c r="M534" s="488"/>
      <c r="N534" s="496"/>
      <c r="O534" s="499" t="s">
        <v>52</v>
      </c>
      <c r="P534" s="488"/>
      <c r="Q534" s="488"/>
      <c r="R534" s="488"/>
      <c r="S534" s="488"/>
      <c r="T534" s="488"/>
      <c r="U534" s="489"/>
      <c r="V534" s="12" t="s">
        <v>32</v>
      </c>
      <c r="W534" s="27"/>
      <c r="X534" s="27"/>
      <c r="Y534" s="526" t="s">
        <v>44</v>
      </c>
      <c r="Z534" s="526"/>
      <c r="AA534" s="526"/>
      <c r="AB534" s="526"/>
      <c r="AC534" s="526"/>
      <c r="AD534" s="526"/>
      <c r="AE534" s="526"/>
      <c r="AF534" s="526"/>
      <c r="AG534" s="526"/>
      <c r="AH534" s="526"/>
      <c r="AI534" s="27"/>
      <c r="AJ534" s="27"/>
      <c r="AK534" s="28"/>
      <c r="AL534" s="527" t="s">
        <v>216</v>
      </c>
      <c r="AM534" s="527"/>
      <c r="AN534" s="528" t="s">
        <v>33</v>
      </c>
      <c r="AO534" s="528"/>
      <c r="AP534" s="528"/>
      <c r="AQ534" s="528"/>
      <c r="AR534" s="528"/>
      <c r="AS534" s="529"/>
      <c r="AW534" s="47"/>
    </row>
    <row r="535" spans="2:65" ht="13.5" customHeight="1" x14ac:dyDescent="0.15">
      <c r="B535" s="490"/>
      <c r="C535" s="491"/>
      <c r="D535" s="491"/>
      <c r="E535" s="491"/>
      <c r="F535" s="491"/>
      <c r="G535" s="491"/>
      <c r="H535" s="491"/>
      <c r="I535" s="492"/>
      <c r="J535" s="490"/>
      <c r="K535" s="491"/>
      <c r="L535" s="491"/>
      <c r="M535" s="491"/>
      <c r="N535" s="497"/>
      <c r="O535" s="500"/>
      <c r="P535" s="491"/>
      <c r="Q535" s="491"/>
      <c r="R535" s="491"/>
      <c r="S535" s="491"/>
      <c r="T535" s="491"/>
      <c r="U535" s="492"/>
      <c r="V535" s="530" t="s">
        <v>7</v>
      </c>
      <c r="W535" s="531"/>
      <c r="X535" s="531"/>
      <c r="Y535" s="532"/>
      <c r="Z535" s="536" t="s">
        <v>16</v>
      </c>
      <c r="AA535" s="537"/>
      <c r="AB535" s="537"/>
      <c r="AC535" s="538"/>
      <c r="AD535" s="542" t="s">
        <v>17</v>
      </c>
      <c r="AE535" s="543"/>
      <c r="AF535" s="543"/>
      <c r="AG535" s="544"/>
      <c r="AH535" s="548" t="s">
        <v>86</v>
      </c>
      <c r="AI535" s="549"/>
      <c r="AJ535" s="549"/>
      <c r="AK535" s="550"/>
      <c r="AL535" s="554" t="s">
        <v>217</v>
      </c>
      <c r="AM535" s="554"/>
      <c r="AN535" s="556" t="s">
        <v>19</v>
      </c>
      <c r="AO535" s="557"/>
      <c r="AP535" s="557"/>
      <c r="AQ535" s="557"/>
      <c r="AR535" s="558"/>
      <c r="AS535" s="559"/>
      <c r="AW535" s="47"/>
      <c r="AY535" s="196" t="s">
        <v>243</v>
      </c>
      <c r="AZ535" s="196" t="s">
        <v>243</v>
      </c>
      <c r="BA535" s="196" t="s">
        <v>241</v>
      </c>
      <c r="BB535" s="522" t="s">
        <v>242</v>
      </c>
      <c r="BC535" s="523"/>
    </row>
    <row r="536" spans="2:65" ht="13.5" customHeight="1" x14ac:dyDescent="0.15">
      <c r="B536" s="493"/>
      <c r="C536" s="494"/>
      <c r="D536" s="494"/>
      <c r="E536" s="494"/>
      <c r="F536" s="494"/>
      <c r="G536" s="494"/>
      <c r="H536" s="494"/>
      <c r="I536" s="495"/>
      <c r="J536" s="493"/>
      <c r="K536" s="494"/>
      <c r="L536" s="494"/>
      <c r="M536" s="494"/>
      <c r="N536" s="498"/>
      <c r="O536" s="501"/>
      <c r="P536" s="494"/>
      <c r="Q536" s="494"/>
      <c r="R536" s="494"/>
      <c r="S536" s="494"/>
      <c r="T536" s="494"/>
      <c r="U536" s="495"/>
      <c r="V536" s="533"/>
      <c r="W536" s="534"/>
      <c r="X536" s="534"/>
      <c r="Y536" s="535"/>
      <c r="Z536" s="539"/>
      <c r="AA536" s="540"/>
      <c r="AB536" s="540"/>
      <c r="AC536" s="541"/>
      <c r="AD536" s="545"/>
      <c r="AE536" s="546"/>
      <c r="AF536" s="546"/>
      <c r="AG536" s="547"/>
      <c r="AH536" s="551"/>
      <c r="AI536" s="552"/>
      <c r="AJ536" s="552"/>
      <c r="AK536" s="553"/>
      <c r="AL536" s="555"/>
      <c r="AM536" s="555"/>
      <c r="AN536" s="524"/>
      <c r="AO536" s="524"/>
      <c r="AP536" s="524"/>
      <c r="AQ536" s="524"/>
      <c r="AR536" s="524"/>
      <c r="AS536" s="525"/>
      <c r="AW536" s="47"/>
      <c r="AY536" s="197"/>
      <c r="AZ536" s="198" t="s">
        <v>237</v>
      </c>
      <c r="BA536" s="198" t="s">
        <v>240</v>
      </c>
      <c r="BB536" s="199" t="s">
        <v>238</v>
      </c>
      <c r="BC536" s="198" t="s">
        <v>237</v>
      </c>
      <c r="BL536" s="43" t="s">
        <v>251</v>
      </c>
      <c r="BM536" s="43" t="s">
        <v>151</v>
      </c>
    </row>
    <row r="537" spans="2:65" ht="18" customHeight="1" x14ac:dyDescent="0.15">
      <c r="B537" s="466"/>
      <c r="C537" s="467"/>
      <c r="D537" s="467"/>
      <c r="E537" s="467"/>
      <c r="F537" s="467"/>
      <c r="G537" s="467"/>
      <c r="H537" s="467"/>
      <c r="I537" s="468"/>
      <c r="J537" s="466"/>
      <c r="K537" s="467"/>
      <c r="L537" s="467"/>
      <c r="M537" s="467"/>
      <c r="N537" s="472"/>
      <c r="O537" s="86"/>
      <c r="P537" s="15" t="s">
        <v>0</v>
      </c>
      <c r="Q537" s="44"/>
      <c r="R537" s="15" t="s">
        <v>1</v>
      </c>
      <c r="S537" s="85"/>
      <c r="T537" s="474" t="s">
        <v>57</v>
      </c>
      <c r="U537" s="475"/>
      <c r="V537" s="476"/>
      <c r="W537" s="477"/>
      <c r="X537" s="477"/>
      <c r="Y537" s="59" t="s">
        <v>8</v>
      </c>
      <c r="Z537" s="37"/>
      <c r="AA537" s="38"/>
      <c r="AB537" s="38"/>
      <c r="AC537" s="36" t="s">
        <v>8</v>
      </c>
      <c r="AD537" s="37"/>
      <c r="AE537" s="38"/>
      <c r="AF537" s="38"/>
      <c r="AG537" s="39" t="s">
        <v>8</v>
      </c>
      <c r="AH537" s="462">
        <f>IF(V537="賃金で算定",V538+Z538-AD538,0)</f>
        <v>0</v>
      </c>
      <c r="AI537" s="463"/>
      <c r="AJ537" s="463"/>
      <c r="AK537" s="464"/>
      <c r="AL537" s="51"/>
      <c r="AM537" s="52"/>
      <c r="AN537" s="478"/>
      <c r="AO537" s="479"/>
      <c r="AP537" s="479"/>
      <c r="AQ537" s="479"/>
      <c r="AR537" s="479"/>
      <c r="AS537" s="39" t="s">
        <v>8</v>
      </c>
      <c r="AV537" s="46" t="str">
        <f>IF(OR(O537="",Q537=""),"", IF(O537&lt;20,DATE(O537+118,Q537,IF(S537="",1,S537)),DATE(O537+88,Q537,IF(S537="",1,S537))))</f>
        <v/>
      </c>
      <c r="AW537" s="47" t="str">
        <f>IF(AV537&lt;=設定シート!C$15,"昔",IF(AV537&lt;=設定シート!E$15,"上",IF(AV537&lt;=設定シート!G$15,"中","下")))</f>
        <v>下</v>
      </c>
      <c r="AX537" s="4">
        <f>IF(AV537&lt;=設定シート!$E$36,5,IF(AV537&lt;=設定シート!$I$36,7,IF(AV537&lt;=設定シート!$M$36,9,11)))</f>
        <v>11</v>
      </c>
      <c r="AY537" s="202"/>
      <c r="AZ537" s="200"/>
      <c r="BA537" s="204">
        <f>AN537</f>
        <v>0</v>
      </c>
      <c r="BB537" s="200"/>
      <c r="BC537" s="200"/>
    </row>
    <row r="538" spans="2:65" ht="18" customHeight="1" x14ac:dyDescent="0.15">
      <c r="B538" s="469"/>
      <c r="C538" s="470"/>
      <c r="D538" s="470"/>
      <c r="E538" s="470"/>
      <c r="F538" s="470"/>
      <c r="G538" s="470"/>
      <c r="H538" s="470"/>
      <c r="I538" s="471"/>
      <c r="J538" s="469"/>
      <c r="K538" s="470"/>
      <c r="L538" s="470"/>
      <c r="M538" s="470"/>
      <c r="N538" s="473"/>
      <c r="O538" s="87"/>
      <c r="P538" s="5" t="s">
        <v>0</v>
      </c>
      <c r="Q538" s="45"/>
      <c r="R538" s="5" t="s">
        <v>1</v>
      </c>
      <c r="S538" s="88"/>
      <c r="T538" s="480" t="s">
        <v>58</v>
      </c>
      <c r="U538" s="481"/>
      <c r="V538" s="482"/>
      <c r="W538" s="483"/>
      <c r="X538" s="483"/>
      <c r="Y538" s="484"/>
      <c r="Z538" s="485"/>
      <c r="AA538" s="486"/>
      <c r="AB538" s="486"/>
      <c r="AC538" s="486"/>
      <c r="AD538" s="482">
        <v>0</v>
      </c>
      <c r="AE538" s="483"/>
      <c r="AF538" s="483"/>
      <c r="AG538" s="484"/>
      <c r="AH538" s="435">
        <f>IF(V537="賃金で算定",0,V538+Z538-AD538)</f>
        <v>0</v>
      </c>
      <c r="AI538" s="435"/>
      <c r="AJ538" s="435"/>
      <c r="AK538" s="465"/>
      <c r="AL538" s="439">
        <f>IF(V537="賃金で算定","賃金で算定",IF(OR(V538=0,$F555="",AV537=""),0,IF(AW537="昔",VLOOKUP($F555,労務比率,AX537,FALSE),IF(AW537="上",VLOOKUP($F555,労務比率,AX537,FALSE),IF(AW537="中",VLOOKUP($F555,労務比率,AX537,FALSE),VLOOKUP($F555,労務比率,AX537,FALSE))))))</f>
        <v>0</v>
      </c>
      <c r="AM538" s="440"/>
      <c r="AN538" s="436">
        <f>IF(V537="賃金で算定",0,INT(AH538*AL538/100))</f>
        <v>0</v>
      </c>
      <c r="AO538" s="437"/>
      <c r="AP538" s="437"/>
      <c r="AQ538" s="437"/>
      <c r="AR538" s="437"/>
      <c r="AS538" s="31"/>
      <c r="AV538" s="46"/>
      <c r="AW538" s="47"/>
      <c r="AY538" s="203">
        <f>AH538</f>
        <v>0</v>
      </c>
      <c r="AZ538" s="201">
        <f>IF(AV537&lt;=設定シート!C$85,AH538,IF(AND(AV537&gt;=設定シート!E$85,AV537&lt;=設定シート!G$85),AH538*105/108,AH538))</f>
        <v>0</v>
      </c>
      <c r="BA538" s="198"/>
      <c r="BB538" s="201">
        <f>IF($AL538="賃金で算定",0,INT(AY538*$AL538/100))</f>
        <v>0</v>
      </c>
      <c r="BC538" s="201">
        <f>IF(AY538=AZ538,BB538,AZ538*$AL538/100)</f>
        <v>0</v>
      </c>
      <c r="BL538" s="43">
        <f>IF(AY538=AZ538,0,1)</f>
        <v>0</v>
      </c>
      <c r="BM538" s="43" t="str">
        <f>IF(BL538=1,AL538,"")</f>
        <v/>
      </c>
    </row>
    <row r="539" spans="2:65" ht="18" customHeight="1" x14ac:dyDescent="0.15">
      <c r="B539" s="466"/>
      <c r="C539" s="467"/>
      <c r="D539" s="467"/>
      <c r="E539" s="467"/>
      <c r="F539" s="467"/>
      <c r="G539" s="467"/>
      <c r="H539" s="467"/>
      <c r="I539" s="468"/>
      <c r="J539" s="466"/>
      <c r="K539" s="467"/>
      <c r="L539" s="467"/>
      <c r="M539" s="467"/>
      <c r="N539" s="472"/>
      <c r="O539" s="86"/>
      <c r="P539" s="15" t="s">
        <v>45</v>
      </c>
      <c r="Q539" s="44"/>
      <c r="R539" s="15" t="s">
        <v>46</v>
      </c>
      <c r="S539" s="85"/>
      <c r="T539" s="474" t="s">
        <v>47</v>
      </c>
      <c r="U539" s="475"/>
      <c r="V539" s="476"/>
      <c r="W539" s="477"/>
      <c r="X539" s="477"/>
      <c r="Y539" s="60"/>
      <c r="Z539" s="33"/>
      <c r="AA539" s="34"/>
      <c r="AB539" s="34"/>
      <c r="AC539" s="35"/>
      <c r="AD539" s="33"/>
      <c r="AE539" s="34"/>
      <c r="AF539" s="34"/>
      <c r="AG539" s="40"/>
      <c r="AH539" s="462">
        <f>IF(V539="賃金で算定",V540+Z540-AD540,0)</f>
        <v>0</v>
      </c>
      <c r="AI539" s="463"/>
      <c r="AJ539" s="463"/>
      <c r="AK539" s="464"/>
      <c r="AL539" s="51"/>
      <c r="AM539" s="52"/>
      <c r="AN539" s="478"/>
      <c r="AO539" s="479"/>
      <c r="AP539" s="479"/>
      <c r="AQ539" s="479"/>
      <c r="AR539" s="479"/>
      <c r="AS539" s="32"/>
      <c r="AV539" s="46" t="str">
        <f>IF(OR(O539="",Q539=""),"", IF(O539&lt;20,DATE(O539+118,Q539,IF(S539="",1,S539)),DATE(O539+88,Q539,IF(S539="",1,S539))))</f>
        <v/>
      </c>
      <c r="AW539" s="47" t="str">
        <f>IF(AV539&lt;=設定シート!C$15,"昔",IF(AV539&lt;=設定シート!E$15,"上",IF(AV539&lt;=設定シート!G$15,"中","下")))</f>
        <v>下</v>
      </c>
      <c r="AX539" s="4">
        <f>IF(AV539&lt;=設定シート!$E$36,5,IF(AV539&lt;=設定シート!$I$36,7,IF(AV539&lt;=設定シート!$M$36,9,11)))</f>
        <v>11</v>
      </c>
      <c r="AY539" s="202"/>
      <c r="AZ539" s="200"/>
      <c r="BA539" s="204">
        <f t="shared" ref="BA539" si="274">AN539</f>
        <v>0</v>
      </c>
      <c r="BB539" s="200"/>
      <c r="BC539" s="200"/>
      <c r="BL539" s="43"/>
      <c r="BM539" s="43"/>
    </row>
    <row r="540" spans="2:65" ht="18" customHeight="1" x14ac:dyDescent="0.15">
      <c r="B540" s="469"/>
      <c r="C540" s="470"/>
      <c r="D540" s="470"/>
      <c r="E540" s="470"/>
      <c r="F540" s="470"/>
      <c r="G540" s="470"/>
      <c r="H540" s="470"/>
      <c r="I540" s="471"/>
      <c r="J540" s="469"/>
      <c r="K540" s="470"/>
      <c r="L540" s="470"/>
      <c r="M540" s="470"/>
      <c r="N540" s="473"/>
      <c r="O540" s="87"/>
      <c r="P540" s="16" t="s">
        <v>45</v>
      </c>
      <c r="Q540" s="45"/>
      <c r="R540" s="16" t="s">
        <v>46</v>
      </c>
      <c r="S540" s="88"/>
      <c r="T540" s="480" t="s">
        <v>48</v>
      </c>
      <c r="U540" s="481"/>
      <c r="V540" s="482"/>
      <c r="W540" s="483"/>
      <c r="X540" s="483"/>
      <c r="Y540" s="484"/>
      <c r="Z540" s="485"/>
      <c r="AA540" s="486"/>
      <c r="AB540" s="486"/>
      <c r="AC540" s="486"/>
      <c r="AD540" s="482">
        <v>0</v>
      </c>
      <c r="AE540" s="483"/>
      <c r="AF540" s="483"/>
      <c r="AG540" s="484"/>
      <c r="AH540" s="435">
        <f>IF(V539="賃金で算定",0,V540+Z540-AD540)</f>
        <v>0</v>
      </c>
      <c r="AI540" s="435"/>
      <c r="AJ540" s="435"/>
      <c r="AK540" s="465"/>
      <c r="AL540" s="439">
        <f>IF(V539="賃金で算定","賃金で算定",IF(OR(V540=0,$F555="",AV539=""),0,IF(AW539="昔",VLOOKUP($F555,労務比率,AX539,FALSE),IF(AW539="上",VLOOKUP($F555,労務比率,AX539,FALSE),IF(AW539="中",VLOOKUP($F555,労務比率,AX539,FALSE),VLOOKUP($F555,労務比率,AX539,FALSE))))))</f>
        <v>0</v>
      </c>
      <c r="AM540" s="440"/>
      <c r="AN540" s="436">
        <f>IF(V539="賃金で算定",0,INT(AH540*AL540/100))</f>
        <v>0</v>
      </c>
      <c r="AO540" s="437"/>
      <c r="AP540" s="437"/>
      <c r="AQ540" s="437"/>
      <c r="AR540" s="437"/>
      <c r="AS540" s="31"/>
      <c r="AV540" s="46"/>
      <c r="AW540" s="47"/>
      <c r="AY540" s="203">
        <f t="shared" ref="AY540" si="275">AH540</f>
        <v>0</v>
      </c>
      <c r="AZ540" s="201">
        <f>IF(AV539&lt;=設定シート!C$85,AH540,IF(AND(AV539&gt;=設定シート!E$85,AV539&lt;=設定シート!G$85),AH540*105/108,AH540))</f>
        <v>0</v>
      </c>
      <c r="BA540" s="198"/>
      <c r="BB540" s="201">
        <f t="shared" ref="BB540" si="276">IF($AL540="賃金で算定",0,INT(AY540*$AL540/100))</f>
        <v>0</v>
      </c>
      <c r="BC540" s="201">
        <f>IF(AY540=AZ540,BB540,AZ540*$AL540/100)</f>
        <v>0</v>
      </c>
      <c r="BL540" s="43">
        <f>IF(AY540=AZ540,0,1)</f>
        <v>0</v>
      </c>
      <c r="BM540" s="43" t="str">
        <f>IF(BL540=1,AL540,"")</f>
        <v/>
      </c>
    </row>
    <row r="541" spans="2:65" ht="18" customHeight="1" x14ac:dyDescent="0.15">
      <c r="B541" s="466"/>
      <c r="C541" s="467"/>
      <c r="D541" s="467"/>
      <c r="E541" s="467"/>
      <c r="F541" s="467"/>
      <c r="G541" s="467"/>
      <c r="H541" s="467"/>
      <c r="I541" s="468"/>
      <c r="J541" s="466"/>
      <c r="K541" s="467"/>
      <c r="L541" s="467"/>
      <c r="M541" s="467"/>
      <c r="N541" s="472"/>
      <c r="O541" s="86"/>
      <c r="P541" s="15" t="s">
        <v>45</v>
      </c>
      <c r="Q541" s="44"/>
      <c r="R541" s="15" t="s">
        <v>46</v>
      </c>
      <c r="S541" s="85"/>
      <c r="T541" s="474" t="s">
        <v>47</v>
      </c>
      <c r="U541" s="475"/>
      <c r="V541" s="476"/>
      <c r="W541" s="477"/>
      <c r="X541" s="477"/>
      <c r="Y541" s="60"/>
      <c r="Z541" s="33"/>
      <c r="AA541" s="34"/>
      <c r="AB541" s="34"/>
      <c r="AC541" s="35"/>
      <c r="AD541" s="33"/>
      <c r="AE541" s="34"/>
      <c r="AF541" s="34"/>
      <c r="AG541" s="40"/>
      <c r="AH541" s="462">
        <f>IF(V541="賃金で算定",V542+Z542-AD542,0)</f>
        <v>0</v>
      </c>
      <c r="AI541" s="463"/>
      <c r="AJ541" s="463"/>
      <c r="AK541" s="464"/>
      <c r="AL541" s="51"/>
      <c r="AM541" s="52"/>
      <c r="AN541" s="478"/>
      <c r="AO541" s="479"/>
      <c r="AP541" s="479"/>
      <c r="AQ541" s="479"/>
      <c r="AR541" s="479"/>
      <c r="AS541" s="32"/>
      <c r="AV541" s="46" t="str">
        <f>IF(OR(O541="",Q541=""),"", IF(O541&lt;20,DATE(O541+118,Q541,IF(S541="",1,S541)),DATE(O541+88,Q541,IF(S541="",1,S541))))</f>
        <v/>
      </c>
      <c r="AW541" s="47" t="str">
        <f>IF(AV541&lt;=設定シート!C$15,"昔",IF(AV541&lt;=設定シート!E$15,"上",IF(AV541&lt;=設定シート!G$15,"中","下")))</f>
        <v>下</v>
      </c>
      <c r="AX541" s="4">
        <f>IF(AV541&lt;=設定シート!$E$36,5,IF(AV541&lt;=設定シート!$I$36,7,IF(AV541&lt;=設定シート!$M$36,9,11)))</f>
        <v>11</v>
      </c>
      <c r="AY541" s="202"/>
      <c r="AZ541" s="200"/>
      <c r="BA541" s="204">
        <f t="shared" ref="BA541" si="277">AN541</f>
        <v>0</v>
      </c>
      <c r="BB541" s="200"/>
      <c r="BC541" s="200"/>
    </row>
    <row r="542" spans="2:65" ht="18" customHeight="1" x14ac:dyDescent="0.15">
      <c r="B542" s="469"/>
      <c r="C542" s="470"/>
      <c r="D542" s="470"/>
      <c r="E542" s="470"/>
      <c r="F542" s="470"/>
      <c r="G542" s="470"/>
      <c r="H542" s="470"/>
      <c r="I542" s="471"/>
      <c r="J542" s="469"/>
      <c r="K542" s="470"/>
      <c r="L542" s="470"/>
      <c r="M542" s="470"/>
      <c r="N542" s="473"/>
      <c r="O542" s="87"/>
      <c r="P542" s="16" t="s">
        <v>45</v>
      </c>
      <c r="Q542" s="45"/>
      <c r="R542" s="16" t="s">
        <v>46</v>
      </c>
      <c r="S542" s="88"/>
      <c r="T542" s="480" t="s">
        <v>48</v>
      </c>
      <c r="U542" s="481"/>
      <c r="V542" s="482"/>
      <c r="W542" s="483"/>
      <c r="X542" s="483"/>
      <c r="Y542" s="484"/>
      <c r="Z542" s="482"/>
      <c r="AA542" s="483"/>
      <c r="AB542" s="483"/>
      <c r="AC542" s="483"/>
      <c r="AD542" s="482">
        <v>0</v>
      </c>
      <c r="AE542" s="483"/>
      <c r="AF542" s="483"/>
      <c r="AG542" s="484"/>
      <c r="AH542" s="435">
        <f>IF(V541="賃金で算定",0,V542+Z542-AD542)</f>
        <v>0</v>
      </c>
      <c r="AI542" s="435"/>
      <c r="AJ542" s="435"/>
      <c r="AK542" s="465"/>
      <c r="AL542" s="439">
        <f>IF(V541="賃金で算定","賃金で算定",IF(OR(V542=0,$F555="",AV541=""),0,IF(AW541="昔",VLOOKUP($F555,労務比率,AX541,FALSE),IF(AW541="上",VLOOKUP($F555,労務比率,AX541,FALSE),IF(AW541="中",VLOOKUP($F555,労務比率,AX541,FALSE),VLOOKUP($F555,労務比率,AX541,FALSE))))))</f>
        <v>0</v>
      </c>
      <c r="AM542" s="440"/>
      <c r="AN542" s="436">
        <f>IF(V541="賃金で算定",0,INT(AH542*AL542/100))</f>
        <v>0</v>
      </c>
      <c r="AO542" s="437"/>
      <c r="AP542" s="437"/>
      <c r="AQ542" s="437"/>
      <c r="AR542" s="437"/>
      <c r="AS542" s="31"/>
      <c r="AV542" s="46"/>
      <c r="AW542" s="47"/>
      <c r="AY542" s="203">
        <f t="shared" ref="AY542" si="278">AH542</f>
        <v>0</v>
      </c>
      <c r="AZ542" s="201">
        <f>IF(AV541&lt;=設定シート!C$85,AH542,IF(AND(AV541&gt;=設定シート!E$85,AV541&lt;=設定シート!G$85),AH542*105/108,AH542))</f>
        <v>0</v>
      </c>
      <c r="BA542" s="198"/>
      <c r="BB542" s="201">
        <f t="shared" ref="BB542" si="279">IF($AL542="賃金で算定",0,INT(AY542*$AL542/100))</f>
        <v>0</v>
      </c>
      <c r="BC542" s="201">
        <f>IF(AY542=AZ542,BB542,AZ542*$AL542/100)</f>
        <v>0</v>
      </c>
      <c r="BL542" s="43">
        <f>IF(AY542=AZ542,0,1)</f>
        <v>0</v>
      </c>
      <c r="BM542" s="43" t="str">
        <f>IF(BL542=1,AL542,"")</f>
        <v/>
      </c>
    </row>
    <row r="543" spans="2:65" ht="18" customHeight="1" x14ac:dyDescent="0.15">
      <c r="B543" s="466"/>
      <c r="C543" s="467"/>
      <c r="D543" s="467"/>
      <c r="E543" s="467"/>
      <c r="F543" s="467"/>
      <c r="G543" s="467"/>
      <c r="H543" s="467"/>
      <c r="I543" s="468"/>
      <c r="J543" s="466"/>
      <c r="K543" s="467"/>
      <c r="L543" s="467"/>
      <c r="M543" s="467"/>
      <c r="N543" s="472"/>
      <c r="O543" s="86"/>
      <c r="P543" s="15" t="s">
        <v>45</v>
      </c>
      <c r="Q543" s="44"/>
      <c r="R543" s="15" t="s">
        <v>46</v>
      </c>
      <c r="S543" s="85"/>
      <c r="T543" s="474" t="s">
        <v>47</v>
      </c>
      <c r="U543" s="475"/>
      <c r="V543" s="476"/>
      <c r="W543" s="477"/>
      <c r="X543" s="477"/>
      <c r="Y543" s="61"/>
      <c r="Z543" s="29"/>
      <c r="AA543" s="30"/>
      <c r="AB543" s="30"/>
      <c r="AC543" s="41"/>
      <c r="AD543" s="29"/>
      <c r="AE543" s="30"/>
      <c r="AF543" s="30"/>
      <c r="AG543" s="42"/>
      <c r="AH543" s="462">
        <f>IF(V543="賃金で算定",V544+Z544-AD544,0)</f>
        <v>0</v>
      </c>
      <c r="AI543" s="463"/>
      <c r="AJ543" s="463"/>
      <c r="AK543" s="464"/>
      <c r="AL543" s="51"/>
      <c r="AM543" s="52"/>
      <c r="AN543" s="478"/>
      <c r="AO543" s="479"/>
      <c r="AP543" s="479"/>
      <c r="AQ543" s="479"/>
      <c r="AR543" s="479"/>
      <c r="AS543" s="32"/>
      <c r="AV543" s="46" t="str">
        <f>IF(OR(O543="",Q543=""),"", IF(O543&lt;20,DATE(O543+118,Q543,IF(S543="",1,S543)),DATE(O543+88,Q543,IF(S543="",1,S543))))</f>
        <v/>
      </c>
      <c r="AW543" s="47" t="str">
        <f>IF(AV543&lt;=設定シート!C$15,"昔",IF(AV543&lt;=設定シート!E$15,"上",IF(AV543&lt;=設定シート!G$15,"中","下")))</f>
        <v>下</v>
      </c>
      <c r="AX543" s="4">
        <f>IF(AV543&lt;=設定シート!$E$36,5,IF(AV543&lt;=設定シート!$I$36,7,IF(AV543&lt;=設定シート!$M$36,9,11)))</f>
        <v>11</v>
      </c>
      <c r="AY543" s="202"/>
      <c r="AZ543" s="200"/>
      <c r="BA543" s="204">
        <f t="shared" ref="BA543" si="280">AN543</f>
        <v>0</v>
      </c>
      <c r="BB543" s="200"/>
      <c r="BC543" s="200"/>
    </row>
    <row r="544" spans="2:65" ht="18" customHeight="1" x14ac:dyDescent="0.15">
      <c r="B544" s="469"/>
      <c r="C544" s="470"/>
      <c r="D544" s="470"/>
      <c r="E544" s="470"/>
      <c r="F544" s="470"/>
      <c r="G544" s="470"/>
      <c r="H544" s="470"/>
      <c r="I544" s="471"/>
      <c r="J544" s="469"/>
      <c r="K544" s="470"/>
      <c r="L544" s="470"/>
      <c r="M544" s="470"/>
      <c r="N544" s="473"/>
      <c r="O544" s="87"/>
      <c r="P544" s="16" t="s">
        <v>45</v>
      </c>
      <c r="Q544" s="45"/>
      <c r="R544" s="16" t="s">
        <v>46</v>
      </c>
      <c r="S544" s="88"/>
      <c r="T544" s="480" t="s">
        <v>48</v>
      </c>
      <c r="U544" s="481"/>
      <c r="V544" s="482"/>
      <c r="W544" s="483"/>
      <c r="X544" s="483"/>
      <c r="Y544" s="484"/>
      <c r="Z544" s="485"/>
      <c r="AA544" s="486"/>
      <c r="AB544" s="486"/>
      <c r="AC544" s="486"/>
      <c r="AD544" s="482">
        <v>0</v>
      </c>
      <c r="AE544" s="483"/>
      <c r="AF544" s="483"/>
      <c r="AG544" s="484"/>
      <c r="AH544" s="435">
        <f>IF(V543="賃金で算定",0,V544+Z544-AD544)</f>
        <v>0</v>
      </c>
      <c r="AI544" s="435"/>
      <c r="AJ544" s="435"/>
      <c r="AK544" s="465"/>
      <c r="AL544" s="439">
        <f>IF(V543="賃金で算定","賃金で算定",IF(OR(V544=0,$F555="",AV543=""),0,IF(AW543="昔",VLOOKUP($F555,労務比率,AX543,FALSE),IF(AW543="上",VLOOKUP($F555,労務比率,AX543,FALSE),IF(AW543="中",VLOOKUP($F555,労務比率,AX543,FALSE),VLOOKUP($F555,労務比率,AX543,FALSE))))))</f>
        <v>0</v>
      </c>
      <c r="AM544" s="440"/>
      <c r="AN544" s="436">
        <f>IF(V543="賃金で算定",0,INT(AH544*AL544/100))</f>
        <v>0</v>
      </c>
      <c r="AO544" s="437"/>
      <c r="AP544" s="437"/>
      <c r="AQ544" s="437"/>
      <c r="AR544" s="437"/>
      <c r="AS544" s="31"/>
      <c r="AV544" s="46"/>
      <c r="AW544" s="47"/>
      <c r="AY544" s="203">
        <f t="shared" ref="AY544" si="281">AH544</f>
        <v>0</v>
      </c>
      <c r="AZ544" s="201">
        <f>IF(AV543&lt;=設定シート!C$85,AH544,IF(AND(AV543&gt;=設定シート!E$85,AV543&lt;=設定シート!G$85),AH544*105/108,AH544))</f>
        <v>0</v>
      </c>
      <c r="BA544" s="198"/>
      <c r="BB544" s="201">
        <f t="shared" ref="BB544" si="282">IF($AL544="賃金で算定",0,INT(AY544*$AL544/100))</f>
        <v>0</v>
      </c>
      <c r="BC544" s="201">
        <f>IF(AY544=AZ544,BB544,AZ544*$AL544/100)</f>
        <v>0</v>
      </c>
      <c r="BL544" s="43">
        <f>IF(AY544=AZ544,0,1)</f>
        <v>0</v>
      </c>
      <c r="BM544" s="43" t="str">
        <f>IF(BL544=1,AL544,"")</f>
        <v/>
      </c>
    </row>
    <row r="545" spans="2:65" ht="18" customHeight="1" x14ac:dyDescent="0.15">
      <c r="B545" s="466"/>
      <c r="C545" s="467"/>
      <c r="D545" s="467"/>
      <c r="E545" s="467"/>
      <c r="F545" s="467"/>
      <c r="G545" s="467"/>
      <c r="H545" s="467"/>
      <c r="I545" s="468"/>
      <c r="J545" s="466"/>
      <c r="K545" s="467"/>
      <c r="L545" s="467"/>
      <c r="M545" s="467"/>
      <c r="N545" s="472"/>
      <c r="O545" s="86"/>
      <c r="P545" s="15" t="s">
        <v>45</v>
      </c>
      <c r="Q545" s="44"/>
      <c r="R545" s="15" t="s">
        <v>46</v>
      </c>
      <c r="S545" s="85"/>
      <c r="T545" s="474" t="s">
        <v>47</v>
      </c>
      <c r="U545" s="475"/>
      <c r="V545" s="476"/>
      <c r="W545" s="477"/>
      <c r="X545" s="477"/>
      <c r="Y545" s="60"/>
      <c r="Z545" s="33"/>
      <c r="AA545" s="34"/>
      <c r="AB545" s="34"/>
      <c r="AC545" s="35"/>
      <c r="AD545" s="33"/>
      <c r="AE545" s="34"/>
      <c r="AF545" s="34"/>
      <c r="AG545" s="40"/>
      <c r="AH545" s="462">
        <f>IF(V545="賃金で算定",V546+Z546-AD546,0)</f>
        <v>0</v>
      </c>
      <c r="AI545" s="463"/>
      <c r="AJ545" s="463"/>
      <c r="AK545" s="464"/>
      <c r="AL545" s="51"/>
      <c r="AM545" s="52"/>
      <c r="AN545" s="478"/>
      <c r="AO545" s="479"/>
      <c r="AP545" s="479"/>
      <c r="AQ545" s="479"/>
      <c r="AR545" s="479"/>
      <c r="AS545" s="32"/>
      <c r="AV545" s="46" t="str">
        <f>IF(OR(O545="",Q545=""),"", IF(O545&lt;20,DATE(O545+118,Q545,IF(S545="",1,S545)),DATE(O545+88,Q545,IF(S545="",1,S545))))</f>
        <v/>
      </c>
      <c r="AW545" s="47" t="str">
        <f>IF(AV545&lt;=設定シート!C$15,"昔",IF(AV545&lt;=設定シート!E$15,"上",IF(AV545&lt;=設定シート!G$15,"中","下")))</f>
        <v>下</v>
      </c>
      <c r="AX545" s="4">
        <f>IF(AV545&lt;=設定シート!$E$36,5,IF(AV545&lt;=設定シート!$I$36,7,IF(AV545&lt;=設定シート!$M$36,9,11)))</f>
        <v>11</v>
      </c>
      <c r="AY545" s="202"/>
      <c r="AZ545" s="200"/>
      <c r="BA545" s="204">
        <f t="shared" ref="BA545" si="283">AN545</f>
        <v>0</v>
      </c>
      <c r="BB545" s="200"/>
      <c r="BC545" s="200"/>
    </row>
    <row r="546" spans="2:65" ht="18" customHeight="1" x14ac:dyDescent="0.15">
      <c r="B546" s="469"/>
      <c r="C546" s="470"/>
      <c r="D546" s="470"/>
      <c r="E546" s="470"/>
      <c r="F546" s="470"/>
      <c r="G546" s="470"/>
      <c r="H546" s="470"/>
      <c r="I546" s="471"/>
      <c r="J546" s="469"/>
      <c r="K546" s="470"/>
      <c r="L546" s="470"/>
      <c r="M546" s="470"/>
      <c r="N546" s="473"/>
      <c r="O546" s="87"/>
      <c r="P546" s="16" t="s">
        <v>45</v>
      </c>
      <c r="Q546" s="45"/>
      <c r="R546" s="16" t="s">
        <v>46</v>
      </c>
      <c r="S546" s="88"/>
      <c r="T546" s="480" t="s">
        <v>48</v>
      </c>
      <c r="U546" s="481"/>
      <c r="V546" s="482"/>
      <c r="W546" s="483"/>
      <c r="X546" s="483"/>
      <c r="Y546" s="484"/>
      <c r="Z546" s="482"/>
      <c r="AA546" s="483"/>
      <c r="AB546" s="483"/>
      <c r="AC546" s="483"/>
      <c r="AD546" s="482">
        <v>0</v>
      </c>
      <c r="AE546" s="483"/>
      <c r="AF546" s="483"/>
      <c r="AG546" s="484"/>
      <c r="AH546" s="435">
        <f>IF(V545="賃金で算定",0,V546+Z546-AD546)</f>
        <v>0</v>
      </c>
      <c r="AI546" s="435"/>
      <c r="AJ546" s="435"/>
      <c r="AK546" s="465"/>
      <c r="AL546" s="439">
        <f>IF(V545="賃金で算定","賃金で算定",IF(OR(V546=0,$F555="",AV545=""),0,IF(AW545="昔",VLOOKUP($F555,労務比率,AX545,FALSE),IF(AW545="上",VLOOKUP($F555,労務比率,AX545,FALSE),IF(AW545="中",VLOOKUP($F555,労務比率,AX545,FALSE),VLOOKUP($F555,労務比率,AX545,FALSE))))))</f>
        <v>0</v>
      </c>
      <c r="AM546" s="440"/>
      <c r="AN546" s="436">
        <f>IF(V545="賃金で算定",0,INT(AH546*AL546/100))</f>
        <v>0</v>
      </c>
      <c r="AO546" s="437"/>
      <c r="AP546" s="437"/>
      <c r="AQ546" s="437"/>
      <c r="AR546" s="437"/>
      <c r="AS546" s="31"/>
      <c r="AV546" s="46"/>
      <c r="AW546" s="47"/>
      <c r="AY546" s="203">
        <f t="shared" ref="AY546" si="284">AH546</f>
        <v>0</v>
      </c>
      <c r="AZ546" s="201">
        <f>IF(AV545&lt;=設定シート!C$85,AH546,IF(AND(AV545&gt;=設定シート!E$85,AV545&lt;=設定シート!G$85),AH546*105/108,AH546))</f>
        <v>0</v>
      </c>
      <c r="BA546" s="198"/>
      <c r="BB546" s="201">
        <f t="shared" ref="BB546" si="285">IF($AL546="賃金で算定",0,INT(AY546*$AL546/100))</f>
        <v>0</v>
      </c>
      <c r="BC546" s="201">
        <f>IF(AY546=AZ546,BB546,AZ546*$AL546/100)</f>
        <v>0</v>
      </c>
      <c r="BL546" s="43">
        <f>IF(AY546=AZ546,0,1)</f>
        <v>0</v>
      </c>
      <c r="BM546" s="43" t="str">
        <f>IF(BL546=1,AL546,"")</f>
        <v/>
      </c>
    </row>
    <row r="547" spans="2:65" ht="18" customHeight="1" x14ac:dyDescent="0.15">
      <c r="B547" s="466"/>
      <c r="C547" s="467"/>
      <c r="D547" s="467"/>
      <c r="E547" s="467"/>
      <c r="F547" s="467"/>
      <c r="G547" s="467"/>
      <c r="H547" s="467"/>
      <c r="I547" s="468"/>
      <c r="J547" s="466"/>
      <c r="K547" s="467"/>
      <c r="L547" s="467"/>
      <c r="M547" s="467"/>
      <c r="N547" s="472"/>
      <c r="O547" s="86"/>
      <c r="P547" s="15" t="s">
        <v>45</v>
      </c>
      <c r="Q547" s="44"/>
      <c r="R547" s="15" t="s">
        <v>46</v>
      </c>
      <c r="S547" s="85"/>
      <c r="T547" s="474" t="s">
        <v>47</v>
      </c>
      <c r="U547" s="475"/>
      <c r="V547" s="476"/>
      <c r="W547" s="477"/>
      <c r="X547" s="477"/>
      <c r="Y547" s="60"/>
      <c r="Z547" s="33"/>
      <c r="AA547" s="34"/>
      <c r="AB547" s="34"/>
      <c r="AC547" s="35"/>
      <c r="AD547" s="33"/>
      <c r="AE547" s="34"/>
      <c r="AF547" s="34"/>
      <c r="AG547" s="40"/>
      <c r="AH547" s="462">
        <f>IF(V547="賃金で算定",V548+Z548-AD548,0)</f>
        <v>0</v>
      </c>
      <c r="AI547" s="463"/>
      <c r="AJ547" s="463"/>
      <c r="AK547" s="464"/>
      <c r="AL547" s="51"/>
      <c r="AM547" s="52"/>
      <c r="AN547" s="478"/>
      <c r="AO547" s="479"/>
      <c r="AP547" s="479"/>
      <c r="AQ547" s="479"/>
      <c r="AR547" s="479"/>
      <c r="AS547" s="32"/>
      <c r="AV547" s="46" t="str">
        <f>IF(OR(O547="",Q547=""),"", IF(O547&lt;20,DATE(O547+118,Q547,IF(S547="",1,S547)),DATE(O547+88,Q547,IF(S547="",1,S547))))</f>
        <v/>
      </c>
      <c r="AW547" s="47" t="str">
        <f>IF(AV547&lt;=設定シート!C$15,"昔",IF(AV547&lt;=設定シート!E$15,"上",IF(AV547&lt;=設定シート!G$15,"中","下")))</f>
        <v>下</v>
      </c>
      <c r="AX547" s="4">
        <f>IF(AV547&lt;=設定シート!$E$36,5,IF(AV547&lt;=設定シート!$I$36,7,IF(AV547&lt;=設定シート!$M$36,9,11)))</f>
        <v>11</v>
      </c>
      <c r="AY547" s="202"/>
      <c r="AZ547" s="200"/>
      <c r="BA547" s="204">
        <f t="shared" ref="BA547" si="286">AN547</f>
        <v>0</v>
      </c>
      <c r="BB547" s="200"/>
      <c r="BC547" s="200"/>
    </row>
    <row r="548" spans="2:65" ht="18" customHeight="1" x14ac:dyDescent="0.15">
      <c r="B548" s="469"/>
      <c r="C548" s="470"/>
      <c r="D548" s="470"/>
      <c r="E548" s="470"/>
      <c r="F548" s="470"/>
      <c r="G548" s="470"/>
      <c r="H548" s="470"/>
      <c r="I548" s="471"/>
      <c r="J548" s="469"/>
      <c r="K548" s="470"/>
      <c r="L548" s="470"/>
      <c r="M548" s="470"/>
      <c r="N548" s="473"/>
      <c r="O548" s="87"/>
      <c r="P548" s="16" t="s">
        <v>45</v>
      </c>
      <c r="Q548" s="45"/>
      <c r="R548" s="16" t="s">
        <v>46</v>
      </c>
      <c r="S548" s="88"/>
      <c r="T548" s="480" t="s">
        <v>48</v>
      </c>
      <c r="U548" s="481"/>
      <c r="V548" s="482"/>
      <c r="W548" s="483"/>
      <c r="X548" s="483"/>
      <c r="Y548" s="484"/>
      <c r="Z548" s="482"/>
      <c r="AA548" s="483"/>
      <c r="AB548" s="483"/>
      <c r="AC548" s="483"/>
      <c r="AD548" s="482">
        <v>0</v>
      </c>
      <c r="AE548" s="483"/>
      <c r="AF548" s="483"/>
      <c r="AG548" s="484"/>
      <c r="AH548" s="435">
        <f>IF(V547="賃金で算定",0,V548+Z548-AD548)</f>
        <v>0</v>
      </c>
      <c r="AI548" s="435"/>
      <c r="AJ548" s="435"/>
      <c r="AK548" s="465"/>
      <c r="AL548" s="439">
        <f>IF(V547="賃金で算定","賃金で算定",IF(OR(V548=0,$F555="",AV547=""),0,IF(AW547="昔",VLOOKUP($F555,労務比率,AX547,FALSE),IF(AW547="上",VLOOKUP($F555,労務比率,AX547,FALSE),IF(AW547="中",VLOOKUP($F555,労務比率,AX547,FALSE),VLOOKUP($F555,労務比率,AX547,FALSE))))))</f>
        <v>0</v>
      </c>
      <c r="AM548" s="440"/>
      <c r="AN548" s="436">
        <f>IF(V547="賃金で算定",0,INT(AH548*AL548/100))</f>
        <v>0</v>
      </c>
      <c r="AO548" s="437"/>
      <c r="AP548" s="437"/>
      <c r="AQ548" s="437"/>
      <c r="AR548" s="437"/>
      <c r="AS548" s="31"/>
      <c r="AV548" s="46"/>
      <c r="AW548" s="47"/>
      <c r="AY548" s="203">
        <f t="shared" ref="AY548" si="287">AH548</f>
        <v>0</v>
      </c>
      <c r="AZ548" s="201">
        <f>IF(AV547&lt;=設定シート!C$85,AH548,IF(AND(AV547&gt;=設定シート!E$85,AV547&lt;=設定シート!G$85),AH548*105/108,AH548))</f>
        <v>0</v>
      </c>
      <c r="BA548" s="198"/>
      <c r="BB548" s="201">
        <f t="shared" ref="BB548" si="288">IF($AL548="賃金で算定",0,INT(AY548*$AL548/100))</f>
        <v>0</v>
      </c>
      <c r="BC548" s="201">
        <f>IF(AY548=AZ548,BB548,AZ548*$AL548/100)</f>
        <v>0</v>
      </c>
      <c r="BL548" s="43">
        <f>IF(AY548=AZ548,0,1)</f>
        <v>0</v>
      </c>
      <c r="BM548" s="43" t="str">
        <f>IF(BL548=1,AL548,"")</f>
        <v/>
      </c>
    </row>
    <row r="549" spans="2:65" ht="18" customHeight="1" x14ac:dyDescent="0.15">
      <c r="B549" s="466"/>
      <c r="C549" s="467"/>
      <c r="D549" s="467"/>
      <c r="E549" s="467"/>
      <c r="F549" s="467"/>
      <c r="G549" s="467"/>
      <c r="H549" s="467"/>
      <c r="I549" s="468"/>
      <c r="J549" s="466"/>
      <c r="K549" s="467"/>
      <c r="L549" s="467"/>
      <c r="M549" s="467"/>
      <c r="N549" s="472"/>
      <c r="O549" s="86"/>
      <c r="P549" s="15" t="s">
        <v>45</v>
      </c>
      <c r="Q549" s="44"/>
      <c r="R549" s="15" t="s">
        <v>46</v>
      </c>
      <c r="S549" s="85"/>
      <c r="T549" s="474" t="s">
        <v>47</v>
      </c>
      <c r="U549" s="475"/>
      <c r="V549" s="476"/>
      <c r="W549" s="477"/>
      <c r="X549" s="477"/>
      <c r="Y549" s="60"/>
      <c r="Z549" s="33"/>
      <c r="AA549" s="34"/>
      <c r="AB549" s="34"/>
      <c r="AC549" s="35"/>
      <c r="AD549" s="33"/>
      <c r="AE549" s="34"/>
      <c r="AF549" s="34"/>
      <c r="AG549" s="40"/>
      <c r="AH549" s="462">
        <f>IF(V549="賃金で算定",V550+Z550-AD550,0)</f>
        <v>0</v>
      </c>
      <c r="AI549" s="463"/>
      <c r="AJ549" s="463"/>
      <c r="AK549" s="464"/>
      <c r="AL549" s="51"/>
      <c r="AM549" s="52"/>
      <c r="AN549" s="478"/>
      <c r="AO549" s="479"/>
      <c r="AP549" s="479"/>
      <c r="AQ549" s="479"/>
      <c r="AR549" s="479"/>
      <c r="AS549" s="32"/>
      <c r="AV549" s="46" t="str">
        <f>IF(OR(O549="",Q549=""),"", IF(O549&lt;20,DATE(O549+118,Q549,IF(S549="",1,S549)),DATE(O549+88,Q549,IF(S549="",1,S549))))</f>
        <v/>
      </c>
      <c r="AW549" s="47" t="str">
        <f>IF(AV549&lt;=設定シート!C$15,"昔",IF(AV549&lt;=設定シート!E$15,"上",IF(AV549&lt;=設定シート!G$15,"中","下")))</f>
        <v>下</v>
      </c>
      <c r="AX549" s="4">
        <f>IF(AV549&lt;=設定シート!$E$36,5,IF(AV549&lt;=設定シート!$I$36,7,IF(AV549&lt;=設定シート!$M$36,9,11)))</f>
        <v>11</v>
      </c>
      <c r="AY549" s="202"/>
      <c r="AZ549" s="200"/>
      <c r="BA549" s="204">
        <f t="shared" ref="BA549" si="289">AN549</f>
        <v>0</v>
      </c>
      <c r="BB549" s="200"/>
      <c r="BC549" s="200"/>
    </row>
    <row r="550" spans="2:65" ht="18" customHeight="1" x14ac:dyDescent="0.15">
      <c r="B550" s="469"/>
      <c r="C550" s="470"/>
      <c r="D550" s="470"/>
      <c r="E550" s="470"/>
      <c r="F550" s="470"/>
      <c r="G550" s="470"/>
      <c r="H550" s="470"/>
      <c r="I550" s="471"/>
      <c r="J550" s="469"/>
      <c r="K550" s="470"/>
      <c r="L550" s="470"/>
      <c r="M550" s="470"/>
      <c r="N550" s="473"/>
      <c r="O550" s="87"/>
      <c r="P550" s="16" t="s">
        <v>45</v>
      </c>
      <c r="Q550" s="45"/>
      <c r="R550" s="16" t="s">
        <v>46</v>
      </c>
      <c r="S550" s="88"/>
      <c r="T550" s="480" t="s">
        <v>48</v>
      </c>
      <c r="U550" s="481"/>
      <c r="V550" s="482"/>
      <c r="W550" s="483"/>
      <c r="X550" s="483"/>
      <c r="Y550" s="484"/>
      <c r="Z550" s="482"/>
      <c r="AA550" s="483"/>
      <c r="AB550" s="483"/>
      <c r="AC550" s="483"/>
      <c r="AD550" s="482">
        <v>0</v>
      </c>
      <c r="AE550" s="483"/>
      <c r="AF550" s="483"/>
      <c r="AG550" s="484"/>
      <c r="AH550" s="435">
        <f>IF(V549="賃金で算定",0,V550+Z550-AD550)</f>
        <v>0</v>
      </c>
      <c r="AI550" s="435"/>
      <c r="AJ550" s="435"/>
      <c r="AK550" s="465"/>
      <c r="AL550" s="439">
        <f>IF(V549="賃金で算定","賃金で算定",IF(OR(V550=0,$F555="",AV549=""),0,IF(AW549="昔",VLOOKUP($F555,労務比率,AX549,FALSE),IF(AW549="上",VLOOKUP($F555,労務比率,AX549,FALSE),IF(AW549="中",VLOOKUP($F555,労務比率,AX549,FALSE),VLOOKUP($F555,労務比率,AX549,FALSE))))))</f>
        <v>0</v>
      </c>
      <c r="AM550" s="440"/>
      <c r="AN550" s="436">
        <f>IF(V549="賃金で算定",0,INT(AH550*AL550/100))</f>
        <v>0</v>
      </c>
      <c r="AO550" s="437"/>
      <c r="AP550" s="437"/>
      <c r="AQ550" s="437"/>
      <c r="AR550" s="437"/>
      <c r="AS550" s="31"/>
      <c r="AV550" s="46"/>
      <c r="AW550" s="47"/>
      <c r="AY550" s="203">
        <f t="shared" ref="AY550" si="290">AH550</f>
        <v>0</v>
      </c>
      <c r="AZ550" s="201">
        <f>IF(AV549&lt;=設定シート!C$85,AH550,IF(AND(AV549&gt;=設定シート!E$85,AV549&lt;=設定シート!G$85),AH550*105/108,AH550))</f>
        <v>0</v>
      </c>
      <c r="BA550" s="198"/>
      <c r="BB550" s="201">
        <f t="shared" ref="BB550" si="291">IF($AL550="賃金で算定",0,INT(AY550*$AL550/100))</f>
        <v>0</v>
      </c>
      <c r="BC550" s="201">
        <f>IF(AY550=AZ550,BB550,AZ550*$AL550/100)</f>
        <v>0</v>
      </c>
      <c r="BL550" s="43">
        <f>IF(AY550=AZ550,0,1)</f>
        <v>0</v>
      </c>
      <c r="BM550" s="43" t="str">
        <f>IF(BL550=1,AL550,"")</f>
        <v/>
      </c>
    </row>
    <row r="551" spans="2:65" ht="18" customHeight="1" x14ac:dyDescent="0.15">
      <c r="B551" s="466"/>
      <c r="C551" s="467"/>
      <c r="D551" s="467"/>
      <c r="E551" s="467"/>
      <c r="F551" s="467"/>
      <c r="G551" s="467"/>
      <c r="H551" s="467"/>
      <c r="I551" s="468"/>
      <c r="J551" s="466"/>
      <c r="K551" s="467"/>
      <c r="L551" s="467"/>
      <c r="M551" s="467"/>
      <c r="N551" s="472"/>
      <c r="O551" s="86"/>
      <c r="P551" s="15" t="s">
        <v>45</v>
      </c>
      <c r="Q551" s="44"/>
      <c r="R551" s="15" t="s">
        <v>46</v>
      </c>
      <c r="S551" s="85"/>
      <c r="T551" s="474" t="s">
        <v>47</v>
      </c>
      <c r="U551" s="475"/>
      <c r="V551" s="476"/>
      <c r="W551" s="477"/>
      <c r="X551" s="477"/>
      <c r="Y551" s="60"/>
      <c r="Z551" s="33"/>
      <c r="AA551" s="34"/>
      <c r="AB551" s="34"/>
      <c r="AC551" s="35"/>
      <c r="AD551" s="33"/>
      <c r="AE551" s="34"/>
      <c r="AF551" s="34"/>
      <c r="AG551" s="40"/>
      <c r="AH551" s="462">
        <f>IF(V551="賃金で算定",V552+Z552-AD552,0)</f>
        <v>0</v>
      </c>
      <c r="AI551" s="463"/>
      <c r="AJ551" s="463"/>
      <c r="AK551" s="464"/>
      <c r="AL551" s="51"/>
      <c r="AM551" s="52"/>
      <c r="AN551" s="478"/>
      <c r="AO551" s="479"/>
      <c r="AP551" s="479"/>
      <c r="AQ551" s="479"/>
      <c r="AR551" s="479"/>
      <c r="AS551" s="32"/>
      <c r="AV551" s="46" t="str">
        <f>IF(OR(O551="",Q551=""),"", IF(O551&lt;20,DATE(O551+118,Q551,IF(S551="",1,S551)),DATE(O551+88,Q551,IF(S551="",1,S551))))</f>
        <v/>
      </c>
      <c r="AW551" s="47" t="str">
        <f>IF(AV551&lt;=設定シート!C$15,"昔",IF(AV551&lt;=設定シート!E$15,"上",IF(AV551&lt;=設定シート!G$15,"中","下")))</f>
        <v>下</v>
      </c>
      <c r="AX551" s="4">
        <f>IF(AV551&lt;=設定シート!$E$36,5,IF(AV551&lt;=設定シート!$I$36,7,IF(AV551&lt;=設定シート!$M$36,9,11)))</f>
        <v>11</v>
      </c>
      <c r="AY551" s="202"/>
      <c r="AZ551" s="200"/>
      <c r="BA551" s="204">
        <f t="shared" ref="BA551" si="292">AN551</f>
        <v>0</v>
      </c>
      <c r="BB551" s="200"/>
      <c r="BC551" s="200"/>
    </row>
    <row r="552" spans="2:65" ht="18" customHeight="1" x14ac:dyDescent="0.15">
      <c r="B552" s="469"/>
      <c r="C552" s="470"/>
      <c r="D552" s="470"/>
      <c r="E552" s="470"/>
      <c r="F552" s="470"/>
      <c r="G552" s="470"/>
      <c r="H552" s="470"/>
      <c r="I552" s="471"/>
      <c r="J552" s="469"/>
      <c r="K552" s="470"/>
      <c r="L552" s="470"/>
      <c r="M552" s="470"/>
      <c r="N552" s="473"/>
      <c r="O552" s="87"/>
      <c r="P552" s="16" t="s">
        <v>45</v>
      </c>
      <c r="Q552" s="45"/>
      <c r="R552" s="16" t="s">
        <v>46</v>
      </c>
      <c r="S552" s="88"/>
      <c r="T552" s="480" t="s">
        <v>48</v>
      </c>
      <c r="U552" s="481"/>
      <c r="V552" s="482"/>
      <c r="W552" s="483"/>
      <c r="X552" s="483"/>
      <c r="Y552" s="484"/>
      <c r="Z552" s="482"/>
      <c r="AA552" s="483"/>
      <c r="AB552" s="483"/>
      <c r="AC552" s="483"/>
      <c r="AD552" s="482">
        <v>0</v>
      </c>
      <c r="AE552" s="483"/>
      <c r="AF552" s="483"/>
      <c r="AG552" s="484"/>
      <c r="AH552" s="435">
        <f>IF(V551="賃金で算定",0,V552+Z552-AD552)</f>
        <v>0</v>
      </c>
      <c r="AI552" s="435"/>
      <c r="AJ552" s="435"/>
      <c r="AK552" s="465"/>
      <c r="AL552" s="439">
        <f>IF(V551="賃金で算定","賃金で算定",IF(OR(V552=0,$F555="",AV551=""),0,IF(AW551="昔",VLOOKUP($F555,労務比率,AX551,FALSE),IF(AW551="上",VLOOKUP($F555,労務比率,AX551,FALSE),IF(AW551="中",VLOOKUP($F555,労務比率,AX551,FALSE),VLOOKUP($F555,労務比率,AX551,FALSE))))))</f>
        <v>0</v>
      </c>
      <c r="AM552" s="440"/>
      <c r="AN552" s="436">
        <f>IF(V551="賃金で算定",0,INT(AH552*AL552/100))</f>
        <v>0</v>
      </c>
      <c r="AO552" s="437"/>
      <c r="AP552" s="437"/>
      <c r="AQ552" s="437"/>
      <c r="AR552" s="437"/>
      <c r="AS552" s="31"/>
      <c r="AV552" s="46"/>
      <c r="AW552" s="47"/>
      <c r="AY552" s="203">
        <f t="shared" ref="AY552" si="293">AH552</f>
        <v>0</v>
      </c>
      <c r="AZ552" s="201">
        <f>IF(AV551&lt;=設定シート!C$85,AH552,IF(AND(AV551&gt;=設定シート!E$85,AV551&lt;=設定シート!G$85),AH552*105/108,AH552))</f>
        <v>0</v>
      </c>
      <c r="BA552" s="198"/>
      <c r="BB552" s="201">
        <f t="shared" ref="BB552" si="294">IF($AL552="賃金で算定",0,INT(AY552*$AL552/100))</f>
        <v>0</v>
      </c>
      <c r="BC552" s="201">
        <f>IF(AY552=AZ552,BB552,AZ552*$AL552/100)</f>
        <v>0</v>
      </c>
      <c r="BL552" s="43">
        <f>IF(AY552=AZ552,0,1)</f>
        <v>0</v>
      </c>
      <c r="BM552" s="43" t="str">
        <f>IF(BL552=1,AL552,"")</f>
        <v/>
      </c>
    </row>
    <row r="553" spans="2:65" ht="18" customHeight="1" x14ac:dyDescent="0.15">
      <c r="B553" s="466"/>
      <c r="C553" s="467"/>
      <c r="D553" s="467"/>
      <c r="E553" s="467"/>
      <c r="F553" s="467"/>
      <c r="G553" s="467"/>
      <c r="H553" s="467"/>
      <c r="I553" s="468"/>
      <c r="J553" s="466"/>
      <c r="K553" s="467"/>
      <c r="L553" s="467"/>
      <c r="M553" s="467"/>
      <c r="N553" s="472"/>
      <c r="O553" s="86"/>
      <c r="P553" s="15" t="s">
        <v>45</v>
      </c>
      <c r="Q553" s="44"/>
      <c r="R553" s="15" t="s">
        <v>46</v>
      </c>
      <c r="S553" s="85"/>
      <c r="T553" s="474" t="s">
        <v>47</v>
      </c>
      <c r="U553" s="475"/>
      <c r="V553" s="476"/>
      <c r="W553" s="477"/>
      <c r="X553" s="477"/>
      <c r="Y553" s="60"/>
      <c r="Z553" s="33"/>
      <c r="AA553" s="34"/>
      <c r="AB553" s="34"/>
      <c r="AC553" s="35"/>
      <c r="AD553" s="33"/>
      <c r="AE553" s="34"/>
      <c r="AF553" s="34"/>
      <c r="AG553" s="40"/>
      <c r="AH553" s="462">
        <f>IF(V553="賃金で算定",V554+Z554-AD554,0)</f>
        <v>0</v>
      </c>
      <c r="AI553" s="463"/>
      <c r="AJ553" s="463"/>
      <c r="AK553" s="464"/>
      <c r="AL553" s="51"/>
      <c r="AM553" s="52"/>
      <c r="AN553" s="478"/>
      <c r="AO553" s="479"/>
      <c r="AP553" s="479"/>
      <c r="AQ553" s="479"/>
      <c r="AR553" s="479"/>
      <c r="AS553" s="32"/>
      <c r="AV553" s="46" t="str">
        <f>IF(OR(O553="",Q553=""),"", IF(O553&lt;20,DATE(O553+118,Q553,IF(S553="",1,S553)),DATE(O553+88,Q553,IF(S553="",1,S553))))</f>
        <v/>
      </c>
      <c r="AW553" s="47" t="str">
        <f>IF(AV553&lt;=設定シート!C$15,"昔",IF(AV553&lt;=設定シート!E$15,"上",IF(AV553&lt;=設定シート!G$15,"中","下")))</f>
        <v>下</v>
      </c>
      <c r="AX553" s="4">
        <f>IF(AV553&lt;=設定シート!$E$36,5,IF(AV553&lt;=設定シート!$I$36,7,IF(AV553&lt;=設定シート!$M$36,9,11)))</f>
        <v>11</v>
      </c>
      <c r="AY553" s="202"/>
      <c r="AZ553" s="200"/>
      <c r="BA553" s="204">
        <f t="shared" ref="BA553" si="295">AN553</f>
        <v>0</v>
      </c>
      <c r="BB553" s="200"/>
      <c r="BC553" s="200"/>
    </row>
    <row r="554" spans="2:65" ht="18" customHeight="1" x14ac:dyDescent="0.15">
      <c r="B554" s="469"/>
      <c r="C554" s="470"/>
      <c r="D554" s="470"/>
      <c r="E554" s="470"/>
      <c r="F554" s="470"/>
      <c r="G554" s="470"/>
      <c r="H554" s="470"/>
      <c r="I554" s="471"/>
      <c r="J554" s="469"/>
      <c r="K554" s="470"/>
      <c r="L554" s="470"/>
      <c r="M554" s="470"/>
      <c r="N554" s="473"/>
      <c r="O554" s="87"/>
      <c r="P554" s="184" t="s">
        <v>45</v>
      </c>
      <c r="Q554" s="45"/>
      <c r="R554" s="16" t="s">
        <v>46</v>
      </c>
      <c r="S554" s="88"/>
      <c r="T554" s="480" t="s">
        <v>48</v>
      </c>
      <c r="U554" s="481"/>
      <c r="V554" s="482"/>
      <c r="W554" s="483"/>
      <c r="X554" s="483"/>
      <c r="Y554" s="484"/>
      <c r="Z554" s="482"/>
      <c r="AA554" s="483"/>
      <c r="AB554" s="483"/>
      <c r="AC554" s="483"/>
      <c r="AD554" s="482">
        <v>0</v>
      </c>
      <c r="AE554" s="483"/>
      <c r="AF554" s="483"/>
      <c r="AG554" s="484"/>
      <c r="AH554" s="436">
        <f>IF(V553="賃金で算定",0,V554+Z554-AD554)</f>
        <v>0</v>
      </c>
      <c r="AI554" s="437"/>
      <c r="AJ554" s="437"/>
      <c r="AK554" s="438"/>
      <c r="AL554" s="439">
        <f>IF(V553="賃金で算定","賃金で算定",IF(OR(V554=0,$F555="",AV553=""),0,IF(AW553="昔",VLOOKUP($F555,労務比率,AX553,FALSE),IF(AW553="上",VLOOKUP($F555,労務比率,AX553,FALSE),IF(AW553="中",VLOOKUP($F555,労務比率,AX553,FALSE),VLOOKUP($F555,労務比率,AX553,FALSE))))))</f>
        <v>0</v>
      </c>
      <c r="AM554" s="440"/>
      <c r="AN554" s="436">
        <f>IF(V553="賃金で算定",0,INT(AH554*AL554/100))</f>
        <v>0</v>
      </c>
      <c r="AO554" s="437"/>
      <c r="AP554" s="437"/>
      <c r="AQ554" s="437"/>
      <c r="AR554" s="437"/>
      <c r="AS554" s="31"/>
      <c r="AV554" s="46"/>
      <c r="AW554" s="47"/>
      <c r="AY554" s="203">
        <f t="shared" ref="AY554" si="296">AH554</f>
        <v>0</v>
      </c>
      <c r="AZ554" s="201">
        <f>IF(AV553&lt;=設定シート!C$85,AH554,IF(AND(AV553&gt;=設定シート!E$85,AV553&lt;=設定シート!G$85),AH554*105/108,AH554))</f>
        <v>0</v>
      </c>
      <c r="BA554" s="198"/>
      <c r="BB554" s="201">
        <f t="shared" ref="BB554" si="297">IF($AL554="賃金で算定",0,INT(AY554*$AL554/100))</f>
        <v>0</v>
      </c>
      <c r="BC554" s="201">
        <f>IF(AY554=AZ554,BB554,AZ554*$AL554/100)</f>
        <v>0</v>
      </c>
      <c r="BL554" s="43">
        <f>IF(AY554=AZ554,0,1)</f>
        <v>0</v>
      </c>
      <c r="BM554" s="43" t="str">
        <f>IF(BL554=1,AL554,"")</f>
        <v/>
      </c>
    </row>
    <row r="555" spans="2:65" ht="18" customHeight="1" x14ac:dyDescent="0.15">
      <c r="B555" s="441" t="s">
        <v>85</v>
      </c>
      <c r="C555" s="442"/>
      <c r="D555" s="442"/>
      <c r="E555" s="443"/>
      <c r="F555" s="450"/>
      <c r="G555" s="451"/>
      <c r="H555" s="451"/>
      <c r="I555" s="451"/>
      <c r="J555" s="451"/>
      <c r="K555" s="451"/>
      <c r="L555" s="451"/>
      <c r="M555" s="451"/>
      <c r="N555" s="452"/>
      <c r="O555" s="441" t="s">
        <v>49</v>
      </c>
      <c r="P555" s="442"/>
      <c r="Q555" s="442"/>
      <c r="R555" s="442"/>
      <c r="S555" s="442"/>
      <c r="T555" s="442"/>
      <c r="U555" s="443"/>
      <c r="V555" s="459">
        <f>AH555</f>
        <v>0</v>
      </c>
      <c r="W555" s="460"/>
      <c r="X555" s="460"/>
      <c r="Y555" s="461"/>
      <c r="Z555" s="33"/>
      <c r="AA555" s="34"/>
      <c r="AB555" s="34"/>
      <c r="AC555" s="35"/>
      <c r="AD555" s="33"/>
      <c r="AE555" s="34"/>
      <c r="AF555" s="34"/>
      <c r="AG555" s="35"/>
      <c r="AH555" s="462">
        <f>AH537+AH539+AH541+AH543+AH545+AH547+AH549+AH551+AH553</f>
        <v>0</v>
      </c>
      <c r="AI555" s="463"/>
      <c r="AJ555" s="463"/>
      <c r="AK555" s="464"/>
      <c r="AL555" s="53"/>
      <c r="AM555" s="54"/>
      <c r="AN555" s="462">
        <f>AN537+AN539+AN541+AN543+AN545+AN547+AN549+AN551+AN553</f>
        <v>0</v>
      </c>
      <c r="AO555" s="463"/>
      <c r="AP555" s="463"/>
      <c r="AQ555" s="463"/>
      <c r="AR555" s="463"/>
      <c r="AS555" s="32"/>
      <c r="AU555" s="90"/>
      <c r="AW555" s="47"/>
      <c r="AY555" s="202"/>
      <c r="AZ555" s="205"/>
      <c r="BA555" s="212">
        <f>BA537+BA539+BA541+BA543+BA545+BA547+BA549+BA551+BA553</f>
        <v>0</v>
      </c>
      <c r="BB555" s="204">
        <f>BB538+BB540+BB542+BB544+BB546+BB548+BB550+BB552+BB554</f>
        <v>0</v>
      </c>
      <c r="BC555" s="204">
        <f>SUMIF(BL538:BL554,0,BC538:BC554)+ROUNDDOWN(ROUNDDOWN(BL555*105/108,0)*BM555/100,0)</f>
        <v>0</v>
      </c>
      <c r="BL555" s="43">
        <f>SUMIF(BL538:BL554,1,AH538:AK554)</f>
        <v>0</v>
      </c>
      <c r="BM555" s="43">
        <f>IF(COUNT(BM538:BM554)=0,0,SUM(BM538:BM554)/COUNT(BM538:BM554))</f>
        <v>0</v>
      </c>
    </row>
    <row r="556" spans="2:65" ht="18" customHeight="1" x14ac:dyDescent="0.15">
      <c r="B556" s="444"/>
      <c r="C556" s="445"/>
      <c r="D556" s="445"/>
      <c r="E556" s="446"/>
      <c r="F556" s="453"/>
      <c r="G556" s="454"/>
      <c r="H556" s="454"/>
      <c r="I556" s="454"/>
      <c r="J556" s="454"/>
      <c r="K556" s="454"/>
      <c r="L556" s="454"/>
      <c r="M556" s="454"/>
      <c r="N556" s="455"/>
      <c r="O556" s="444"/>
      <c r="P556" s="445"/>
      <c r="Q556" s="445"/>
      <c r="R556" s="445"/>
      <c r="S556" s="445"/>
      <c r="T556" s="445"/>
      <c r="U556" s="446"/>
      <c r="V556" s="434">
        <f>V538+V540+V542+V544+V546+V548+V550+V552+V554-V555</f>
        <v>0</v>
      </c>
      <c r="W556" s="435"/>
      <c r="X556" s="435"/>
      <c r="Y556" s="465"/>
      <c r="Z556" s="434">
        <f>Z538+Z540+Z542+Z544+Z546+Z548+Z550+Z552+Z554</f>
        <v>0</v>
      </c>
      <c r="AA556" s="435"/>
      <c r="AB556" s="435"/>
      <c r="AC556" s="435"/>
      <c r="AD556" s="434">
        <f>AD538+AD540+AD542+AD544+AD546+AD548+AD550+AD552+AD554</f>
        <v>0</v>
      </c>
      <c r="AE556" s="435"/>
      <c r="AF556" s="435"/>
      <c r="AG556" s="435"/>
      <c r="AH556" s="434">
        <f>AY556</f>
        <v>0</v>
      </c>
      <c r="AI556" s="435"/>
      <c r="AJ556" s="435"/>
      <c r="AK556" s="435"/>
      <c r="AL556" s="55"/>
      <c r="AM556" s="56"/>
      <c r="AN556" s="434">
        <f>BB556</f>
        <v>0</v>
      </c>
      <c r="AO556" s="435"/>
      <c r="AP556" s="435"/>
      <c r="AQ556" s="435"/>
      <c r="AR556" s="435"/>
      <c r="AS556" s="181"/>
      <c r="AU556" s="90"/>
      <c r="AW556" s="47"/>
      <c r="AY556" s="208">
        <f>AY538+AY540+AY542+AY544+AY546+AY548+AY550+AY552+AY554</f>
        <v>0</v>
      </c>
      <c r="AZ556" s="210"/>
      <c r="BA556" s="210"/>
      <c r="BB556" s="206">
        <f>BB555</f>
        <v>0</v>
      </c>
      <c r="BC556" s="213"/>
    </row>
    <row r="557" spans="2:65" ht="18" customHeight="1" x14ac:dyDescent="0.15">
      <c r="B557" s="447"/>
      <c r="C557" s="448"/>
      <c r="D557" s="448"/>
      <c r="E557" s="449"/>
      <c r="F557" s="456"/>
      <c r="G557" s="457"/>
      <c r="H557" s="457"/>
      <c r="I557" s="457"/>
      <c r="J557" s="457"/>
      <c r="K557" s="457"/>
      <c r="L557" s="457"/>
      <c r="M557" s="457"/>
      <c r="N557" s="458"/>
      <c r="O557" s="447"/>
      <c r="P557" s="448"/>
      <c r="Q557" s="448"/>
      <c r="R557" s="448"/>
      <c r="S557" s="448"/>
      <c r="T557" s="448"/>
      <c r="U557" s="449"/>
      <c r="V557" s="436"/>
      <c r="W557" s="437"/>
      <c r="X557" s="437"/>
      <c r="Y557" s="438"/>
      <c r="Z557" s="436"/>
      <c r="AA557" s="437"/>
      <c r="AB557" s="437"/>
      <c r="AC557" s="437"/>
      <c r="AD557" s="436"/>
      <c r="AE557" s="437"/>
      <c r="AF557" s="437"/>
      <c r="AG557" s="437"/>
      <c r="AH557" s="436">
        <f>AZ557</f>
        <v>0</v>
      </c>
      <c r="AI557" s="437"/>
      <c r="AJ557" s="437"/>
      <c r="AK557" s="438"/>
      <c r="AL557" s="57"/>
      <c r="AM557" s="58"/>
      <c r="AN557" s="436">
        <f>BC557</f>
        <v>0</v>
      </c>
      <c r="AO557" s="437"/>
      <c r="AP557" s="437"/>
      <c r="AQ557" s="437"/>
      <c r="AR557" s="437"/>
      <c r="AS557" s="31"/>
      <c r="AU557" s="90"/>
      <c r="AW557" s="47"/>
      <c r="AY557" s="209"/>
      <c r="AZ557" s="211">
        <f>IF(AZ538+AZ540+AZ542+AZ544+AZ546+AZ548+AZ550+AZ552+AZ554=AY556,0,ROUNDDOWN(AZ538+AZ540+AZ542+AZ544+AZ546+AZ548+AZ550+AZ552+AZ554,0))</f>
        <v>0</v>
      </c>
      <c r="BA557" s="207"/>
      <c r="BB557" s="207"/>
      <c r="BC557" s="211">
        <f>IF(BC555=BB556,0,BC555)</f>
        <v>0</v>
      </c>
    </row>
    <row r="558" spans="2:65" ht="18" customHeight="1" x14ac:dyDescent="0.15">
      <c r="AD558" s="1" t="str">
        <f>IF(AND($F555="",$V555+$V556&gt;0),"事業の種類を選択してください。","")</f>
        <v/>
      </c>
      <c r="AN558" s="433">
        <f>IF(AN555=0,0,AN555+IF(AN557=0,AN556,AN557))</f>
        <v>0</v>
      </c>
      <c r="AO558" s="433"/>
      <c r="AP558" s="433"/>
      <c r="AQ558" s="433"/>
      <c r="AR558" s="433"/>
      <c r="AW558" s="47"/>
    </row>
    <row r="559" spans="2:65" ht="31.5" customHeight="1" x14ac:dyDescent="0.15">
      <c r="AN559" s="62"/>
      <c r="AO559" s="62"/>
      <c r="AP559" s="62"/>
      <c r="AQ559" s="62"/>
      <c r="AR559" s="62"/>
      <c r="AW559" s="47"/>
    </row>
    <row r="560" spans="2:65" ht="7.5" customHeight="1" x14ac:dyDescent="0.15">
      <c r="X560" s="6"/>
      <c r="Y560" s="6"/>
      <c r="AW560" s="47"/>
    </row>
    <row r="561" spans="2:55" ht="10.5" customHeight="1" x14ac:dyDescent="0.15">
      <c r="X561" s="6"/>
      <c r="Y561" s="6"/>
      <c r="AW561" s="47"/>
    </row>
    <row r="562" spans="2:55" ht="5.25" customHeight="1" x14ac:dyDescent="0.15">
      <c r="X562" s="6"/>
      <c r="Y562" s="6"/>
      <c r="AW562" s="47"/>
    </row>
    <row r="563" spans="2:55" ht="5.25" customHeight="1" x14ac:dyDescent="0.15">
      <c r="X563" s="6"/>
      <c r="Y563" s="6"/>
      <c r="AW563" s="47"/>
    </row>
    <row r="564" spans="2:55" ht="5.25" customHeight="1" x14ac:dyDescent="0.15">
      <c r="X564" s="6"/>
      <c r="Y564" s="6"/>
      <c r="AW564" s="47"/>
    </row>
    <row r="565" spans="2:55" ht="5.25" customHeight="1" x14ac:dyDescent="0.15">
      <c r="X565" s="6"/>
      <c r="Y565" s="6"/>
      <c r="AW565" s="47"/>
    </row>
    <row r="566" spans="2:55" ht="17.25" customHeight="1" x14ac:dyDescent="0.15">
      <c r="B566" s="2" t="s">
        <v>50</v>
      </c>
      <c r="S566" s="4"/>
      <c r="T566" s="4"/>
      <c r="U566" s="4"/>
      <c r="V566" s="4"/>
      <c r="W566" s="4"/>
      <c r="AL566" s="48"/>
      <c r="AW566" s="47"/>
    </row>
    <row r="567" spans="2:55" ht="12.75" customHeight="1" x14ac:dyDescent="0.15">
      <c r="M567" s="49"/>
      <c r="N567" s="49"/>
      <c r="O567" s="49"/>
      <c r="P567" s="49"/>
      <c r="Q567" s="49"/>
      <c r="R567" s="49"/>
      <c r="S567" s="49"/>
      <c r="T567" s="50"/>
      <c r="U567" s="50"/>
      <c r="V567" s="50"/>
      <c r="W567" s="50"/>
      <c r="X567" s="50"/>
      <c r="Y567" s="50"/>
      <c r="Z567" s="50"/>
      <c r="AA567" s="49"/>
      <c r="AB567" s="49"/>
      <c r="AC567" s="49"/>
      <c r="AL567" s="48"/>
      <c r="AM567" s="560" t="s">
        <v>266</v>
      </c>
      <c r="AN567" s="561"/>
      <c r="AO567" s="561"/>
      <c r="AP567" s="562"/>
      <c r="AW567" s="47"/>
    </row>
    <row r="568" spans="2:55" ht="12.75" customHeight="1" x14ac:dyDescent="0.15">
      <c r="M568" s="49"/>
      <c r="N568" s="49"/>
      <c r="O568" s="49"/>
      <c r="P568" s="49"/>
      <c r="Q568" s="49"/>
      <c r="R568" s="49"/>
      <c r="S568" s="49"/>
      <c r="T568" s="50"/>
      <c r="U568" s="50"/>
      <c r="V568" s="50"/>
      <c r="W568" s="50"/>
      <c r="X568" s="50"/>
      <c r="Y568" s="50"/>
      <c r="Z568" s="50"/>
      <c r="AA568" s="49"/>
      <c r="AB568" s="49"/>
      <c r="AC568" s="49"/>
      <c r="AL568" s="48"/>
      <c r="AM568" s="563"/>
      <c r="AN568" s="564"/>
      <c r="AO568" s="564"/>
      <c r="AP568" s="565"/>
      <c r="AW568" s="47"/>
    </row>
    <row r="569" spans="2:55" ht="12.75" customHeight="1" x14ac:dyDescent="0.15">
      <c r="M569" s="49"/>
      <c r="N569" s="49"/>
      <c r="O569" s="49"/>
      <c r="P569" s="49"/>
      <c r="Q569" s="49"/>
      <c r="R569" s="49"/>
      <c r="S569" s="49"/>
      <c r="T569" s="49"/>
      <c r="U569" s="49"/>
      <c r="V569" s="49"/>
      <c r="W569" s="49"/>
      <c r="X569" s="49"/>
      <c r="Y569" s="49"/>
      <c r="Z569" s="49"/>
      <c r="AA569" s="49"/>
      <c r="AB569" s="49"/>
      <c r="AC569" s="49"/>
      <c r="AL569" s="48"/>
      <c r="AM569" s="220"/>
      <c r="AN569" s="220"/>
      <c r="AW569" s="47"/>
    </row>
    <row r="570" spans="2:55" ht="6" customHeight="1" x14ac:dyDescent="0.15">
      <c r="M570" s="49"/>
      <c r="N570" s="49"/>
      <c r="O570" s="49"/>
      <c r="P570" s="49"/>
      <c r="Q570" s="49"/>
      <c r="R570" s="49"/>
      <c r="S570" s="49"/>
      <c r="T570" s="49"/>
      <c r="U570" s="49"/>
      <c r="V570" s="49"/>
      <c r="W570" s="49"/>
      <c r="X570" s="49"/>
      <c r="Y570" s="49"/>
      <c r="Z570" s="49"/>
      <c r="AA570" s="49"/>
      <c r="AB570" s="49"/>
      <c r="AC570" s="49"/>
      <c r="AL570" s="48"/>
      <c r="AM570" s="48"/>
      <c r="AW570" s="47"/>
    </row>
    <row r="571" spans="2:55" ht="12.75" customHeight="1" x14ac:dyDescent="0.15">
      <c r="B571" s="566" t="s">
        <v>2</v>
      </c>
      <c r="C571" s="567"/>
      <c r="D571" s="567"/>
      <c r="E571" s="567"/>
      <c r="F571" s="567"/>
      <c r="G571" s="567"/>
      <c r="H571" s="567"/>
      <c r="I571" s="567"/>
      <c r="J571" s="569" t="s">
        <v>10</v>
      </c>
      <c r="K571" s="569"/>
      <c r="L571" s="3" t="s">
        <v>3</v>
      </c>
      <c r="M571" s="569" t="s">
        <v>11</v>
      </c>
      <c r="N571" s="569"/>
      <c r="O571" s="570" t="s">
        <v>12</v>
      </c>
      <c r="P571" s="569"/>
      <c r="Q571" s="569"/>
      <c r="R571" s="569"/>
      <c r="S571" s="569"/>
      <c r="T571" s="569"/>
      <c r="U571" s="569" t="s">
        <v>13</v>
      </c>
      <c r="V571" s="569"/>
      <c r="W571" s="569"/>
      <c r="AD571" s="5"/>
      <c r="AE571" s="5"/>
      <c r="AF571" s="5"/>
      <c r="AG571" s="5"/>
      <c r="AH571" s="5"/>
      <c r="AI571" s="5"/>
      <c r="AJ571" s="5"/>
      <c r="AL571" s="571">
        <f ca="1">$AL$9</f>
        <v>30</v>
      </c>
      <c r="AM571" s="572"/>
      <c r="AN571" s="502" t="s">
        <v>4</v>
      </c>
      <c r="AO571" s="502"/>
      <c r="AP571" s="572">
        <v>14</v>
      </c>
      <c r="AQ571" s="572"/>
      <c r="AR571" s="502" t="s">
        <v>5</v>
      </c>
      <c r="AS571" s="503"/>
      <c r="AW571" s="47"/>
    </row>
    <row r="572" spans="2:55" ht="13.5" customHeight="1" x14ac:dyDescent="0.15">
      <c r="B572" s="567"/>
      <c r="C572" s="567"/>
      <c r="D572" s="567"/>
      <c r="E572" s="567"/>
      <c r="F572" s="567"/>
      <c r="G572" s="567"/>
      <c r="H572" s="567"/>
      <c r="I572" s="567"/>
      <c r="J572" s="508" t="str">
        <f>$J$10</f>
        <v>1</v>
      </c>
      <c r="K572" s="510" t="str">
        <f>$K$10</f>
        <v>2</v>
      </c>
      <c r="L572" s="513" t="str">
        <f>$L$10</f>
        <v>1</v>
      </c>
      <c r="M572" s="516" t="str">
        <f>$M$10</f>
        <v>0</v>
      </c>
      <c r="N572" s="510" t="str">
        <f>$N$10</f>
        <v>3</v>
      </c>
      <c r="O572" s="516" t="str">
        <f>$O$10</f>
        <v>9</v>
      </c>
      <c r="P572" s="519" t="str">
        <f>$P$10</f>
        <v>3</v>
      </c>
      <c r="Q572" s="519" t="str">
        <f>$Q$10</f>
        <v>9</v>
      </c>
      <c r="R572" s="519" t="str">
        <f>$R$10</f>
        <v>0</v>
      </c>
      <c r="S572" s="519" t="str">
        <f>$S$10</f>
        <v>2</v>
      </c>
      <c r="T572" s="510" t="str">
        <f>$T$10</f>
        <v>5</v>
      </c>
      <c r="U572" s="516" t="str">
        <f>$U$10</f>
        <v>0</v>
      </c>
      <c r="V572" s="519" t="str">
        <f>$V$10</f>
        <v>0</v>
      </c>
      <c r="W572" s="510" t="str">
        <f>$W$10</f>
        <v>１</v>
      </c>
      <c r="AD572" s="5"/>
      <c r="AE572" s="5"/>
      <c r="AF572" s="5"/>
      <c r="AG572" s="5"/>
      <c r="AH572" s="5"/>
      <c r="AI572" s="5"/>
      <c r="AJ572" s="5"/>
      <c r="AL572" s="573"/>
      <c r="AM572" s="574"/>
      <c r="AN572" s="504"/>
      <c r="AO572" s="504"/>
      <c r="AP572" s="574"/>
      <c r="AQ572" s="574"/>
      <c r="AR572" s="504"/>
      <c r="AS572" s="505"/>
      <c r="AW572" s="47"/>
    </row>
    <row r="573" spans="2:55" ht="9" customHeight="1" x14ac:dyDescent="0.15">
      <c r="B573" s="567"/>
      <c r="C573" s="567"/>
      <c r="D573" s="567"/>
      <c r="E573" s="567"/>
      <c r="F573" s="567"/>
      <c r="G573" s="567"/>
      <c r="H573" s="567"/>
      <c r="I573" s="567"/>
      <c r="J573" s="509"/>
      <c r="K573" s="511"/>
      <c r="L573" s="514"/>
      <c r="M573" s="517"/>
      <c r="N573" s="511"/>
      <c r="O573" s="517"/>
      <c r="P573" s="520"/>
      <c r="Q573" s="520"/>
      <c r="R573" s="520"/>
      <c r="S573" s="520"/>
      <c r="T573" s="511"/>
      <c r="U573" s="517"/>
      <c r="V573" s="520"/>
      <c r="W573" s="511"/>
      <c r="AD573" s="5"/>
      <c r="AE573" s="5"/>
      <c r="AF573" s="5"/>
      <c r="AG573" s="5"/>
      <c r="AH573" s="5"/>
      <c r="AI573" s="5"/>
      <c r="AJ573" s="5"/>
      <c r="AL573" s="575"/>
      <c r="AM573" s="576"/>
      <c r="AN573" s="506"/>
      <c r="AO573" s="506"/>
      <c r="AP573" s="576"/>
      <c r="AQ573" s="576"/>
      <c r="AR573" s="506"/>
      <c r="AS573" s="507"/>
      <c r="AW573" s="47"/>
    </row>
    <row r="574" spans="2:55" ht="6" customHeight="1" x14ac:dyDescent="0.15">
      <c r="B574" s="568"/>
      <c r="C574" s="568"/>
      <c r="D574" s="568"/>
      <c r="E574" s="568"/>
      <c r="F574" s="568"/>
      <c r="G574" s="568"/>
      <c r="H574" s="568"/>
      <c r="I574" s="568"/>
      <c r="J574" s="509"/>
      <c r="K574" s="512"/>
      <c r="L574" s="515"/>
      <c r="M574" s="518"/>
      <c r="N574" s="512"/>
      <c r="O574" s="518"/>
      <c r="P574" s="521"/>
      <c r="Q574" s="521"/>
      <c r="R574" s="521"/>
      <c r="S574" s="521"/>
      <c r="T574" s="512"/>
      <c r="U574" s="518"/>
      <c r="V574" s="521"/>
      <c r="W574" s="512"/>
      <c r="AW574" s="47"/>
    </row>
    <row r="575" spans="2:55" ht="15" customHeight="1" x14ac:dyDescent="0.15">
      <c r="B575" s="487" t="s">
        <v>51</v>
      </c>
      <c r="C575" s="488"/>
      <c r="D575" s="488"/>
      <c r="E575" s="488"/>
      <c r="F575" s="488"/>
      <c r="G575" s="488"/>
      <c r="H575" s="488"/>
      <c r="I575" s="489"/>
      <c r="J575" s="487" t="s">
        <v>6</v>
      </c>
      <c r="K575" s="488"/>
      <c r="L575" s="488"/>
      <c r="M575" s="488"/>
      <c r="N575" s="496"/>
      <c r="O575" s="499" t="s">
        <v>52</v>
      </c>
      <c r="P575" s="488"/>
      <c r="Q575" s="488"/>
      <c r="R575" s="488"/>
      <c r="S575" s="488"/>
      <c r="T575" s="488"/>
      <c r="U575" s="489"/>
      <c r="V575" s="12" t="s">
        <v>32</v>
      </c>
      <c r="W575" s="27"/>
      <c r="X575" s="27"/>
      <c r="Y575" s="526" t="s">
        <v>44</v>
      </c>
      <c r="Z575" s="526"/>
      <c r="AA575" s="526"/>
      <c r="AB575" s="526"/>
      <c r="AC575" s="526"/>
      <c r="AD575" s="526"/>
      <c r="AE575" s="526"/>
      <c r="AF575" s="526"/>
      <c r="AG575" s="526"/>
      <c r="AH575" s="526"/>
      <c r="AI575" s="27"/>
      <c r="AJ575" s="27"/>
      <c r="AK575" s="28"/>
      <c r="AL575" s="527" t="s">
        <v>216</v>
      </c>
      <c r="AM575" s="527"/>
      <c r="AN575" s="528" t="s">
        <v>33</v>
      </c>
      <c r="AO575" s="528"/>
      <c r="AP575" s="528"/>
      <c r="AQ575" s="528"/>
      <c r="AR575" s="528"/>
      <c r="AS575" s="529"/>
      <c r="AW575" s="47"/>
    </row>
    <row r="576" spans="2:55" ht="13.5" customHeight="1" x14ac:dyDescent="0.15">
      <c r="B576" s="490"/>
      <c r="C576" s="491"/>
      <c r="D576" s="491"/>
      <c r="E576" s="491"/>
      <c r="F576" s="491"/>
      <c r="G576" s="491"/>
      <c r="H576" s="491"/>
      <c r="I576" s="492"/>
      <c r="J576" s="490"/>
      <c r="K576" s="491"/>
      <c r="L576" s="491"/>
      <c r="M576" s="491"/>
      <c r="N576" s="497"/>
      <c r="O576" s="500"/>
      <c r="P576" s="491"/>
      <c r="Q576" s="491"/>
      <c r="R576" s="491"/>
      <c r="S576" s="491"/>
      <c r="T576" s="491"/>
      <c r="U576" s="492"/>
      <c r="V576" s="530" t="s">
        <v>7</v>
      </c>
      <c r="W576" s="531"/>
      <c r="X576" s="531"/>
      <c r="Y576" s="532"/>
      <c r="Z576" s="536" t="s">
        <v>16</v>
      </c>
      <c r="AA576" s="537"/>
      <c r="AB576" s="537"/>
      <c r="AC576" s="538"/>
      <c r="AD576" s="542" t="s">
        <v>17</v>
      </c>
      <c r="AE576" s="543"/>
      <c r="AF576" s="543"/>
      <c r="AG576" s="544"/>
      <c r="AH576" s="548" t="s">
        <v>86</v>
      </c>
      <c r="AI576" s="549"/>
      <c r="AJ576" s="549"/>
      <c r="AK576" s="550"/>
      <c r="AL576" s="554" t="s">
        <v>217</v>
      </c>
      <c r="AM576" s="554"/>
      <c r="AN576" s="556" t="s">
        <v>19</v>
      </c>
      <c r="AO576" s="557"/>
      <c r="AP576" s="557"/>
      <c r="AQ576" s="557"/>
      <c r="AR576" s="558"/>
      <c r="AS576" s="559"/>
      <c r="AW576" s="47"/>
      <c r="AY576" s="196" t="s">
        <v>243</v>
      </c>
      <c r="AZ576" s="196" t="s">
        <v>243</v>
      </c>
      <c r="BA576" s="196" t="s">
        <v>241</v>
      </c>
      <c r="BB576" s="522" t="s">
        <v>242</v>
      </c>
      <c r="BC576" s="523"/>
    </row>
    <row r="577" spans="2:65" ht="13.5" customHeight="1" x14ac:dyDescent="0.15">
      <c r="B577" s="493"/>
      <c r="C577" s="494"/>
      <c r="D577" s="494"/>
      <c r="E577" s="494"/>
      <c r="F577" s="494"/>
      <c r="G577" s="494"/>
      <c r="H577" s="494"/>
      <c r="I577" s="495"/>
      <c r="J577" s="493"/>
      <c r="K577" s="494"/>
      <c r="L577" s="494"/>
      <c r="M577" s="494"/>
      <c r="N577" s="498"/>
      <c r="O577" s="501"/>
      <c r="P577" s="494"/>
      <c r="Q577" s="494"/>
      <c r="R577" s="494"/>
      <c r="S577" s="494"/>
      <c r="T577" s="494"/>
      <c r="U577" s="495"/>
      <c r="V577" s="533"/>
      <c r="W577" s="534"/>
      <c r="X577" s="534"/>
      <c r="Y577" s="535"/>
      <c r="Z577" s="539"/>
      <c r="AA577" s="540"/>
      <c r="AB577" s="540"/>
      <c r="AC577" s="541"/>
      <c r="AD577" s="545"/>
      <c r="AE577" s="546"/>
      <c r="AF577" s="546"/>
      <c r="AG577" s="547"/>
      <c r="AH577" s="551"/>
      <c r="AI577" s="552"/>
      <c r="AJ577" s="552"/>
      <c r="AK577" s="553"/>
      <c r="AL577" s="555"/>
      <c r="AM577" s="555"/>
      <c r="AN577" s="524"/>
      <c r="AO577" s="524"/>
      <c r="AP577" s="524"/>
      <c r="AQ577" s="524"/>
      <c r="AR577" s="524"/>
      <c r="AS577" s="525"/>
      <c r="AW577" s="47"/>
      <c r="AY577" s="197"/>
      <c r="AZ577" s="198" t="s">
        <v>237</v>
      </c>
      <c r="BA577" s="198" t="s">
        <v>240</v>
      </c>
      <c r="BB577" s="199" t="s">
        <v>238</v>
      </c>
      <c r="BC577" s="198" t="s">
        <v>237</v>
      </c>
      <c r="BL577" s="43" t="s">
        <v>251</v>
      </c>
      <c r="BM577" s="43" t="s">
        <v>151</v>
      </c>
    </row>
    <row r="578" spans="2:65" ht="18" customHeight="1" x14ac:dyDescent="0.15">
      <c r="B578" s="466"/>
      <c r="C578" s="467"/>
      <c r="D578" s="467"/>
      <c r="E578" s="467"/>
      <c r="F578" s="467"/>
      <c r="G578" s="467"/>
      <c r="H578" s="467"/>
      <c r="I578" s="468"/>
      <c r="J578" s="466"/>
      <c r="K578" s="467"/>
      <c r="L578" s="467"/>
      <c r="M578" s="467"/>
      <c r="N578" s="472"/>
      <c r="O578" s="86"/>
      <c r="P578" s="15" t="s">
        <v>0</v>
      </c>
      <c r="Q578" s="44"/>
      <c r="R578" s="15" t="s">
        <v>1</v>
      </c>
      <c r="S578" s="85"/>
      <c r="T578" s="474" t="s">
        <v>57</v>
      </c>
      <c r="U578" s="475"/>
      <c r="V578" s="476"/>
      <c r="W578" s="477"/>
      <c r="X578" s="477"/>
      <c r="Y578" s="59" t="s">
        <v>8</v>
      </c>
      <c r="Z578" s="37"/>
      <c r="AA578" s="38"/>
      <c r="AB578" s="38"/>
      <c r="AC578" s="36" t="s">
        <v>8</v>
      </c>
      <c r="AD578" s="37"/>
      <c r="AE578" s="38"/>
      <c r="AF578" s="38"/>
      <c r="AG578" s="39" t="s">
        <v>8</v>
      </c>
      <c r="AH578" s="462">
        <f>IF(V578="賃金で算定",V579+Z579-AD579,0)</f>
        <v>0</v>
      </c>
      <c r="AI578" s="463"/>
      <c r="AJ578" s="463"/>
      <c r="AK578" s="464"/>
      <c r="AL578" s="51"/>
      <c r="AM578" s="52"/>
      <c r="AN578" s="478"/>
      <c r="AO578" s="479"/>
      <c r="AP578" s="479"/>
      <c r="AQ578" s="479"/>
      <c r="AR578" s="479"/>
      <c r="AS578" s="39" t="s">
        <v>8</v>
      </c>
      <c r="AV578" s="46" t="str">
        <f>IF(OR(O578="",Q578=""),"", IF(O578&lt;20,DATE(O578+118,Q578,IF(S578="",1,S578)),DATE(O578+88,Q578,IF(S578="",1,S578))))</f>
        <v/>
      </c>
      <c r="AW578" s="47" t="str">
        <f>IF(AV578&lt;=設定シート!C$15,"昔",IF(AV578&lt;=設定シート!E$15,"上",IF(AV578&lt;=設定シート!G$15,"中","下")))</f>
        <v>下</v>
      </c>
      <c r="AX578" s="4">
        <f>IF(AV578&lt;=設定シート!$E$36,5,IF(AV578&lt;=設定シート!$I$36,7,IF(AV578&lt;=設定シート!$M$36,9,11)))</f>
        <v>11</v>
      </c>
      <c r="AY578" s="202"/>
      <c r="AZ578" s="200"/>
      <c r="BA578" s="204">
        <f>AN578</f>
        <v>0</v>
      </c>
      <c r="BB578" s="200"/>
      <c r="BC578" s="200"/>
    </row>
    <row r="579" spans="2:65" ht="18" customHeight="1" x14ac:dyDescent="0.15">
      <c r="B579" s="469"/>
      <c r="C579" s="470"/>
      <c r="D579" s="470"/>
      <c r="E579" s="470"/>
      <c r="F579" s="470"/>
      <c r="G579" s="470"/>
      <c r="H579" s="470"/>
      <c r="I579" s="471"/>
      <c r="J579" s="469"/>
      <c r="K579" s="470"/>
      <c r="L579" s="470"/>
      <c r="M579" s="470"/>
      <c r="N579" s="473"/>
      <c r="O579" s="87"/>
      <c r="P579" s="5" t="s">
        <v>0</v>
      </c>
      <c r="Q579" s="45"/>
      <c r="R579" s="5" t="s">
        <v>1</v>
      </c>
      <c r="S579" s="88"/>
      <c r="T579" s="480" t="s">
        <v>58</v>
      </c>
      <c r="U579" s="481"/>
      <c r="V579" s="482"/>
      <c r="W579" s="483"/>
      <c r="X579" s="483"/>
      <c r="Y579" s="484"/>
      <c r="Z579" s="485"/>
      <c r="AA579" s="486"/>
      <c r="AB579" s="486"/>
      <c r="AC579" s="486"/>
      <c r="AD579" s="482">
        <v>0</v>
      </c>
      <c r="AE579" s="483"/>
      <c r="AF579" s="483"/>
      <c r="AG579" s="484"/>
      <c r="AH579" s="435">
        <f>IF(V578="賃金で算定",0,V579+Z579-AD579)</f>
        <v>0</v>
      </c>
      <c r="AI579" s="435"/>
      <c r="AJ579" s="435"/>
      <c r="AK579" s="465"/>
      <c r="AL579" s="439">
        <f>IF(V578="賃金で算定","賃金で算定",IF(OR(V579=0,$F596="",AV578=""),0,IF(AW578="昔",VLOOKUP($F596,労務比率,AX578,FALSE),IF(AW578="上",VLOOKUP($F596,労務比率,AX578,FALSE),IF(AW578="中",VLOOKUP($F596,労務比率,AX578,FALSE),VLOOKUP($F596,労務比率,AX578,FALSE))))))</f>
        <v>0</v>
      </c>
      <c r="AM579" s="440"/>
      <c r="AN579" s="436">
        <f>IF(V578="賃金で算定",0,INT(AH579*AL579/100))</f>
        <v>0</v>
      </c>
      <c r="AO579" s="437"/>
      <c r="AP579" s="437"/>
      <c r="AQ579" s="437"/>
      <c r="AR579" s="437"/>
      <c r="AS579" s="31"/>
      <c r="AV579" s="46"/>
      <c r="AW579" s="47"/>
      <c r="AY579" s="203">
        <f>AH579</f>
        <v>0</v>
      </c>
      <c r="AZ579" s="201">
        <f>IF(AV578&lt;=設定シート!C$85,AH579,IF(AND(AV578&gt;=設定シート!E$85,AV578&lt;=設定シート!G$85),AH579*105/108,AH579))</f>
        <v>0</v>
      </c>
      <c r="BA579" s="198"/>
      <c r="BB579" s="201">
        <f>IF($AL579="賃金で算定",0,INT(AY579*$AL579/100))</f>
        <v>0</v>
      </c>
      <c r="BC579" s="201">
        <f>IF(AY579=AZ579,BB579,AZ579*$AL579/100)</f>
        <v>0</v>
      </c>
      <c r="BL579" s="43">
        <f>IF(AY579=AZ579,0,1)</f>
        <v>0</v>
      </c>
      <c r="BM579" s="43" t="str">
        <f>IF(BL579=1,AL579,"")</f>
        <v/>
      </c>
    </row>
    <row r="580" spans="2:65" ht="18" customHeight="1" x14ac:dyDescent="0.15">
      <c r="B580" s="466"/>
      <c r="C580" s="467"/>
      <c r="D580" s="467"/>
      <c r="E580" s="467"/>
      <c r="F580" s="467"/>
      <c r="G580" s="467"/>
      <c r="H580" s="467"/>
      <c r="I580" s="468"/>
      <c r="J580" s="466"/>
      <c r="K580" s="467"/>
      <c r="L580" s="467"/>
      <c r="M580" s="467"/>
      <c r="N580" s="472"/>
      <c r="O580" s="86"/>
      <c r="P580" s="15" t="s">
        <v>45</v>
      </c>
      <c r="Q580" s="44"/>
      <c r="R580" s="15" t="s">
        <v>46</v>
      </c>
      <c r="S580" s="85"/>
      <c r="T580" s="474" t="s">
        <v>47</v>
      </c>
      <c r="U580" s="475"/>
      <c r="V580" s="476"/>
      <c r="W580" s="477"/>
      <c r="X580" s="477"/>
      <c r="Y580" s="60"/>
      <c r="Z580" s="33"/>
      <c r="AA580" s="34"/>
      <c r="AB580" s="34"/>
      <c r="AC580" s="35"/>
      <c r="AD580" s="33"/>
      <c r="AE580" s="34"/>
      <c r="AF580" s="34"/>
      <c r="AG580" s="40"/>
      <c r="AH580" s="462">
        <f>IF(V580="賃金で算定",V581+Z581-AD581,0)</f>
        <v>0</v>
      </c>
      <c r="AI580" s="463"/>
      <c r="AJ580" s="463"/>
      <c r="AK580" s="464"/>
      <c r="AL580" s="51"/>
      <c r="AM580" s="52"/>
      <c r="AN580" s="478"/>
      <c r="AO580" s="479"/>
      <c r="AP580" s="479"/>
      <c r="AQ580" s="479"/>
      <c r="AR580" s="479"/>
      <c r="AS580" s="32"/>
      <c r="AV580" s="46" t="str">
        <f>IF(OR(O580="",Q580=""),"", IF(O580&lt;20,DATE(O580+118,Q580,IF(S580="",1,S580)),DATE(O580+88,Q580,IF(S580="",1,S580))))</f>
        <v/>
      </c>
      <c r="AW580" s="47" t="str">
        <f>IF(AV580&lt;=設定シート!C$15,"昔",IF(AV580&lt;=設定シート!E$15,"上",IF(AV580&lt;=設定シート!G$15,"中","下")))</f>
        <v>下</v>
      </c>
      <c r="AX580" s="4">
        <f>IF(AV580&lt;=設定シート!$E$36,5,IF(AV580&lt;=設定シート!$I$36,7,IF(AV580&lt;=設定シート!$M$36,9,11)))</f>
        <v>11</v>
      </c>
      <c r="AY580" s="202"/>
      <c r="AZ580" s="200"/>
      <c r="BA580" s="204">
        <f t="shared" ref="BA580" si="298">AN580</f>
        <v>0</v>
      </c>
      <c r="BB580" s="200"/>
      <c r="BC580" s="200"/>
      <c r="BL580" s="43"/>
      <c r="BM580" s="43"/>
    </row>
    <row r="581" spans="2:65" ht="18" customHeight="1" x14ac:dyDescent="0.15">
      <c r="B581" s="469"/>
      <c r="C581" s="470"/>
      <c r="D581" s="470"/>
      <c r="E581" s="470"/>
      <c r="F581" s="470"/>
      <c r="G581" s="470"/>
      <c r="H581" s="470"/>
      <c r="I581" s="471"/>
      <c r="J581" s="469"/>
      <c r="K581" s="470"/>
      <c r="L581" s="470"/>
      <c r="M581" s="470"/>
      <c r="N581" s="473"/>
      <c r="O581" s="87"/>
      <c r="P581" s="16" t="s">
        <v>45</v>
      </c>
      <c r="Q581" s="45"/>
      <c r="R581" s="16" t="s">
        <v>46</v>
      </c>
      <c r="S581" s="88"/>
      <c r="T581" s="480" t="s">
        <v>48</v>
      </c>
      <c r="U581" s="481"/>
      <c r="V581" s="482"/>
      <c r="W581" s="483"/>
      <c r="X581" s="483"/>
      <c r="Y581" s="484"/>
      <c r="Z581" s="485"/>
      <c r="AA581" s="486"/>
      <c r="AB581" s="486"/>
      <c r="AC581" s="486"/>
      <c r="AD581" s="482">
        <v>0</v>
      </c>
      <c r="AE581" s="483"/>
      <c r="AF581" s="483"/>
      <c r="AG581" s="484"/>
      <c r="AH581" s="435">
        <f>IF(V580="賃金で算定",0,V581+Z581-AD581)</f>
        <v>0</v>
      </c>
      <c r="AI581" s="435"/>
      <c r="AJ581" s="435"/>
      <c r="AK581" s="465"/>
      <c r="AL581" s="439">
        <f>IF(V580="賃金で算定","賃金で算定",IF(OR(V581=0,$F596="",AV580=""),0,IF(AW580="昔",VLOOKUP($F596,労務比率,AX580,FALSE),IF(AW580="上",VLOOKUP($F596,労務比率,AX580,FALSE),IF(AW580="中",VLOOKUP($F596,労務比率,AX580,FALSE),VLOOKUP($F596,労務比率,AX580,FALSE))))))</f>
        <v>0</v>
      </c>
      <c r="AM581" s="440"/>
      <c r="AN581" s="436">
        <f>IF(V580="賃金で算定",0,INT(AH581*AL581/100))</f>
        <v>0</v>
      </c>
      <c r="AO581" s="437"/>
      <c r="AP581" s="437"/>
      <c r="AQ581" s="437"/>
      <c r="AR581" s="437"/>
      <c r="AS581" s="31"/>
      <c r="AV581" s="46"/>
      <c r="AW581" s="47"/>
      <c r="AY581" s="203">
        <f t="shared" ref="AY581" si="299">AH581</f>
        <v>0</v>
      </c>
      <c r="AZ581" s="201">
        <f>IF(AV580&lt;=設定シート!C$85,AH581,IF(AND(AV580&gt;=設定シート!E$85,AV580&lt;=設定シート!G$85),AH581*105/108,AH581))</f>
        <v>0</v>
      </c>
      <c r="BA581" s="198"/>
      <c r="BB581" s="201">
        <f t="shared" ref="BB581" si="300">IF($AL581="賃金で算定",0,INT(AY581*$AL581/100))</f>
        <v>0</v>
      </c>
      <c r="BC581" s="201">
        <f>IF(AY581=AZ581,BB581,AZ581*$AL581/100)</f>
        <v>0</v>
      </c>
      <c r="BL581" s="43">
        <f>IF(AY581=AZ581,0,1)</f>
        <v>0</v>
      </c>
      <c r="BM581" s="43" t="str">
        <f>IF(BL581=1,AL581,"")</f>
        <v/>
      </c>
    </row>
    <row r="582" spans="2:65" ht="18" customHeight="1" x14ac:dyDescent="0.15">
      <c r="B582" s="466"/>
      <c r="C582" s="467"/>
      <c r="D582" s="467"/>
      <c r="E582" s="467"/>
      <c r="F582" s="467"/>
      <c r="G582" s="467"/>
      <c r="H582" s="467"/>
      <c r="I582" s="468"/>
      <c r="J582" s="466"/>
      <c r="K582" s="467"/>
      <c r="L582" s="467"/>
      <c r="M582" s="467"/>
      <c r="N582" s="472"/>
      <c r="O582" s="86"/>
      <c r="P582" s="15" t="s">
        <v>45</v>
      </c>
      <c r="Q582" s="44"/>
      <c r="R582" s="15" t="s">
        <v>46</v>
      </c>
      <c r="S582" s="85"/>
      <c r="T582" s="474" t="s">
        <v>47</v>
      </c>
      <c r="U582" s="475"/>
      <c r="V582" s="476"/>
      <c r="W582" s="477"/>
      <c r="X582" s="477"/>
      <c r="Y582" s="60"/>
      <c r="Z582" s="33"/>
      <c r="AA582" s="34"/>
      <c r="AB582" s="34"/>
      <c r="AC582" s="35"/>
      <c r="AD582" s="33"/>
      <c r="AE582" s="34"/>
      <c r="AF582" s="34"/>
      <c r="AG582" s="40"/>
      <c r="AH582" s="462">
        <f>IF(V582="賃金で算定",V583+Z583-AD583,0)</f>
        <v>0</v>
      </c>
      <c r="AI582" s="463"/>
      <c r="AJ582" s="463"/>
      <c r="AK582" s="464"/>
      <c r="AL582" s="51"/>
      <c r="AM582" s="52"/>
      <c r="AN582" s="478"/>
      <c r="AO582" s="479"/>
      <c r="AP582" s="479"/>
      <c r="AQ582" s="479"/>
      <c r="AR582" s="479"/>
      <c r="AS582" s="32"/>
      <c r="AV582" s="46" t="str">
        <f>IF(OR(O582="",Q582=""),"", IF(O582&lt;20,DATE(O582+118,Q582,IF(S582="",1,S582)),DATE(O582+88,Q582,IF(S582="",1,S582))))</f>
        <v/>
      </c>
      <c r="AW582" s="47" t="str">
        <f>IF(AV582&lt;=設定シート!C$15,"昔",IF(AV582&lt;=設定シート!E$15,"上",IF(AV582&lt;=設定シート!G$15,"中","下")))</f>
        <v>下</v>
      </c>
      <c r="AX582" s="4">
        <f>IF(AV582&lt;=設定シート!$E$36,5,IF(AV582&lt;=設定シート!$I$36,7,IF(AV582&lt;=設定シート!$M$36,9,11)))</f>
        <v>11</v>
      </c>
      <c r="AY582" s="202"/>
      <c r="AZ582" s="200"/>
      <c r="BA582" s="204">
        <f t="shared" ref="BA582" si="301">AN582</f>
        <v>0</v>
      </c>
      <c r="BB582" s="200"/>
      <c r="BC582" s="200"/>
    </row>
    <row r="583" spans="2:65" ht="18" customHeight="1" x14ac:dyDescent="0.15">
      <c r="B583" s="469"/>
      <c r="C583" s="470"/>
      <c r="D583" s="470"/>
      <c r="E583" s="470"/>
      <c r="F583" s="470"/>
      <c r="G583" s="470"/>
      <c r="H583" s="470"/>
      <c r="I583" s="471"/>
      <c r="J583" s="469"/>
      <c r="K583" s="470"/>
      <c r="L583" s="470"/>
      <c r="M583" s="470"/>
      <c r="N583" s="473"/>
      <c r="O583" s="87"/>
      <c r="P583" s="16" t="s">
        <v>45</v>
      </c>
      <c r="Q583" s="45"/>
      <c r="R583" s="16" t="s">
        <v>46</v>
      </c>
      <c r="S583" s="88"/>
      <c r="T583" s="480" t="s">
        <v>48</v>
      </c>
      <c r="U583" s="481"/>
      <c r="V583" s="482"/>
      <c r="W583" s="483"/>
      <c r="X583" s="483"/>
      <c r="Y583" s="484"/>
      <c r="Z583" s="482"/>
      <c r="AA583" s="483"/>
      <c r="AB583" s="483"/>
      <c r="AC583" s="483"/>
      <c r="AD583" s="482">
        <v>0</v>
      </c>
      <c r="AE583" s="483"/>
      <c r="AF583" s="483"/>
      <c r="AG583" s="484"/>
      <c r="AH583" s="435">
        <f>IF(V582="賃金で算定",0,V583+Z583-AD583)</f>
        <v>0</v>
      </c>
      <c r="AI583" s="435"/>
      <c r="AJ583" s="435"/>
      <c r="AK583" s="465"/>
      <c r="AL583" s="439">
        <f>IF(V582="賃金で算定","賃金で算定",IF(OR(V583=0,$F596="",AV582=""),0,IF(AW582="昔",VLOOKUP($F596,労務比率,AX582,FALSE),IF(AW582="上",VLOOKUP($F596,労務比率,AX582,FALSE),IF(AW582="中",VLOOKUP($F596,労務比率,AX582,FALSE),VLOOKUP($F596,労務比率,AX582,FALSE))))))</f>
        <v>0</v>
      </c>
      <c r="AM583" s="440"/>
      <c r="AN583" s="436">
        <f>IF(V582="賃金で算定",0,INT(AH583*AL583/100))</f>
        <v>0</v>
      </c>
      <c r="AO583" s="437"/>
      <c r="AP583" s="437"/>
      <c r="AQ583" s="437"/>
      <c r="AR583" s="437"/>
      <c r="AS583" s="31"/>
      <c r="AV583" s="46"/>
      <c r="AW583" s="47"/>
      <c r="AY583" s="203">
        <f t="shared" ref="AY583" si="302">AH583</f>
        <v>0</v>
      </c>
      <c r="AZ583" s="201">
        <f>IF(AV582&lt;=設定シート!C$85,AH583,IF(AND(AV582&gt;=設定シート!E$85,AV582&lt;=設定シート!G$85),AH583*105/108,AH583))</f>
        <v>0</v>
      </c>
      <c r="BA583" s="198"/>
      <c r="BB583" s="201">
        <f t="shared" ref="BB583" si="303">IF($AL583="賃金で算定",0,INT(AY583*$AL583/100))</f>
        <v>0</v>
      </c>
      <c r="BC583" s="201">
        <f>IF(AY583=AZ583,BB583,AZ583*$AL583/100)</f>
        <v>0</v>
      </c>
      <c r="BL583" s="43">
        <f>IF(AY583=AZ583,0,1)</f>
        <v>0</v>
      </c>
      <c r="BM583" s="43" t="str">
        <f>IF(BL583=1,AL583,"")</f>
        <v/>
      </c>
    </row>
    <row r="584" spans="2:65" ht="18" customHeight="1" x14ac:dyDescent="0.15">
      <c r="B584" s="466"/>
      <c r="C584" s="467"/>
      <c r="D584" s="467"/>
      <c r="E584" s="467"/>
      <c r="F584" s="467"/>
      <c r="G584" s="467"/>
      <c r="H584" s="467"/>
      <c r="I584" s="468"/>
      <c r="J584" s="466"/>
      <c r="K584" s="467"/>
      <c r="L584" s="467"/>
      <c r="M584" s="467"/>
      <c r="N584" s="472"/>
      <c r="O584" s="86"/>
      <c r="P584" s="15" t="s">
        <v>45</v>
      </c>
      <c r="Q584" s="44"/>
      <c r="R584" s="15" t="s">
        <v>46</v>
      </c>
      <c r="S584" s="85"/>
      <c r="T584" s="474" t="s">
        <v>47</v>
      </c>
      <c r="U584" s="475"/>
      <c r="V584" s="476"/>
      <c r="W584" s="477"/>
      <c r="X584" s="477"/>
      <c r="Y584" s="61"/>
      <c r="Z584" s="29"/>
      <c r="AA584" s="30"/>
      <c r="AB584" s="30"/>
      <c r="AC584" s="41"/>
      <c r="AD584" s="29"/>
      <c r="AE584" s="30"/>
      <c r="AF584" s="30"/>
      <c r="AG584" s="42"/>
      <c r="AH584" s="462">
        <f>IF(V584="賃金で算定",V585+Z585-AD585,0)</f>
        <v>0</v>
      </c>
      <c r="AI584" s="463"/>
      <c r="AJ584" s="463"/>
      <c r="AK584" s="464"/>
      <c r="AL584" s="51"/>
      <c r="AM584" s="52"/>
      <c r="AN584" s="478"/>
      <c r="AO584" s="479"/>
      <c r="AP584" s="479"/>
      <c r="AQ584" s="479"/>
      <c r="AR584" s="479"/>
      <c r="AS584" s="32"/>
      <c r="AV584" s="46" t="str">
        <f>IF(OR(O584="",Q584=""),"", IF(O584&lt;20,DATE(O584+118,Q584,IF(S584="",1,S584)),DATE(O584+88,Q584,IF(S584="",1,S584))))</f>
        <v/>
      </c>
      <c r="AW584" s="47" t="str">
        <f>IF(AV584&lt;=設定シート!C$15,"昔",IF(AV584&lt;=設定シート!E$15,"上",IF(AV584&lt;=設定シート!G$15,"中","下")))</f>
        <v>下</v>
      </c>
      <c r="AX584" s="4">
        <f>IF(AV584&lt;=設定シート!$E$36,5,IF(AV584&lt;=設定シート!$I$36,7,IF(AV584&lt;=設定シート!$M$36,9,11)))</f>
        <v>11</v>
      </c>
      <c r="AY584" s="202"/>
      <c r="AZ584" s="200"/>
      <c r="BA584" s="204">
        <f t="shared" ref="BA584" si="304">AN584</f>
        <v>0</v>
      </c>
      <c r="BB584" s="200"/>
      <c r="BC584" s="200"/>
    </row>
    <row r="585" spans="2:65" ht="18" customHeight="1" x14ac:dyDescent="0.15">
      <c r="B585" s="469"/>
      <c r="C585" s="470"/>
      <c r="D585" s="470"/>
      <c r="E585" s="470"/>
      <c r="F585" s="470"/>
      <c r="G585" s="470"/>
      <c r="H585" s="470"/>
      <c r="I585" s="471"/>
      <c r="J585" s="469"/>
      <c r="K585" s="470"/>
      <c r="L585" s="470"/>
      <c r="M585" s="470"/>
      <c r="N585" s="473"/>
      <c r="O585" s="87"/>
      <c r="P585" s="16" t="s">
        <v>45</v>
      </c>
      <c r="Q585" s="45"/>
      <c r="R585" s="16" t="s">
        <v>46</v>
      </c>
      <c r="S585" s="88"/>
      <c r="T585" s="480" t="s">
        <v>48</v>
      </c>
      <c r="U585" s="481"/>
      <c r="V585" s="482"/>
      <c r="W585" s="483"/>
      <c r="X585" s="483"/>
      <c r="Y585" s="484"/>
      <c r="Z585" s="485"/>
      <c r="AA585" s="486"/>
      <c r="AB585" s="486"/>
      <c r="AC585" s="486"/>
      <c r="AD585" s="482">
        <v>0</v>
      </c>
      <c r="AE585" s="483"/>
      <c r="AF585" s="483"/>
      <c r="AG585" s="484"/>
      <c r="AH585" s="435">
        <f>IF(V584="賃金で算定",0,V585+Z585-AD585)</f>
        <v>0</v>
      </c>
      <c r="AI585" s="435"/>
      <c r="AJ585" s="435"/>
      <c r="AK585" s="465"/>
      <c r="AL585" s="439">
        <f>IF(V584="賃金で算定","賃金で算定",IF(OR(V585=0,$F596="",AV584=""),0,IF(AW584="昔",VLOOKUP($F596,労務比率,AX584,FALSE),IF(AW584="上",VLOOKUP($F596,労務比率,AX584,FALSE),IF(AW584="中",VLOOKUP($F596,労務比率,AX584,FALSE),VLOOKUP($F596,労務比率,AX584,FALSE))))))</f>
        <v>0</v>
      </c>
      <c r="AM585" s="440"/>
      <c r="AN585" s="436">
        <f>IF(V584="賃金で算定",0,INT(AH585*AL585/100))</f>
        <v>0</v>
      </c>
      <c r="AO585" s="437"/>
      <c r="AP585" s="437"/>
      <c r="AQ585" s="437"/>
      <c r="AR585" s="437"/>
      <c r="AS585" s="31"/>
      <c r="AV585" s="46"/>
      <c r="AW585" s="47"/>
      <c r="AY585" s="203">
        <f t="shared" ref="AY585" si="305">AH585</f>
        <v>0</v>
      </c>
      <c r="AZ585" s="201">
        <f>IF(AV584&lt;=設定シート!C$85,AH585,IF(AND(AV584&gt;=設定シート!E$85,AV584&lt;=設定シート!G$85),AH585*105/108,AH585))</f>
        <v>0</v>
      </c>
      <c r="BA585" s="198"/>
      <c r="BB585" s="201">
        <f t="shared" ref="BB585" si="306">IF($AL585="賃金で算定",0,INT(AY585*$AL585/100))</f>
        <v>0</v>
      </c>
      <c r="BC585" s="201">
        <f>IF(AY585=AZ585,BB585,AZ585*$AL585/100)</f>
        <v>0</v>
      </c>
      <c r="BL585" s="43">
        <f>IF(AY585=AZ585,0,1)</f>
        <v>0</v>
      </c>
      <c r="BM585" s="43" t="str">
        <f>IF(BL585=1,AL585,"")</f>
        <v/>
      </c>
    </row>
    <row r="586" spans="2:65" ht="18" customHeight="1" x14ac:dyDescent="0.15">
      <c r="B586" s="466"/>
      <c r="C586" s="467"/>
      <c r="D586" s="467"/>
      <c r="E586" s="467"/>
      <c r="F586" s="467"/>
      <c r="G586" s="467"/>
      <c r="H586" s="467"/>
      <c r="I586" s="468"/>
      <c r="J586" s="466"/>
      <c r="K586" s="467"/>
      <c r="L586" s="467"/>
      <c r="M586" s="467"/>
      <c r="N586" s="472"/>
      <c r="O586" s="86"/>
      <c r="P586" s="15" t="s">
        <v>45</v>
      </c>
      <c r="Q586" s="44"/>
      <c r="R586" s="15" t="s">
        <v>46</v>
      </c>
      <c r="S586" s="85"/>
      <c r="T586" s="474" t="s">
        <v>47</v>
      </c>
      <c r="U586" s="475"/>
      <c r="V586" s="476"/>
      <c r="W586" s="477"/>
      <c r="X586" s="477"/>
      <c r="Y586" s="60"/>
      <c r="Z586" s="33"/>
      <c r="AA586" s="34"/>
      <c r="AB586" s="34"/>
      <c r="AC586" s="35"/>
      <c r="AD586" s="33"/>
      <c r="AE586" s="34"/>
      <c r="AF586" s="34"/>
      <c r="AG586" s="40"/>
      <c r="AH586" s="462">
        <f>IF(V586="賃金で算定",V587+Z587-AD587,0)</f>
        <v>0</v>
      </c>
      <c r="AI586" s="463"/>
      <c r="AJ586" s="463"/>
      <c r="AK586" s="464"/>
      <c r="AL586" s="51"/>
      <c r="AM586" s="52"/>
      <c r="AN586" s="478"/>
      <c r="AO586" s="479"/>
      <c r="AP586" s="479"/>
      <c r="AQ586" s="479"/>
      <c r="AR586" s="479"/>
      <c r="AS586" s="32"/>
      <c r="AV586" s="46" t="str">
        <f>IF(OR(O586="",Q586=""),"", IF(O586&lt;20,DATE(O586+118,Q586,IF(S586="",1,S586)),DATE(O586+88,Q586,IF(S586="",1,S586))))</f>
        <v/>
      </c>
      <c r="AW586" s="47" t="str">
        <f>IF(AV586&lt;=設定シート!C$15,"昔",IF(AV586&lt;=設定シート!E$15,"上",IF(AV586&lt;=設定シート!G$15,"中","下")))</f>
        <v>下</v>
      </c>
      <c r="AX586" s="4">
        <f>IF(AV586&lt;=設定シート!$E$36,5,IF(AV586&lt;=設定シート!$I$36,7,IF(AV586&lt;=設定シート!$M$36,9,11)))</f>
        <v>11</v>
      </c>
      <c r="AY586" s="202"/>
      <c r="AZ586" s="200"/>
      <c r="BA586" s="204">
        <f t="shared" ref="BA586" si="307">AN586</f>
        <v>0</v>
      </c>
      <c r="BB586" s="200"/>
      <c r="BC586" s="200"/>
    </row>
    <row r="587" spans="2:65" ht="18" customHeight="1" x14ac:dyDescent="0.15">
      <c r="B587" s="469"/>
      <c r="C587" s="470"/>
      <c r="D587" s="470"/>
      <c r="E587" s="470"/>
      <c r="F587" s="470"/>
      <c r="G587" s="470"/>
      <c r="H587" s="470"/>
      <c r="I587" s="471"/>
      <c r="J587" s="469"/>
      <c r="K587" s="470"/>
      <c r="L587" s="470"/>
      <c r="M587" s="470"/>
      <c r="N587" s="473"/>
      <c r="O587" s="87"/>
      <c r="P587" s="16" t="s">
        <v>45</v>
      </c>
      <c r="Q587" s="45"/>
      <c r="R587" s="16" t="s">
        <v>46</v>
      </c>
      <c r="S587" s="88"/>
      <c r="T587" s="480" t="s">
        <v>48</v>
      </c>
      <c r="U587" s="481"/>
      <c r="V587" s="482"/>
      <c r="W587" s="483"/>
      <c r="X587" s="483"/>
      <c r="Y587" s="484"/>
      <c r="Z587" s="482"/>
      <c r="AA587" s="483"/>
      <c r="AB587" s="483"/>
      <c r="AC587" s="483"/>
      <c r="AD587" s="482">
        <v>0</v>
      </c>
      <c r="AE587" s="483"/>
      <c r="AF587" s="483"/>
      <c r="AG587" s="484"/>
      <c r="AH587" s="435">
        <f>IF(V586="賃金で算定",0,V587+Z587-AD587)</f>
        <v>0</v>
      </c>
      <c r="AI587" s="435"/>
      <c r="AJ587" s="435"/>
      <c r="AK587" s="465"/>
      <c r="AL587" s="439">
        <f>IF(V586="賃金で算定","賃金で算定",IF(OR(V587=0,$F596="",AV586=""),0,IF(AW586="昔",VLOOKUP($F596,労務比率,AX586,FALSE),IF(AW586="上",VLOOKUP($F596,労務比率,AX586,FALSE),IF(AW586="中",VLOOKUP($F596,労務比率,AX586,FALSE),VLOOKUP($F596,労務比率,AX586,FALSE))))))</f>
        <v>0</v>
      </c>
      <c r="AM587" s="440"/>
      <c r="AN587" s="436">
        <f>IF(V586="賃金で算定",0,INT(AH587*AL587/100))</f>
        <v>0</v>
      </c>
      <c r="AO587" s="437"/>
      <c r="AP587" s="437"/>
      <c r="AQ587" s="437"/>
      <c r="AR587" s="437"/>
      <c r="AS587" s="31"/>
      <c r="AV587" s="46"/>
      <c r="AW587" s="47"/>
      <c r="AY587" s="203">
        <f t="shared" ref="AY587" si="308">AH587</f>
        <v>0</v>
      </c>
      <c r="AZ587" s="201">
        <f>IF(AV586&lt;=設定シート!C$85,AH587,IF(AND(AV586&gt;=設定シート!E$85,AV586&lt;=設定シート!G$85),AH587*105/108,AH587))</f>
        <v>0</v>
      </c>
      <c r="BA587" s="198"/>
      <c r="BB587" s="201">
        <f t="shared" ref="BB587" si="309">IF($AL587="賃金で算定",0,INT(AY587*$AL587/100))</f>
        <v>0</v>
      </c>
      <c r="BC587" s="201">
        <f>IF(AY587=AZ587,BB587,AZ587*$AL587/100)</f>
        <v>0</v>
      </c>
      <c r="BL587" s="43">
        <f>IF(AY587=AZ587,0,1)</f>
        <v>0</v>
      </c>
      <c r="BM587" s="43" t="str">
        <f>IF(BL587=1,AL587,"")</f>
        <v/>
      </c>
    </row>
    <row r="588" spans="2:65" ht="18" customHeight="1" x14ac:dyDescent="0.15">
      <c r="B588" s="466"/>
      <c r="C588" s="467"/>
      <c r="D588" s="467"/>
      <c r="E588" s="467"/>
      <c r="F588" s="467"/>
      <c r="G588" s="467"/>
      <c r="H588" s="467"/>
      <c r="I588" s="468"/>
      <c r="J588" s="466"/>
      <c r="K588" s="467"/>
      <c r="L588" s="467"/>
      <c r="M588" s="467"/>
      <c r="N588" s="472"/>
      <c r="O588" s="86"/>
      <c r="P588" s="15" t="s">
        <v>45</v>
      </c>
      <c r="Q588" s="44"/>
      <c r="R588" s="15" t="s">
        <v>46</v>
      </c>
      <c r="S588" s="85"/>
      <c r="T588" s="474" t="s">
        <v>47</v>
      </c>
      <c r="U588" s="475"/>
      <c r="V588" s="476"/>
      <c r="W588" s="477"/>
      <c r="X588" s="477"/>
      <c r="Y588" s="60"/>
      <c r="Z588" s="33"/>
      <c r="AA588" s="34"/>
      <c r="AB588" s="34"/>
      <c r="AC588" s="35"/>
      <c r="AD588" s="33"/>
      <c r="AE588" s="34"/>
      <c r="AF588" s="34"/>
      <c r="AG588" s="40"/>
      <c r="AH588" s="462">
        <f>IF(V588="賃金で算定",V589+Z589-AD589,0)</f>
        <v>0</v>
      </c>
      <c r="AI588" s="463"/>
      <c r="AJ588" s="463"/>
      <c r="AK588" s="464"/>
      <c r="AL588" s="51"/>
      <c r="AM588" s="52"/>
      <c r="AN588" s="478"/>
      <c r="AO588" s="479"/>
      <c r="AP588" s="479"/>
      <c r="AQ588" s="479"/>
      <c r="AR588" s="479"/>
      <c r="AS588" s="32"/>
      <c r="AV588" s="46" t="str">
        <f>IF(OR(O588="",Q588=""),"", IF(O588&lt;20,DATE(O588+118,Q588,IF(S588="",1,S588)),DATE(O588+88,Q588,IF(S588="",1,S588))))</f>
        <v/>
      </c>
      <c r="AW588" s="47" t="str">
        <f>IF(AV588&lt;=設定シート!C$15,"昔",IF(AV588&lt;=設定シート!E$15,"上",IF(AV588&lt;=設定シート!G$15,"中","下")))</f>
        <v>下</v>
      </c>
      <c r="AX588" s="4">
        <f>IF(AV588&lt;=設定シート!$E$36,5,IF(AV588&lt;=設定シート!$I$36,7,IF(AV588&lt;=設定シート!$M$36,9,11)))</f>
        <v>11</v>
      </c>
      <c r="AY588" s="202"/>
      <c r="AZ588" s="200"/>
      <c r="BA588" s="204">
        <f t="shared" ref="BA588" si="310">AN588</f>
        <v>0</v>
      </c>
      <c r="BB588" s="200"/>
      <c r="BC588" s="200"/>
    </row>
    <row r="589" spans="2:65" ht="18" customHeight="1" x14ac:dyDescent="0.15">
      <c r="B589" s="469"/>
      <c r="C589" s="470"/>
      <c r="D589" s="470"/>
      <c r="E589" s="470"/>
      <c r="F589" s="470"/>
      <c r="G589" s="470"/>
      <c r="H589" s="470"/>
      <c r="I589" s="471"/>
      <c r="J589" s="469"/>
      <c r="K589" s="470"/>
      <c r="L589" s="470"/>
      <c r="M589" s="470"/>
      <c r="N589" s="473"/>
      <c r="O589" s="87"/>
      <c r="P589" s="16" t="s">
        <v>45</v>
      </c>
      <c r="Q589" s="45"/>
      <c r="R589" s="16" t="s">
        <v>46</v>
      </c>
      <c r="S589" s="88"/>
      <c r="T589" s="480" t="s">
        <v>48</v>
      </c>
      <c r="U589" s="481"/>
      <c r="V589" s="482"/>
      <c r="W589" s="483"/>
      <c r="X589" s="483"/>
      <c r="Y589" s="484"/>
      <c r="Z589" s="482"/>
      <c r="AA589" s="483"/>
      <c r="AB589" s="483"/>
      <c r="AC589" s="483"/>
      <c r="AD589" s="482">
        <v>0</v>
      </c>
      <c r="AE589" s="483"/>
      <c r="AF589" s="483"/>
      <c r="AG589" s="484"/>
      <c r="AH589" s="435">
        <f>IF(V588="賃金で算定",0,V589+Z589-AD589)</f>
        <v>0</v>
      </c>
      <c r="AI589" s="435"/>
      <c r="AJ589" s="435"/>
      <c r="AK589" s="465"/>
      <c r="AL589" s="439">
        <f>IF(V588="賃金で算定","賃金で算定",IF(OR(V589=0,$F596="",AV588=""),0,IF(AW588="昔",VLOOKUP($F596,労務比率,AX588,FALSE),IF(AW588="上",VLOOKUP($F596,労務比率,AX588,FALSE),IF(AW588="中",VLOOKUP($F596,労務比率,AX588,FALSE),VLOOKUP($F596,労務比率,AX588,FALSE))))))</f>
        <v>0</v>
      </c>
      <c r="AM589" s="440"/>
      <c r="AN589" s="436">
        <f>IF(V588="賃金で算定",0,INT(AH589*AL589/100))</f>
        <v>0</v>
      </c>
      <c r="AO589" s="437"/>
      <c r="AP589" s="437"/>
      <c r="AQ589" s="437"/>
      <c r="AR589" s="437"/>
      <c r="AS589" s="31"/>
      <c r="AV589" s="46"/>
      <c r="AW589" s="47"/>
      <c r="AY589" s="203">
        <f t="shared" ref="AY589" si="311">AH589</f>
        <v>0</v>
      </c>
      <c r="AZ589" s="201">
        <f>IF(AV588&lt;=設定シート!C$85,AH589,IF(AND(AV588&gt;=設定シート!E$85,AV588&lt;=設定シート!G$85),AH589*105/108,AH589))</f>
        <v>0</v>
      </c>
      <c r="BA589" s="198"/>
      <c r="BB589" s="201">
        <f t="shared" ref="BB589" si="312">IF($AL589="賃金で算定",0,INT(AY589*$AL589/100))</f>
        <v>0</v>
      </c>
      <c r="BC589" s="201">
        <f>IF(AY589=AZ589,BB589,AZ589*$AL589/100)</f>
        <v>0</v>
      </c>
      <c r="BL589" s="43">
        <f>IF(AY589=AZ589,0,1)</f>
        <v>0</v>
      </c>
      <c r="BM589" s="43" t="str">
        <f>IF(BL589=1,AL589,"")</f>
        <v/>
      </c>
    </row>
    <row r="590" spans="2:65" ht="18" customHeight="1" x14ac:dyDescent="0.15">
      <c r="B590" s="466"/>
      <c r="C590" s="467"/>
      <c r="D590" s="467"/>
      <c r="E590" s="467"/>
      <c r="F590" s="467"/>
      <c r="G590" s="467"/>
      <c r="H590" s="467"/>
      <c r="I590" s="468"/>
      <c r="J590" s="466"/>
      <c r="K590" s="467"/>
      <c r="L590" s="467"/>
      <c r="M590" s="467"/>
      <c r="N590" s="472"/>
      <c r="O590" s="86"/>
      <c r="P590" s="15" t="s">
        <v>45</v>
      </c>
      <c r="Q590" s="44"/>
      <c r="R590" s="15" t="s">
        <v>46</v>
      </c>
      <c r="S590" s="85"/>
      <c r="T590" s="474" t="s">
        <v>47</v>
      </c>
      <c r="U590" s="475"/>
      <c r="V590" s="476"/>
      <c r="W590" s="477"/>
      <c r="X590" s="477"/>
      <c r="Y590" s="60"/>
      <c r="Z590" s="33"/>
      <c r="AA590" s="34"/>
      <c r="AB590" s="34"/>
      <c r="AC590" s="35"/>
      <c r="AD590" s="33"/>
      <c r="AE590" s="34"/>
      <c r="AF590" s="34"/>
      <c r="AG590" s="40"/>
      <c r="AH590" s="462">
        <f>IF(V590="賃金で算定",V591+Z591-AD591,0)</f>
        <v>0</v>
      </c>
      <c r="AI590" s="463"/>
      <c r="AJ590" s="463"/>
      <c r="AK590" s="464"/>
      <c r="AL590" s="51"/>
      <c r="AM590" s="52"/>
      <c r="AN590" s="478"/>
      <c r="AO590" s="479"/>
      <c r="AP590" s="479"/>
      <c r="AQ590" s="479"/>
      <c r="AR590" s="479"/>
      <c r="AS590" s="32"/>
      <c r="AV590" s="46" t="str">
        <f>IF(OR(O590="",Q590=""),"", IF(O590&lt;20,DATE(O590+118,Q590,IF(S590="",1,S590)),DATE(O590+88,Q590,IF(S590="",1,S590))))</f>
        <v/>
      </c>
      <c r="AW590" s="47" t="str">
        <f>IF(AV590&lt;=設定シート!C$15,"昔",IF(AV590&lt;=設定シート!E$15,"上",IF(AV590&lt;=設定シート!G$15,"中","下")))</f>
        <v>下</v>
      </c>
      <c r="AX590" s="4">
        <f>IF(AV590&lt;=設定シート!$E$36,5,IF(AV590&lt;=設定シート!$I$36,7,IF(AV590&lt;=設定シート!$M$36,9,11)))</f>
        <v>11</v>
      </c>
      <c r="AY590" s="202"/>
      <c r="AZ590" s="200"/>
      <c r="BA590" s="204">
        <f t="shared" ref="BA590" si="313">AN590</f>
        <v>0</v>
      </c>
      <c r="BB590" s="200"/>
      <c r="BC590" s="200"/>
    </row>
    <row r="591" spans="2:65" ht="18" customHeight="1" x14ac:dyDescent="0.15">
      <c r="B591" s="469"/>
      <c r="C591" s="470"/>
      <c r="D591" s="470"/>
      <c r="E591" s="470"/>
      <c r="F591" s="470"/>
      <c r="G591" s="470"/>
      <c r="H591" s="470"/>
      <c r="I591" s="471"/>
      <c r="J591" s="469"/>
      <c r="K591" s="470"/>
      <c r="L591" s="470"/>
      <c r="M591" s="470"/>
      <c r="N591" s="473"/>
      <c r="O591" s="87"/>
      <c r="P591" s="16" t="s">
        <v>45</v>
      </c>
      <c r="Q591" s="45"/>
      <c r="R591" s="16" t="s">
        <v>46</v>
      </c>
      <c r="S591" s="88"/>
      <c r="T591" s="480" t="s">
        <v>48</v>
      </c>
      <c r="U591" s="481"/>
      <c r="V591" s="482"/>
      <c r="W591" s="483"/>
      <c r="X591" s="483"/>
      <c r="Y591" s="484"/>
      <c r="Z591" s="482"/>
      <c r="AA591" s="483"/>
      <c r="AB591" s="483"/>
      <c r="AC591" s="483"/>
      <c r="AD591" s="482"/>
      <c r="AE591" s="483"/>
      <c r="AF591" s="483"/>
      <c r="AG591" s="484"/>
      <c r="AH591" s="435">
        <f>IF(V590="賃金で算定",0,V591+Z591-AD591)</f>
        <v>0</v>
      </c>
      <c r="AI591" s="435"/>
      <c r="AJ591" s="435"/>
      <c r="AK591" s="465"/>
      <c r="AL591" s="439">
        <f>IF(V590="賃金で算定","賃金で算定",IF(OR(V591=0,$F596="",AV590=""),0,IF(AW590="昔",VLOOKUP($F596,労務比率,AX590,FALSE),IF(AW590="上",VLOOKUP($F596,労務比率,AX590,FALSE),IF(AW590="中",VLOOKUP($F596,労務比率,AX590,FALSE),VLOOKUP($F596,労務比率,AX590,FALSE))))))</f>
        <v>0</v>
      </c>
      <c r="AM591" s="440"/>
      <c r="AN591" s="436">
        <f>IF(V590="賃金で算定",0,INT(AH591*AL591/100))</f>
        <v>0</v>
      </c>
      <c r="AO591" s="437"/>
      <c r="AP591" s="437"/>
      <c r="AQ591" s="437"/>
      <c r="AR591" s="437"/>
      <c r="AS591" s="31"/>
      <c r="AV591" s="46"/>
      <c r="AW591" s="47"/>
      <c r="AY591" s="203">
        <f t="shared" ref="AY591" si="314">AH591</f>
        <v>0</v>
      </c>
      <c r="AZ591" s="201">
        <f>IF(AV590&lt;=設定シート!C$85,AH591,IF(AND(AV590&gt;=設定シート!E$85,AV590&lt;=設定シート!G$85),AH591*105/108,AH591))</f>
        <v>0</v>
      </c>
      <c r="BA591" s="198"/>
      <c r="BB591" s="201">
        <f t="shared" ref="BB591" si="315">IF($AL591="賃金で算定",0,INT(AY591*$AL591/100))</f>
        <v>0</v>
      </c>
      <c r="BC591" s="201">
        <f>IF(AY591=AZ591,BB591,AZ591*$AL591/100)</f>
        <v>0</v>
      </c>
      <c r="BL591" s="43">
        <f>IF(AY591=AZ591,0,1)</f>
        <v>0</v>
      </c>
      <c r="BM591" s="43" t="str">
        <f>IF(BL591=1,AL591,"")</f>
        <v/>
      </c>
    </row>
    <row r="592" spans="2:65" ht="18" customHeight="1" x14ac:dyDescent="0.15">
      <c r="B592" s="466"/>
      <c r="C592" s="467"/>
      <c r="D592" s="467"/>
      <c r="E592" s="467"/>
      <c r="F592" s="467"/>
      <c r="G592" s="467"/>
      <c r="H592" s="467"/>
      <c r="I592" s="468"/>
      <c r="J592" s="466"/>
      <c r="K592" s="467"/>
      <c r="L592" s="467"/>
      <c r="M592" s="467"/>
      <c r="N592" s="472"/>
      <c r="O592" s="86"/>
      <c r="P592" s="15" t="s">
        <v>45</v>
      </c>
      <c r="Q592" s="44"/>
      <c r="R592" s="15" t="s">
        <v>46</v>
      </c>
      <c r="S592" s="85"/>
      <c r="T592" s="474" t="s">
        <v>47</v>
      </c>
      <c r="U592" s="475"/>
      <c r="V592" s="476"/>
      <c r="W592" s="477"/>
      <c r="X592" s="477"/>
      <c r="Y592" s="60"/>
      <c r="Z592" s="33"/>
      <c r="AA592" s="34"/>
      <c r="AB592" s="34"/>
      <c r="AC592" s="35"/>
      <c r="AD592" s="33"/>
      <c r="AE592" s="34"/>
      <c r="AF592" s="34"/>
      <c r="AG592" s="40"/>
      <c r="AH592" s="462">
        <f>IF(V592="賃金で算定",V593+Z593-AD593,0)</f>
        <v>0</v>
      </c>
      <c r="AI592" s="463"/>
      <c r="AJ592" s="463"/>
      <c r="AK592" s="464"/>
      <c r="AL592" s="51"/>
      <c r="AM592" s="52"/>
      <c r="AN592" s="478"/>
      <c r="AO592" s="479"/>
      <c r="AP592" s="479"/>
      <c r="AQ592" s="479"/>
      <c r="AR592" s="479"/>
      <c r="AS592" s="32"/>
      <c r="AV592" s="46" t="str">
        <f>IF(OR(O592="",Q592=""),"", IF(O592&lt;20,DATE(O592+118,Q592,IF(S592="",1,S592)),DATE(O592+88,Q592,IF(S592="",1,S592))))</f>
        <v/>
      </c>
      <c r="AW592" s="47" t="str">
        <f>IF(AV592&lt;=設定シート!C$15,"昔",IF(AV592&lt;=設定シート!E$15,"上",IF(AV592&lt;=設定シート!G$15,"中","下")))</f>
        <v>下</v>
      </c>
      <c r="AX592" s="4">
        <f>IF(AV592&lt;=設定シート!$E$36,5,IF(AV592&lt;=設定シート!$I$36,7,IF(AV592&lt;=設定シート!$M$36,9,11)))</f>
        <v>11</v>
      </c>
      <c r="AY592" s="202"/>
      <c r="AZ592" s="200"/>
      <c r="BA592" s="204">
        <f t="shared" ref="BA592" si="316">AN592</f>
        <v>0</v>
      </c>
      <c r="BB592" s="200"/>
      <c r="BC592" s="200"/>
    </row>
    <row r="593" spans="2:65" ht="18" customHeight="1" x14ac:dyDescent="0.15">
      <c r="B593" s="469"/>
      <c r="C593" s="470"/>
      <c r="D593" s="470"/>
      <c r="E593" s="470"/>
      <c r="F593" s="470"/>
      <c r="G593" s="470"/>
      <c r="H593" s="470"/>
      <c r="I593" s="471"/>
      <c r="J593" s="469"/>
      <c r="K593" s="470"/>
      <c r="L593" s="470"/>
      <c r="M593" s="470"/>
      <c r="N593" s="473"/>
      <c r="O593" s="87"/>
      <c r="P593" s="16" t="s">
        <v>45</v>
      </c>
      <c r="Q593" s="45"/>
      <c r="R593" s="16" t="s">
        <v>46</v>
      </c>
      <c r="S593" s="88"/>
      <c r="T593" s="480" t="s">
        <v>48</v>
      </c>
      <c r="U593" s="481"/>
      <c r="V593" s="482"/>
      <c r="W593" s="483"/>
      <c r="X593" s="483"/>
      <c r="Y593" s="484"/>
      <c r="Z593" s="482"/>
      <c r="AA593" s="483"/>
      <c r="AB593" s="483"/>
      <c r="AC593" s="483"/>
      <c r="AD593" s="482">
        <v>0</v>
      </c>
      <c r="AE593" s="483"/>
      <c r="AF593" s="483"/>
      <c r="AG593" s="484"/>
      <c r="AH593" s="435">
        <f>IF(V592="賃金で算定",0,V593+Z593-AD593)</f>
        <v>0</v>
      </c>
      <c r="AI593" s="435"/>
      <c r="AJ593" s="435"/>
      <c r="AK593" s="465"/>
      <c r="AL593" s="439">
        <f>IF(V592="賃金で算定","賃金で算定",IF(OR(V593=0,$F596="",AV592=""),0,IF(AW592="昔",VLOOKUP($F596,労務比率,AX592,FALSE),IF(AW592="上",VLOOKUP($F596,労務比率,AX592,FALSE),IF(AW592="中",VLOOKUP($F596,労務比率,AX592,FALSE),VLOOKUP($F596,労務比率,AX592,FALSE))))))</f>
        <v>0</v>
      </c>
      <c r="AM593" s="440"/>
      <c r="AN593" s="436">
        <f>IF(V592="賃金で算定",0,INT(AH593*AL593/100))</f>
        <v>0</v>
      </c>
      <c r="AO593" s="437"/>
      <c r="AP593" s="437"/>
      <c r="AQ593" s="437"/>
      <c r="AR593" s="437"/>
      <c r="AS593" s="31"/>
      <c r="AV593" s="46"/>
      <c r="AW593" s="47"/>
      <c r="AY593" s="203">
        <f t="shared" ref="AY593" si="317">AH593</f>
        <v>0</v>
      </c>
      <c r="AZ593" s="201">
        <f>IF(AV592&lt;=設定シート!C$85,AH593,IF(AND(AV592&gt;=設定シート!E$85,AV592&lt;=設定シート!G$85),AH593*105/108,AH593))</f>
        <v>0</v>
      </c>
      <c r="BA593" s="198"/>
      <c r="BB593" s="201">
        <f t="shared" ref="BB593" si="318">IF($AL593="賃金で算定",0,INT(AY593*$AL593/100))</f>
        <v>0</v>
      </c>
      <c r="BC593" s="201">
        <f>IF(AY593=AZ593,BB593,AZ593*$AL593/100)</f>
        <v>0</v>
      </c>
      <c r="BL593" s="43">
        <f>IF(AY593=AZ593,0,1)</f>
        <v>0</v>
      </c>
      <c r="BM593" s="43" t="str">
        <f>IF(BL593=1,AL593,"")</f>
        <v/>
      </c>
    </row>
    <row r="594" spans="2:65" ht="18" customHeight="1" x14ac:dyDescent="0.15">
      <c r="B594" s="466"/>
      <c r="C594" s="467"/>
      <c r="D594" s="467"/>
      <c r="E594" s="467"/>
      <c r="F594" s="467"/>
      <c r="G594" s="467"/>
      <c r="H594" s="467"/>
      <c r="I594" s="468"/>
      <c r="J594" s="466"/>
      <c r="K594" s="467"/>
      <c r="L594" s="467"/>
      <c r="M594" s="467"/>
      <c r="N594" s="472"/>
      <c r="O594" s="86"/>
      <c r="P594" s="15" t="s">
        <v>45</v>
      </c>
      <c r="Q594" s="44"/>
      <c r="R594" s="15" t="s">
        <v>46</v>
      </c>
      <c r="S594" s="85"/>
      <c r="T594" s="474" t="s">
        <v>47</v>
      </c>
      <c r="U594" s="475"/>
      <c r="V594" s="476"/>
      <c r="W594" s="477"/>
      <c r="X594" s="477"/>
      <c r="Y594" s="60"/>
      <c r="Z594" s="33"/>
      <c r="AA594" s="34"/>
      <c r="AB594" s="34"/>
      <c r="AC594" s="35"/>
      <c r="AD594" s="33"/>
      <c r="AE594" s="34"/>
      <c r="AF594" s="34"/>
      <c r="AG594" s="40"/>
      <c r="AH594" s="462">
        <f>IF(V594="賃金で算定",V595+Z595-AD595,0)</f>
        <v>0</v>
      </c>
      <c r="AI594" s="463"/>
      <c r="AJ594" s="463"/>
      <c r="AK594" s="464"/>
      <c r="AL594" s="51"/>
      <c r="AM594" s="52"/>
      <c r="AN594" s="478"/>
      <c r="AO594" s="479"/>
      <c r="AP594" s="479"/>
      <c r="AQ594" s="479"/>
      <c r="AR594" s="479"/>
      <c r="AS594" s="32"/>
      <c r="AV594" s="46" t="str">
        <f>IF(OR(O594="",Q594=""),"", IF(O594&lt;20,DATE(O594+118,Q594,IF(S594="",1,S594)),DATE(O594+88,Q594,IF(S594="",1,S594))))</f>
        <v/>
      </c>
      <c r="AW594" s="47" t="str">
        <f>IF(AV594&lt;=設定シート!C$15,"昔",IF(AV594&lt;=設定シート!E$15,"上",IF(AV594&lt;=設定シート!G$15,"中","下")))</f>
        <v>下</v>
      </c>
      <c r="AX594" s="4">
        <f>IF(AV594&lt;=設定シート!$E$36,5,IF(AV594&lt;=設定シート!$I$36,7,IF(AV594&lt;=設定シート!$M$36,9,11)))</f>
        <v>11</v>
      </c>
      <c r="AY594" s="202"/>
      <c r="AZ594" s="200"/>
      <c r="BA594" s="204">
        <f t="shared" ref="BA594" si="319">AN594</f>
        <v>0</v>
      </c>
      <c r="BB594" s="200"/>
      <c r="BC594" s="200"/>
    </row>
    <row r="595" spans="2:65" ht="18" customHeight="1" x14ac:dyDescent="0.15">
      <c r="B595" s="469"/>
      <c r="C595" s="470"/>
      <c r="D595" s="470"/>
      <c r="E595" s="470"/>
      <c r="F595" s="470"/>
      <c r="G595" s="470"/>
      <c r="H595" s="470"/>
      <c r="I595" s="471"/>
      <c r="J595" s="469"/>
      <c r="K595" s="470"/>
      <c r="L595" s="470"/>
      <c r="M595" s="470"/>
      <c r="N595" s="473"/>
      <c r="O595" s="87"/>
      <c r="P595" s="184" t="s">
        <v>45</v>
      </c>
      <c r="Q595" s="45"/>
      <c r="R595" s="16" t="s">
        <v>46</v>
      </c>
      <c r="S595" s="88"/>
      <c r="T595" s="480" t="s">
        <v>48</v>
      </c>
      <c r="U595" s="481"/>
      <c r="V595" s="482"/>
      <c r="W595" s="483"/>
      <c r="X595" s="483"/>
      <c r="Y595" s="484"/>
      <c r="Z595" s="482"/>
      <c r="AA595" s="483"/>
      <c r="AB595" s="483"/>
      <c r="AC595" s="483"/>
      <c r="AD595" s="482">
        <v>0</v>
      </c>
      <c r="AE595" s="483"/>
      <c r="AF595" s="483"/>
      <c r="AG595" s="484"/>
      <c r="AH595" s="436">
        <f>IF(V594="賃金で算定",0,V595+Z595-AD595)</f>
        <v>0</v>
      </c>
      <c r="AI595" s="437"/>
      <c r="AJ595" s="437"/>
      <c r="AK595" s="438"/>
      <c r="AL595" s="439">
        <f>IF(V594="賃金で算定","賃金で算定",IF(OR(V595=0,$F596="",AV594=""),0,IF(AW594="昔",VLOOKUP($F596,労務比率,AX594,FALSE),IF(AW594="上",VLOOKUP($F596,労務比率,AX594,FALSE),IF(AW594="中",VLOOKUP($F596,労務比率,AX594,FALSE),VLOOKUP($F596,労務比率,AX594,FALSE))))))</f>
        <v>0</v>
      </c>
      <c r="AM595" s="440"/>
      <c r="AN595" s="436">
        <f>IF(V594="賃金で算定",0,INT(AH595*AL595/100))</f>
        <v>0</v>
      </c>
      <c r="AO595" s="437"/>
      <c r="AP595" s="437"/>
      <c r="AQ595" s="437"/>
      <c r="AR595" s="437"/>
      <c r="AS595" s="31"/>
      <c r="AV595" s="46"/>
      <c r="AW595" s="47"/>
      <c r="AY595" s="203">
        <f t="shared" ref="AY595" si="320">AH595</f>
        <v>0</v>
      </c>
      <c r="AZ595" s="201">
        <f>IF(AV594&lt;=設定シート!C$85,AH595,IF(AND(AV594&gt;=設定シート!E$85,AV594&lt;=設定シート!G$85),AH595*105/108,AH595))</f>
        <v>0</v>
      </c>
      <c r="BA595" s="198"/>
      <c r="BB595" s="201">
        <f t="shared" ref="BB595" si="321">IF($AL595="賃金で算定",0,INT(AY595*$AL595/100))</f>
        <v>0</v>
      </c>
      <c r="BC595" s="201">
        <f>IF(AY595=AZ595,BB595,AZ595*$AL595/100)</f>
        <v>0</v>
      </c>
      <c r="BL595" s="43">
        <f>IF(AY595=AZ595,0,1)</f>
        <v>0</v>
      </c>
      <c r="BM595" s="43" t="str">
        <f>IF(BL595=1,AL595,"")</f>
        <v/>
      </c>
    </row>
    <row r="596" spans="2:65" ht="18" customHeight="1" x14ac:dyDescent="0.15">
      <c r="B596" s="441" t="s">
        <v>85</v>
      </c>
      <c r="C596" s="442"/>
      <c r="D596" s="442"/>
      <c r="E596" s="443"/>
      <c r="F596" s="450"/>
      <c r="G596" s="451"/>
      <c r="H596" s="451"/>
      <c r="I596" s="451"/>
      <c r="J596" s="451"/>
      <c r="K596" s="451"/>
      <c r="L596" s="451"/>
      <c r="M596" s="451"/>
      <c r="N596" s="452"/>
      <c r="O596" s="441" t="s">
        <v>49</v>
      </c>
      <c r="P596" s="442"/>
      <c r="Q596" s="442"/>
      <c r="R596" s="442"/>
      <c r="S596" s="442"/>
      <c r="T596" s="442"/>
      <c r="U596" s="443"/>
      <c r="V596" s="459">
        <f>AH596</f>
        <v>0</v>
      </c>
      <c r="W596" s="460"/>
      <c r="X596" s="460"/>
      <c r="Y596" s="461"/>
      <c r="Z596" s="33"/>
      <c r="AA596" s="34"/>
      <c r="AB596" s="34"/>
      <c r="AC596" s="35"/>
      <c r="AD596" s="33"/>
      <c r="AE596" s="34"/>
      <c r="AF596" s="34"/>
      <c r="AG596" s="35"/>
      <c r="AH596" s="462">
        <f>AH578+AH580+AH582+AH584+AH586+AH588+AH590+AH592+AH594</f>
        <v>0</v>
      </c>
      <c r="AI596" s="463"/>
      <c r="AJ596" s="463"/>
      <c r="AK596" s="464"/>
      <c r="AL596" s="53"/>
      <c r="AM596" s="54"/>
      <c r="AN596" s="462">
        <f>AN578+AN580+AN582+AN584+AN586+AN588+AN590+AN592+AN594</f>
        <v>0</v>
      </c>
      <c r="AO596" s="463"/>
      <c r="AP596" s="463"/>
      <c r="AQ596" s="463"/>
      <c r="AR596" s="463"/>
      <c r="AS596" s="32"/>
      <c r="AW596" s="47"/>
      <c r="AY596" s="202"/>
      <c r="AZ596" s="205"/>
      <c r="BA596" s="212">
        <f>BA578+BA580+BA582+BA584+BA586+BA588+BA590+BA592+BA594</f>
        <v>0</v>
      </c>
      <c r="BB596" s="204">
        <f>BB579+BB581+BB583+BB585+BB587+BB589+BB591+BB593+BB595</f>
        <v>0</v>
      </c>
      <c r="BC596" s="204">
        <f>SUMIF(BL579:BL595,0,BC579:BC595)+ROUNDDOWN(ROUNDDOWN(BL596*105/108,0)*BM596/100,0)</f>
        <v>0</v>
      </c>
      <c r="BL596" s="43">
        <f>SUMIF(BL579:BL595,1,AH579:AK595)</f>
        <v>0</v>
      </c>
      <c r="BM596" s="43">
        <f>IF(COUNT(BM579:BM595)=0,0,SUM(BM579:BM595)/COUNT(BM579:BM595))</f>
        <v>0</v>
      </c>
    </row>
    <row r="597" spans="2:65" ht="18" customHeight="1" x14ac:dyDescent="0.15">
      <c r="B597" s="444"/>
      <c r="C597" s="445"/>
      <c r="D597" s="445"/>
      <c r="E597" s="446"/>
      <c r="F597" s="453"/>
      <c r="G597" s="454"/>
      <c r="H597" s="454"/>
      <c r="I597" s="454"/>
      <c r="J597" s="454"/>
      <c r="K597" s="454"/>
      <c r="L597" s="454"/>
      <c r="M597" s="454"/>
      <c r="N597" s="455"/>
      <c r="O597" s="444"/>
      <c r="P597" s="445"/>
      <c r="Q597" s="445"/>
      <c r="R597" s="445"/>
      <c r="S597" s="445"/>
      <c r="T597" s="445"/>
      <c r="U597" s="446"/>
      <c r="V597" s="434">
        <f>V579+V581+V583+V585+V587+V589+V591+V593+V595-V596</f>
        <v>0</v>
      </c>
      <c r="W597" s="435"/>
      <c r="X597" s="435"/>
      <c r="Y597" s="465"/>
      <c r="Z597" s="434">
        <f>Z579+Z581+Z583+Z585+Z587+Z589+Z591+Z593+Z595</f>
        <v>0</v>
      </c>
      <c r="AA597" s="435"/>
      <c r="AB597" s="435"/>
      <c r="AC597" s="435"/>
      <c r="AD597" s="434">
        <f>AD579+AD581+AD583+AD585+AD587+AD589+AD591+AD593+AD595</f>
        <v>0</v>
      </c>
      <c r="AE597" s="435"/>
      <c r="AF597" s="435"/>
      <c r="AG597" s="435"/>
      <c r="AH597" s="434">
        <f>AY597</f>
        <v>0</v>
      </c>
      <c r="AI597" s="435"/>
      <c r="AJ597" s="435"/>
      <c r="AK597" s="435"/>
      <c r="AL597" s="55"/>
      <c r="AM597" s="56"/>
      <c r="AN597" s="434">
        <f>BB597</f>
        <v>0</v>
      </c>
      <c r="AO597" s="435"/>
      <c r="AP597" s="435"/>
      <c r="AQ597" s="435"/>
      <c r="AR597" s="435"/>
      <c r="AS597" s="181"/>
      <c r="AW597" s="47"/>
      <c r="AY597" s="208">
        <f>AY579+AY581+AY583+AY585+AY587+AY589+AY591+AY593+AY595</f>
        <v>0</v>
      </c>
      <c r="AZ597" s="210"/>
      <c r="BA597" s="210"/>
      <c r="BB597" s="206">
        <f>BB596</f>
        <v>0</v>
      </c>
      <c r="BC597" s="213"/>
    </row>
    <row r="598" spans="2:65" ht="18" customHeight="1" x14ac:dyDescent="0.15">
      <c r="B598" s="447"/>
      <c r="C598" s="448"/>
      <c r="D598" s="448"/>
      <c r="E598" s="449"/>
      <c r="F598" s="456"/>
      <c r="G598" s="457"/>
      <c r="H598" s="457"/>
      <c r="I598" s="457"/>
      <c r="J598" s="457"/>
      <c r="K598" s="457"/>
      <c r="L598" s="457"/>
      <c r="M598" s="457"/>
      <c r="N598" s="458"/>
      <c r="O598" s="447"/>
      <c r="P598" s="448"/>
      <c r="Q598" s="448"/>
      <c r="R598" s="448"/>
      <c r="S598" s="448"/>
      <c r="T598" s="448"/>
      <c r="U598" s="449"/>
      <c r="V598" s="436"/>
      <c r="W598" s="437"/>
      <c r="X598" s="437"/>
      <c r="Y598" s="438"/>
      <c r="Z598" s="436"/>
      <c r="AA598" s="437"/>
      <c r="AB598" s="437"/>
      <c r="AC598" s="437"/>
      <c r="AD598" s="436"/>
      <c r="AE598" s="437"/>
      <c r="AF598" s="437"/>
      <c r="AG598" s="437"/>
      <c r="AH598" s="436">
        <f>AZ598</f>
        <v>0</v>
      </c>
      <c r="AI598" s="437"/>
      <c r="AJ598" s="437"/>
      <c r="AK598" s="438"/>
      <c r="AL598" s="57"/>
      <c r="AM598" s="58"/>
      <c r="AN598" s="436">
        <f>BC598</f>
        <v>0</v>
      </c>
      <c r="AO598" s="437"/>
      <c r="AP598" s="437"/>
      <c r="AQ598" s="437"/>
      <c r="AR598" s="437"/>
      <c r="AS598" s="31"/>
      <c r="AU598" s="90"/>
      <c r="AW598" s="47"/>
      <c r="AY598" s="209"/>
      <c r="AZ598" s="211">
        <f>IF(AZ579+AZ581+AZ583+AZ585+AZ587+AZ589+AZ591+AZ593+AZ595=AY597,0,ROUNDDOWN(AZ579+AZ581+AZ583+AZ585+AZ587+AZ589+AZ591+AZ593+AZ595,0))</f>
        <v>0</v>
      </c>
      <c r="BA598" s="207"/>
      <c r="BB598" s="207"/>
      <c r="BC598" s="211">
        <f>IF(BC596=BB597,0,BC596)</f>
        <v>0</v>
      </c>
    </row>
    <row r="599" spans="2:65" ht="18" customHeight="1" x14ac:dyDescent="0.15">
      <c r="AD599" s="1" t="str">
        <f>IF(AND($F596="",$V596+$V597&gt;0),"事業の種類を選択してください。","")</f>
        <v/>
      </c>
      <c r="AN599" s="433">
        <f>IF(AN596=0,0,AN596+IF(AN598=0,AN597,AN598))</f>
        <v>0</v>
      </c>
      <c r="AO599" s="433"/>
      <c r="AP599" s="433"/>
      <c r="AQ599" s="433"/>
      <c r="AR599" s="433"/>
      <c r="AW599" s="47"/>
    </row>
    <row r="600" spans="2:65" ht="31.5" customHeight="1" x14ac:dyDescent="0.15">
      <c r="AN600" s="62"/>
      <c r="AO600" s="62"/>
      <c r="AP600" s="62"/>
      <c r="AQ600" s="62"/>
      <c r="AR600" s="62"/>
      <c r="AW600" s="47"/>
    </row>
    <row r="601" spans="2:65" ht="7.5" customHeight="1" x14ac:dyDescent="0.15">
      <c r="X601" s="6"/>
      <c r="Y601" s="6"/>
      <c r="AW601" s="47"/>
    </row>
    <row r="602" spans="2:65" ht="10.5" customHeight="1" x14ac:dyDescent="0.15">
      <c r="X602" s="6"/>
      <c r="Y602" s="6"/>
      <c r="AW602" s="47"/>
    </row>
    <row r="603" spans="2:65" ht="5.25" customHeight="1" x14ac:dyDescent="0.15">
      <c r="X603" s="6"/>
      <c r="Y603" s="6"/>
      <c r="AW603" s="47"/>
    </row>
    <row r="604" spans="2:65" ht="5.25" customHeight="1" x14ac:dyDescent="0.15">
      <c r="X604" s="6"/>
      <c r="Y604" s="6"/>
      <c r="AW604" s="47"/>
    </row>
    <row r="605" spans="2:65" ht="5.25" customHeight="1" x14ac:dyDescent="0.15">
      <c r="X605" s="6"/>
      <c r="Y605" s="6"/>
      <c r="AW605" s="47"/>
    </row>
    <row r="606" spans="2:65" ht="5.25" customHeight="1" x14ac:dyDescent="0.15">
      <c r="X606" s="6"/>
      <c r="Y606" s="6"/>
      <c r="AW606" s="47"/>
    </row>
    <row r="607" spans="2:65" ht="17.25" customHeight="1" x14ac:dyDescent="0.15">
      <c r="B607" s="2" t="s">
        <v>50</v>
      </c>
      <c r="S607" s="4"/>
      <c r="T607" s="4"/>
      <c r="U607" s="4"/>
      <c r="V607" s="4"/>
      <c r="W607" s="4"/>
      <c r="AL607" s="48"/>
      <c r="AW607" s="47"/>
    </row>
    <row r="608" spans="2:65" ht="12.75" customHeight="1" x14ac:dyDescent="0.15">
      <c r="M608" s="49"/>
      <c r="N608" s="49"/>
      <c r="O608" s="49"/>
      <c r="P608" s="49"/>
      <c r="Q608" s="49"/>
      <c r="R608" s="49"/>
      <c r="S608" s="49"/>
      <c r="T608" s="50"/>
      <c r="U608" s="50"/>
      <c r="V608" s="50"/>
      <c r="W608" s="50"/>
      <c r="X608" s="50"/>
      <c r="Y608" s="50"/>
      <c r="Z608" s="50"/>
      <c r="AA608" s="49"/>
      <c r="AB608" s="49"/>
      <c r="AC608" s="49"/>
      <c r="AL608" s="48"/>
      <c r="AM608" s="560" t="s">
        <v>266</v>
      </c>
      <c r="AN608" s="561"/>
      <c r="AO608" s="561"/>
      <c r="AP608" s="562"/>
      <c r="AW608" s="47"/>
    </row>
    <row r="609" spans="2:65" ht="12.75" customHeight="1" x14ac:dyDescent="0.15">
      <c r="M609" s="49"/>
      <c r="N609" s="49"/>
      <c r="O609" s="49"/>
      <c r="P609" s="49"/>
      <c r="Q609" s="49"/>
      <c r="R609" s="49"/>
      <c r="S609" s="49"/>
      <c r="T609" s="50"/>
      <c r="U609" s="50"/>
      <c r="V609" s="50"/>
      <c r="W609" s="50"/>
      <c r="X609" s="50"/>
      <c r="Y609" s="50"/>
      <c r="Z609" s="50"/>
      <c r="AA609" s="49"/>
      <c r="AB609" s="49"/>
      <c r="AC609" s="49"/>
      <c r="AL609" s="48"/>
      <c r="AM609" s="563"/>
      <c r="AN609" s="564"/>
      <c r="AO609" s="564"/>
      <c r="AP609" s="565"/>
      <c r="AW609" s="47"/>
    </row>
    <row r="610" spans="2:65" ht="12.75" customHeight="1" x14ac:dyDescent="0.15">
      <c r="M610" s="49"/>
      <c r="N610" s="49"/>
      <c r="O610" s="49"/>
      <c r="P610" s="49"/>
      <c r="Q610" s="49"/>
      <c r="R610" s="49"/>
      <c r="S610" s="49"/>
      <c r="T610" s="49"/>
      <c r="U610" s="49"/>
      <c r="V610" s="49"/>
      <c r="W610" s="49"/>
      <c r="X610" s="49"/>
      <c r="Y610" s="49"/>
      <c r="Z610" s="49"/>
      <c r="AA610" s="49"/>
      <c r="AB610" s="49"/>
      <c r="AC610" s="49"/>
      <c r="AL610" s="48"/>
      <c r="AM610" s="220"/>
      <c r="AN610" s="220"/>
      <c r="AW610" s="47"/>
    </row>
    <row r="611" spans="2:65" ht="6" customHeight="1" x14ac:dyDescent="0.15">
      <c r="M611" s="49"/>
      <c r="N611" s="49"/>
      <c r="O611" s="49"/>
      <c r="P611" s="49"/>
      <c r="Q611" s="49"/>
      <c r="R611" s="49"/>
      <c r="S611" s="49"/>
      <c r="T611" s="49"/>
      <c r="U611" s="49"/>
      <c r="V611" s="49"/>
      <c r="W611" s="49"/>
      <c r="X611" s="49"/>
      <c r="Y611" s="49"/>
      <c r="Z611" s="49"/>
      <c r="AA611" s="49"/>
      <c r="AB611" s="49"/>
      <c r="AC611" s="49"/>
      <c r="AL611" s="48"/>
      <c r="AM611" s="48"/>
      <c r="AW611" s="47"/>
    </row>
    <row r="612" spans="2:65" ht="12.75" customHeight="1" x14ac:dyDescent="0.15">
      <c r="B612" s="566" t="s">
        <v>2</v>
      </c>
      <c r="C612" s="567"/>
      <c r="D612" s="567"/>
      <c r="E612" s="567"/>
      <c r="F612" s="567"/>
      <c r="G612" s="567"/>
      <c r="H612" s="567"/>
      <c r="I612" s="567"/>
      <c r="J612" s="569" t="s">
        <v>10</v>
      </c>
      <c r="K612" s="569"/>
      <c r="L612" s="3" t="s">
        <v>3</v>
      </c>
      <c r="M612" s="569" t="s">
        <v>11</v>
      </c>
      <c r="N612" s="569"/>
      <c r="O612" s="570" t="s">
        <v>12</v>
      </c>
      <c r="P612" s="569"/>
      <c r="Q612" s="569"/>
      <c r="R612" s="569"/>
      <c r="S612" s="569"/>
      <c r="T612" s="569"/>
      <c r="U612" s="569" t="s">
        <v>13</v>
      </c>
      <c r="V612" s="569"/>
      <c r="W612" s="569"/>
      <c r="AD612" s="5"/>
      <c r="AE612" s="5"/>
      <c r="AF612" s="5"/>
      <c r="AG612" s="5"/>
      <c r="AH612" s="5"/>
      <c r="AI612" s="5"/>
      <c r="AJ612" s="5"/>
      <c r="AL612" s="571">
        <f ca="1">$AL$9</f>
        <v>30</v>
      </c>
      <c r="AM612" s="572"/>
      <c r="AN612" s="502" t="s">
        <v>4</v>
      </c>
      <c r="AO612" s="502"/>
      <c r="AP612" s="572">
        <v>15</v>
      </c>
      <c r="AQ612" s="572"/>
      <c r="AR612" s="502" t="s">
        <v>5</v>
      </c>
      <c r="AS612" s="503"/>
      <c r="AW612" s="47"/>
    </row>
    <row r="613" spans="2:65" ht="13.5" customHeight="1" x14ac:dyDescent="0.15">
      <c r="B613" s="567"/>
      <c r="C613" s="567"/>
      <c r="D613" s="567"/>
      <c r="E613" s="567"/>
      <c r="F613" s="567"/>
      <c r="G613" s="567"/>
      <c r="H613" s="567"/>
      <c r="I613" s="567"/>
      <c r="J613" s="508" t="str">
        <f>$J$10</f>
        <v>1</v>
      </c>
      <c r="K613" s="510" t="str">
        <f>$K$10</f>
        <v>2</v>
      </c>
      <c r="L613" s="513" t="str">
        <f>$L$10</f>
        <v>1</v>
      </c>
      <c r="M613" s="516" t="str">
        <f>$M$10</f>
        <v>0</v>
      </c>
      <c r="N613" s="510" t="str">
        <f>$N$10</f>
        <v>3</v>
      </c>
      <c r="O613" s="516" t="str">
        <f>$O$10</f>
        <v>9</v>
      </c>
      <c r="P613" s="519" t="str">
        <f>$P$10</f>
        <v>3</v>
      </c>
      <c r="Q613" s="519" t="str">
        <f>$Q$10</f>
        <v>9</v>
      </c>
      <c r="R613" s="519" t="str">
        <f>$R$10</f>
        <v>0</v>
      </c>
      <c r="S613" s="519" t="str">
        <f>$S$10</f>
        <v>2</v>
      </c>
      <c r="T613" s="510" t="str">
        <f>$T$10</f>
        <v>5</v>
      </c>
      <c r="U613" s="516" t="str">
        <f>$U$10</f>
        <v>0</v>
      </c>
      <c r="V613" s="519" t="str">
        <f>$V$10</f>
        <v>0</v>
      </c>
      <c r="W613" s="510" t="str">
        <f>$W$10</f>
        <v>１</v>
      </c>
      <c r="AD613" s="5"/>
      <c r="AE613" s="5"/>
      <c r="AF613" s="5"/>
      <c r="AG613" s="5"/>
      <c r="AH613" s="5"/>
      <c r="AI613" s="5"/>
      <c r="AJ613" s="5"/>
      <c r="AL613" s="573"/>
      <c r="AM613" s="574"/>
      <c r="AN613" s="504"/>
      <c r="AO613" s="504"/>
      <c r="AP613" s="574"/>
      <c r="AQ613" s="574"/>
      <c r="AR613" s="504"/>
      <c r="AS613" s="505"/>
      <c r="AW613" s="47"/>
    </row>
    <row r="614" spans="2:65" ht="9" customHeight="1" x14ac:dyDescent="0.15">
      <c r="B614" s="567"/>
      <c r="C614" s="567"/>
      <c r="D614" s="567"/>
      <c r="E614" s="567"/>
      <c r="F614" s="567"/>
      <c r="G614" s="567"/>
      <c r="H614" s="567"/>
      <c r="I614" s="567"/>
      <c r="J614" s="509"/>
      <c r="K614" s="511"/>
      <c r="L614" s="514"/>
      <c r="M614" s="517"/>
      <c r="N614" s="511"/>
      <c r="O614" s="517"/>
      <c r="P614" s="520"/>
      <c r="Q614" s="520"/>
      <c r="R614" s="520"/>
      <c r="S614" s="520"/>
      <c r="T614" s="511"/>
      <c r="U614" s="517"/>
      <c r="V614" s="520"/>
      <c r="W614" s="511"/>
      <c r="AD614" s="5"/>
      <c r="AE614" s="5"/>
      <c r="AF614" s="5"/>
      <c r="AG614" s="5"/>
      <c r="AH614" s="5"/>
      <c r="AI614" s="5"/>
      <c r="AJ614" s="5"/>
      <c r="AL614" s="575"/>
      <c r="AM614" s="576"/>
      <c r="AN614" s="506"/>
      <c r="AO614" s="506"/>
      <c r="AP614" s="576"/>
      <c r="AQ614" s="576"/>
      <c r="AR614" s="506"/>
      <c r="AS614" s="507"/>
      <c r="AW614" s="47"/>
    </row>
    <row r="615" spans="2:65" ht="6" customHeight="1" x14ac:dyDescent="0.15">
      <c r="B615" s="568"/>
      <c r="C615" s="568"/>
      <c r="D615" s="568"/>
      <c r="E615" s="568"/>
      <c r="F615" s="568"/>
      <c r="G615" s="568"/>
      <c r="H615" s="568"/>
      <c r="I615" s="568"/>
      <c r="J615" s="509"/>
      <c r="K615" s="512"/>
      <c r="L615" s="515"/>
      <c r="M615" s="518"/>
      <c r="N615" s="512"/>
      <c r="O615" s="518"/>
      <c r="P615" s="521"/>
      <c r="Q615" s="521"/>
      <c r="R615" s="521"/>
      <c r="S615" s="521"/>
      <c r="T615" s="512"/>
      <c r="U615" s="518"/>
      <c r="V615" s="521"/>
      <c r="W615" s="512"/>
      <c r="AW615" s="47"/>
    </row>
    <row r="616" spans="2:65" ht="15" customHeight="1" x14ac:dyDescent="0.15">
      <c r="B616" s="487" t="s">
        <v>51</v>
      </c>
      <c r="C616" s="488"/>
      <c r="D616" s="488"/>
      <c r="E616" s="488"/>
      <c r="F616" s="488"/>
      <c r="G616" s="488"/>
      <c r="H616" s="488"/>
      <c r="I616" s="489"/>
      <c r="J616" s="487" t="s">
        <v>6</v>
      </c>
      <c r="K616" s="488"/>
      <c r="L616" s="488"/>
      <c r="M616" s="488"/>
      <c r="N616" s="496"/>
      <c r="O616" s="499" t="s">
        <v>52</v>
      </c>
      <c r="P616" s="488"/>
      <c r="Q616" s="488"/>
      <c r="R616" s="488"/>
      <c r="S616" s="488"/>
      <c r="T616" s="488"/>
      <c r="U616" s="489"/>
      <c r="V616" s="12" t="s">
        <v>32</v>
      </c>
      <c r="W616" s="27"/>
      <c r="X616" s="27"/>
      <c r="Y616" s="526" t="s">
        <v>44</v>
      </c>
      <c r="Z616" s="526"/>
      <c r="AA616" s="526"/>
      <c r="AB616" s="526"/>
      <c r="AC616" s="526"/>
      <c r="AD616" s="526"/>
      <c r="AE616" s="526"/>
      <c r="AF616" s="526"/>
      <c r="AG616" s="526"/>
      <c r="AH616" s="526"/>
      <c r="AI616" s="27"/>
      <c r="AJ616" s="27"/>
      <c r="AK616" s="28"/>
      <c r="AL616" s="527" t="s">
        <v>216</v>
      </c>
      <c r="AM616" s="527"/>
      <c r="AN616" s="528" t="s">
        <v>33</v>
      </c>
      <c r="AO616" s="528"/>
      <c r="AP616" s="528"/>
      <c r="AQ616" s="528"/>
      <c r="AR616" s="528"/>
      <c r="AS616" s="529"/>
      <c r="AW616" s="47"/>
    </row>
    <row r="617" spans="2:65" ht="13.5" customHeight="1" x14ac:dyDescent="0.15">
      <c r="B617" s="490"/>
      <c r="C617" s="491"/>
      <c r="D617" s="491"/>
      <c r="E617" s="491"/>
      <c r="F617" s="491"/>
      <c r="G617" s="491"/>
      <c r="H617" s="491"/>
      <c r="I617" s="492"/>
      <c r="J617" s="490"/>
      <c r="K617" s="491"/>
      <c r="L617" s="491"/>
      <c r="M617" s="491"/>
      <c r="N617" s="497"/>
      <c r="O617" s="500"/>
      <c r="P617" s="491"/>
      <c r="Q617" s="491"/>
      <c r="R617" s="491"/>
      <c r="S617" s="491"/>
      <c r="T617" s="491"/>
      <c r="U617" s="492"/>
      <c r="V617" s="530" t="s">
        <v>7</v>
      </c>
      <c r="W617" s="531"/>
      <c r="X617" s="531"/>
      <c r="Y617" s="532"/>
      <c r="Z617" s="536" t="s">
        <v>16</v>
      </c>
      <c r="AA617" s="537"/>
      <c r="AB617" s="537"/>
      <c r="AC617" s="538"/>
      <c r="AD617" s="542" t="s">
        <v>17</v>
      </c>
      <c r="AE617" s="543"/>
      <c r="AF617" s="543"/>
      <c r="AG617" s="544"/>
      <c r="AH617" s="548" t="s">
        <v>86</v>
      </c>
      <c r="AI617" s="549"/>
      <c r="AJ617" s="549"/>
      <c r="AK617" s="550"/>
      <c r="AL617" s="554" t="s">
        <v>217</v>
      </c>
      <c r="AM617" s="554"/>
      <c r="AN617" s="556" t="s">
        <v>19</v>
      </c>
      <c r="AO617" s="557"/>
      <c r="AP617" s="557"/>
      <c r="AQ617" s="557"/>
      <c r="AR617" s="558"/>
      <c r="AS617" s="559"/>
      <c r="AW617" s="47"/>
      <c r="AY617" s="196" t="s">
        <v>243</v>
      </c>
      <c r="AZ617" s="196" t="s">
        <v>243</v>
      </c>
      <c r="BA617" s="196" t="s">
        <v>241</v>
      </c>
      <c r="BB617" s="522" t="s">
        <v>242</v>
      </c>
      <c r="BC617" s="523"/>
    </row>
    <row r="618" spans="2:65" ht="13.5" customHeight="1" x14ac:dyDescent="0.15">
      <c r="B618" s="493"/>
      <c r="C618" s="494"/>
      <c r="D618" s="494"/>
      <c r="E618" s="494"/>
      <c r="F618" s="494"/>
      <c r="G618" s="494"/>
      <c r="H618" s="494"/>
      <c r="I618" s="495"/>
      <c r="J618" s="493"/>
      <c r="K618" s="494"/>
      <c r="L618" s="494"/>
      <c r="M618" s="494"/>
      <c r="N618" s="498"/>
      <c r="O618" s="501"/>
      <c r="P618" s="494"/>
      <c r="Q618" s="494"/>
      <c r="R618" s="494"/>
      <c r="S618" s="494"/>
      <c r="T618" s="494"/>
      <c r="U618" s="495"/>
      <c r="V618" s="533"/>
      <c r="W618" s="534"/>
      <c r="X618" s="534"/>
      <c r="Y618" s="535"/>
      <c r="Z618" s="539"/>
      <c r="AA618" s="540"/>
      <c r="AB618" s="540"/>
      <c r="AC618" s="541"/>
      <c r="AD618" s="545"/>
      <c r="AE618" s="546"/>
      <c r="AF618" s="546"/>
      <c r="AG618" s="547"/>
      <c r="AH618" s="551"/>
      <c r="AI618" s="552"/>
      <c r="AJ618" s="552"/>
      <c r="AK618" s="553"/>
      <c r="AL618" s="555"/>
      <c r="AM618" s="555"/>
      <c r="AN618" s="524"/>
      <c r="AO618" s="524"/>
      <c r="AP618" s="524"/>
      <c r="AQ618" s="524"/>
      <c r="AR618" s="524"/>
      <c r="AS618" s="525"/>
      <c r="AW618" s="47"/>
      <c r="AY618" s="197"/>
      <c r="AZ618" s="198" t="s">
        <v>237</v>
      </c>
      <c r="BA618" s="198" t="s">
        <v>240</v>
      </c>
      <c r="BB618" s="199" t="s">
        <v>238</v>
      </c>
      <c r="BC618" s="198" t="s">
        <v>237</v>
      </c>
      <c r="BL618" s="43" t="s">
        <v>251</v>
      </c>
      <c r="BM618" s="43" t="s">
        <v>151</v>
      </c>
    </row>
    <row r="619" spans="2:65" ht="18" customHeight="1" x14ac:dyDescent="0.15">
      <c r="B619" s="466"/>
      <c r="C619" s="467"/>
      <c r="D619" s="467"/>
      <c r="E619" s="467"/>
      <c r="F619" s="467"/>
      <c r="G619" s="467"/>
      <c r="H619" s="467"/>
      <c r="I619" s="468"/>
      <c r="J619" s="466"/>
      <c r="K619" s="467"/>
      <c r="L619" s="467"/>
      <c r="M619" s="467"/>
      <c r="N619" s="472"/>
      <c r="O619" s="86"/>
      <c r="P619" s="15" t="s">
        <v>0</v>
      </c>
      <c r="Q619" s="44"/>
      <c r="R619" s="15" t="s">
        <v>1</v>
      </c>
      <c r="S619" s="85"/>
      <c r="T619" s="474" t="s">
        <v>57</v>
      </c>
      <c r="U619" s="475"/>
      <c r="V619" s="476"/>
      <c r="W619" s="477"/>
      <c r="X619" s="477"/>
      <c r="Y619" s="59" t="s">
        <v>8</v>
      </c>
      <c r="Z619" s="37"/>
      <c r="AA619" s="38"/>
      <c r="AB619" s="38"/>
      <c r="AC619" s="36" t="s">
        <v>8</v>
      </c>
      <c r="AD619" s="37"/>
      <c r="AE619" s="38"/>
      <c r="AF619" s="38"/>
      <c r="AG619" s="39" t="s">
        <v>8</v>
      </c>
      <c r="AH619" s="462">
        <f>IF(V619="賃金で算定",V620+Z620-AD620,0)</f>
        <v>0</v>
      </c>
      <c r="AI619" s="463"/>
      <c r="AJ619" s="463"/>
      <c r="AK619" s="464"/>
      <c r="AL619" s="51"/>
      <c r="AM619" s="52"/>
      <c r="AN619" s="478"/>
      <c r="AO619" s="479"/>
      <c r="AP619" s="479"/>
      <c r="AQ619" s="479"/>
      <c r="AR619" s="479"/>
      <c r="AS619" s="39" t="s">
        <v>8</v>
      </c>
      <c r="AV619" s="46" t="str">
        <f>IF(OR(O619="",Q619=""),"", IF(O619&lt;20,DATE(O619+118,Q619,IF(S619="",1,S619)),DATE(O619+88,Q619,IF(S619="",1,S619))))</f>
        <v/>
      </c>
      <c r="AW619" s="47" t="str">
        <f>IF(AV619&lt;=設定シート!C$15,"昔",IF(AV619&lt;=設定シート!E$15,"上",IF(AV619&lt;=設定シート!G$15,"中","下")))</f>
        <v>下</v>
      </c>
      <c r="AX619" s="4">
        <f>IF(AV619&lt;=設定シート!$E$36,5,IF(AV619&lt;=設定シート!$I$36,7,IF(AV619&lt;=設定シート!$M$36,9,11)))</f>
        <v>11</v>
      </c>
      <c r="AY619" s="202"/>
      <c r="AZ619" s="200"/>
      <c r="BA619" s="204">
        <f>AN619</f>
        <v>0</v>
      </c>
      <c r="BB619" s="200"/>
      <c r="BC619" s="200"/>
    </row>
    <row r="620" spans="2:65" ht="18" customHeight="1" x14ac:dyDescent="0.15">
      <c r="B620" s="469"/>
      <c r="C620" s="470"/>
      <c r="D620" s="470"/>
      <c r="E620" s="470"/>
      <c r="F620" s="470"/>
      <c r="G620" s="470"/>
      <c r="H620" s="470"/>
      <c r="I620" s="471"/>
      <c r="J620" s="469"/>
      <c r="K620" s="470"/>
      <c r="L620" s="470"/>
      <c r="M620" s="470"/>
      <c r="N620" s="473"/>
      <c r="O620" s="87"/>
      <c r="P620" s="5" t="s">
        <v>0</v>
      </c>
      <c r="Q620" s="45"/>
      <c r="R620" s="5" t="s">
        <v>1</v>
      </c>
      <c r="S620" s="88"/>
      <c r="T620" s="480" t="s">
        <v>58</v>
      </c>
      <c r="U620" s="481"/>
      <c r="V620" s="482"/>
      <c r="W620" s="483"/>
      <c r="X620" s="483"/>
      <c r="Y620" s="484"/>
      <c r="Z620" s="485"/>
      <c r="AA620" s="486"/>
      <c r="AB620" s="486"/>
      <c r="AC620" s="486"/>
      <c r="AD620" s="482">
        <v>0</v>
      </c>
      <c r="AE620" s="483"/>
      <c r="AF620" s="483"/>
      <c r="AG620" s="484"/>
      <c r="AH620" s="435">
        <f>IF(V619="賃金で算定",0,V620+Z620-AD620)</f>
        <v>0</v>
      </c>
      <c r="AI620" s="435"/>
      <c r="AJ620" s="435"/>
      <c r="AK620" s="465"/>
      <c r="AL620" s="439">
        <f>IF(V619="賃金で算定","賃金で算定",IF(OR(V620=0,$F637="",AV619=""),0,IF(AW619="昔",VLOOKUP($F637,労務比率,AX619,FALSE),IF(AW619="上",VLOOKUP($F637,労務比率,AX619,FALSE),IF(AW619="中",VLOOKUP($F637,労務比率,AX619,FALSE),VLOOKUP($F637,労務比率,AX619,FALSE))))))</f>
        <v>0</v>
      </c>
      <c r="AM620" s="440"/>
      <c r="AN620" s="436">
        <f>IF(V619="賃金で算定",0,INT(AH620*AL620/100))</f>
        <v>0</v>
      </c>
      <c r="AO620" s="437"/>
      <c r="AP620" s="437"/>
      <c r="AQ620" s="437"/>
      <c r="AR620" s="437"/>
      <c r="AS620" s="31"/>
      <c r="AV620" s="46"/>
      <c r="AW620" s="47"/>
      <c r="AY620" s="203">
        <f>AH620</f>
        <v>0</v>
      </c>
      <c r="AZ620" s="201">
        <f>IF(AV619&lt;=設定シート!C$85,AH620,IF(AND(AV619&gt;=設定シート!E$85,AV619&lt;=設定シート!G$85),AH620*105/108,AH620))</f>
        <v>0</v>
      </c>
      <c r="BA620" s="198"/>
      <c r="BB620" s="201">
        <f>IF($AL620="賃金で算定",0,INT(AY620*$AL620/100))</f>
        <v>0</v>
      </c>
      <c r="BC620" s="201">
        <f>IF(AY620=AZ620,BB620,AZ620*$AL620/100)</f>
        <v>0</v>
      </c>
      <c r="BL620" s="43">
        <f>IF(AY620=AZ620,0,1)</f>
        <v>0</v>
      </c>
      <c r="BM620" s="43" t="str">
        <f>IF(BL620=1,AL620,"")</f>
        <v/>
      </c>
    </row>
    <row r="621" spans="2:65" ht="18" customHeight="1" x14ac:dyDescent="0.15">
      <c r="B621" s="466"/>
      <c r="C621" s="467"/>
      <c r="D621" s="467"/>
      <c r="E621" s="467"/>
      <c r="F621" s="467"/>
      <c r="G621" s="467"/>
      <c r="H621" s="467"/>
      <c r="I621" s="468"/>
      <c r="J621" s="466"/>
      <c r="K621" s="467"/>
      <c r="L621" s="467"/>
      <c r="M621" s="467"/>
      <c r="N621" s="472"/>
      <c r="O621" s="86"/>
      <c r="P621" s="15" t="s">
        <v>45</v>
      </c>
      <c r="Q621" s="44"/>
      <c r="R621" s="15" t="s">
        <v>46</v>
      </c>
      <c r="S621" s="85"/>
      <c r="T621" s="474" t="s">
        <v>47</v>
      </c>
      <c r="U621" s="475"/>
      <c r="V621" s="476"/>
      <c r="W621" s="477"/>
      <c r="X621" s="477"/>
      <c r="Y621" s="60"/>
      <c r="Z621" s="33"/>
      <c r="AA621" s="34"/>
      <c r="AB621" s="34"/>
      <c r="AC621" s="35"/>
      <c r="AD621" s="33"/>
      <c r="AE621" s="34"/>
      <c r="AF621" s="34"/>
      <c r="AG621" s="40"/>
      <c r="AH621" s="462">
        <f>IF(V621="賃金で算定",V622+Z622-AD622,0)</f>
        <v>0</v>
      </c>
      <c r="AI621" s="463"/>
      <c r="AJ621" s="463"/>
      <c r="AK621" s="464"/>
      <c r="AL621" s="51"/>
      <c r="AM621" s="52"/>
      <c r="AN621" s="478"/>
      <c r="AO621" s="479"/>
      <c r="AP621" s="479"/>
      <c r="AQ621" s="479"/>
      <c r="AR621" s="479"/>
      <c r="AS621" s="32"/>
      <c r="AV621" s="46" t="str">
        <f>IF(OR(O621="",Q621=""),"", IF(O621&lt;20,DATE(O621+118,Q621,IF(S621="",1,S621)),DATE(O621+88,Q621,IF(S621="",1,S621))))</f>
        <v/>
      </c>
      <c r="AW621" s="47" t="str">
        <f>IF(AV621&lt;=設定シート!C$15,"昔",IF(AV621&lt;=設定シート!E$15,"上",IF(AV621&lt;=設定シート!G$15,"中","下")))</f>
        <v>下</v>
      </c>
      <c r="AX621" s="4">
        <f>IF(AV621&lt;=設定シート!$E$36,5,IF(AV621&lt;=設定シート!$I$36,7,IF(AV621&lt;=設定シート!$M$36,9,11)))</f>
        <v>11</v>
      </c>
      <c r="AY621" s="202"/>
      <c r="AZ621" s="200"/>
      <c r="BA621" s="204">
        <f t="shared" ref="BA621" si="322">AN621</f>
        <v>0</v>
      </c>
      <c r="BB621" s="200"/>
      <c r="BC621" s="200"/>
      <c r="BL621" s="43"/>
      <c r="BM621" s="43"/>
    </row>
    <row r="622" spans="2:65" ht="18" customHeight="1" x14ac:dyDescent="0.15">
      <c r="B622" s="469"/>
      <c r="C622" s="470"/>
      <c r="D622" s="470"/>
      <c r="E622" s="470"/>
      <c r="F622" s="470"/>
      <c r="G622" s="470"/>
      <c r="H622" s="470"/>
      <c r="I622" s="471"/>
      <c r="J622" s="469"/>
      <c r="K622" s="470"/>
      <c r="L622" s="470"/>
      <c r="M622" s="470"/>
      <c r="N622" s="473"/>
      <c r="O622" s="87"/>
      <c r="P622" s="16" t="s">
        <v>45</v>
      </c>
      <c r="Q622" s="45"/>
      <c r="R622" s="16" t="s">
        <v>46</v>
      </c>
      <c r="S622" s="88"/>
      <c r="T622" s="480" t="s">
        <v>48</v>
      </c>
      <c r="U622" s="481"/>
      <c r="V622" s="482"/>
      <c r="W622" s="483"/>
      <c r="X622" s="483"/>
      <c r="Y622" s="484"/>
      <c r="Z622" s="485"/>
      <c r="AA622" s="486"/>
      <c r="AB622" s="486"/>
      <c r="AC622" s="486"/>
      <c r="AD622" s="482">
        <v>0</v>
      </c>
      <c r="AE622" s="483"/>
      <c r="AF622" s="483"/>
      <c r="AG622" s="484"/>
      <c r="AH622" s="435">
        <f>IF(V621="賃金で算定",0,V622+Z622-AD622)</f>
        <v>0</v>
      </c>
      <c r="AI622" s="435"/>
      <c r="AJ622" s="435"/>
      <c r="AK622" s="465"/>
      <c r="AL622" s="439">
        <f>IF(V621="賃金で算定","賃金で算定",IF(OR(V622=0,$F637="",AV621=""),0,IF(AW621="昔",VLOOKUP($F637,労務比率,AX621,FALSE),IF(AW621="上",VLOOKUP($F637,労務比率,AX621,FALSE),IF(AW621="中",VLOOKUP($F637,労務比率,AX621,FALSE),VLOOKUP($F637,労務比率,AX621,FALSE))))))</f>
        <v>0</v>
      </c>
      <c r="AM622" s="440"/>
      <c r="AN622" s="436">
        <f>IF(V621="賃金で算定",0,INT(AH622*AL622/100))</f>
        <v>0</v>
      </c>
      <c r="AO622" s="437"/>
      <c r="AP622" s="437"/>
      <c r="AQ622" s="437"/>
      <c r="AR622" s="437"/>
      <c r="AS622" s="31"/>
      <c r="AV622" s="46"/>
      <c r="AW622" s="47"/>
      <c r="AY622" s="203">
        <f t="shared" ref="AY622" si="323">AH622</f>
        <v>0</v>
      </c>
      <c r="AZ622" s="201">
        <f>IF(AV621&lt;=設定シート!C$85,AH622,IF(AND(AV621&gt;=設定シート!E$85,AV621&lt;=設定シート!G$85),AH622*105/108,AH622))</f>
        <v>0</v>
      </c>
      <c r="BA622" s="198"/>
      <c r="BB622" s="201">
        <f t="shared" ref="BB622" si="324">IF($AL622="賃金で算定",0,INT(AY622*$AL622/100))</f>
        <v>0</v>
      </c>
      <c r="BC622" s="201">
        <f>IF(AY622=AZ622,BB622,AZ622*$AL622/100)</f>
        <v>0</v>
      </c>
      <c r="BL622" s="43">
        <f>IF(AY622=AZ622,0,1)</f>
        <v>0</v>
      </c>
      <c r="BM622" s="43" t="str">
        <f>IF(BL622=1,AL622,"")</f>
        <v/>
      </c>
    </row>
    <row r="623" spans="2:65" ht="18" customHeight="1" x14ac:dyDescent="0.15">
      <c r="B623" s="466"/>
      <c r="C623" s="467"/>
      <c r="D623" s="467"/>
      <c r="E623" s="467"/>
      <c r="F623" s="467"/>
      <c r="G623" s="467"/>
      <c r="H623" s="467"/>
      <c r="I623" s="468"/>
      <c r="J623" s="466"/>
      <c r="K623" s="467"/>
      <c r="L623" s="467"/>
      <c r="M623" s="467"/>
      <c r="N623" s="472"/>
      <c r="O623" s="86"/>
      <c r="P623" s="15" t="s">
        <v>45</v>
      </c>
      <c r="Q623" s="44"/>
      <c r="R623" s="15" t="s">
        <v>46</v>
      </c>
      <c r="S623" s="85"/>
      <c r="T623" s="474" t="s">
        <v>47</v>
      </c>
      <c r="U623" s="475"/>
      <c r="V623" s="476"/>
      <c r="W623" s="477"/>
      <c r="X623" s="477"/>
      <c r="Y623" s="60"/>
      <c r="Z623" s="33"/>
      <c r="AA623" s="34"/>
      <c r="AB623" s="34"/>
      <c r="AC623" s="35"/>
      <c r="AD623" s="33"/>
      <c r="AE623" s="34"/>
      <c r="AF623" s="34"/>
      <c r="AG623" s="40"/>
      <c r="AH623" s="462">
        <f>IF(V623="賃金で算定",V624+Z624-AD624,0)</f>
        <v>0</v>
      </c>
      <c r="AI623" s="463"/>
      <c r="AJ623" s="463"/>
      <c r="AK623" s="464"/>
      <c r="AL623" s="51"/>
      <c r="AM623" s="52"/>
      <c r="AN623" s="478"/>
      <c r="AO623" s="479"/>
      <c r="AP623" s="479"/>
      <c r="AQ623" s="479"/>
      <c r="AR623" s="479"/>
      <c r="AS623" s="32"/>
      <c r="AV623" s="46" t="str">
        <f>IF(OR(O623="",Q623=""),"", IF(O623&lt;20,DATE(O623+118,Q623,IF(S623="",1,S623)),DATE(O623+88,Q623,IF(S623="",1,S623))))</f>
        <v/>
      </c>
      <c r="AW623" s="47" t="str">
        <f>IF(AV623&lt;=設定シート!C$15,"昔",IF(AV623&lt;=設定シート!E$15,"上",IF(AV623&lt;=設定シート!G$15,"中","下")))</f>
        <v>下</v>
      </c>
      <c r="AX623" s="4">
        <f>IF(AV623&lt;=設定シート!$E$36,5,IF(AV623&lt;=設定シート!$I$36,7,IF(AV623&lt;=設定シート!$M$36,9,11)))</f>
        <v>11</v>
      </c>
      <c r="AY623" s="202"/>
      <c r="AZ623" s="200"/>
      <c r="BA623" s="204">
        <f t="shared" ref="BA623" si="325">AN623</f>
        <v>0</v>
      </c>
      <c r="BB623" s="200"/>
      <c r="BC623" s="200"/>
    </row>
    <row r="624" spans="2:65" ht="18" customHeight="1" x14ac:dyDescent="0.15">
      <c r="B624" s="469"/>
      <c r="C624" s="470"/>
      <c r="D624" s="470"/>
      <c r="E624" s="470"/>
      <c r="F624" s="470"/>
      <c r="G624" s="470"/>
      <c r="H624" s="470"/>
      <c r="I624" s="471"/>
      <c r="J624" s="469"/>
      <c r="K624" s="470"/>
      <c r="L624" s="470"/>
      <c r="M624" s="470"/>
      <c r="N624" s="473"/>
      <c r="O624" s="87"/>
      <c r="P624" s="16" t="s">
        <v>45</v>
      </c>
      <c r="Q624" s="45"/>
      <c r="R624" s="16" t="s">
        <v>46</v>
      </c>
      <c r="S624" s="88"/>
      <c r="T624" s="480" t="s">
        <v>48</v>
      </c>
      <c r="U624" s="481"/>
      <c r="V624" s="482"/>
      <c r="W624" s="483"/>
      <c r="X624" s="483"/>
      <c r="Y624" s="484"/>
      <c r="Z624" s="482"/>
      <c r="AA624" s="483"/>
      <c r="AB624" s="483"/>
      <c r="AC624" s="483"/>
      <c r="AD624" s="482">
        <v>0</v>
      </c>
      <c r="AE624" s="483"/>
      <c r="AF624" s="483"/>
      <c r="AG624" s="484"/>
      <c r="AH624" s="435">
        <f>IF(V623="賃金で算定",0,V624+Z624-AD624)</f>
        <v>0</v>
      </c>
      <c r="AI624" s="435"/>
      <c r="AJ624" s="435"/>
      <c r="AK624" s="465"/>
      <c r="AL624" s="439">
        <f>IF(V623="賃金で算定","賃金で算定",IF(OR(V624=0,$F637="",AV623=""),0,IF(AW623="昔",VLOOKUP($F637,労務比率,AX623,FALSE),IF(AW623="上",VLOOKUP($F637,労務比率,AX623,FALSE),IF(AW623="中",VLOOKUP($F637,労務比率,AX623,FALSE),VLOOKUP($F637,労務比率,AX623,FALSE))))))</f>
        <v>0</v>
      </c>
      <c r="AM624" s="440"/>
      <c r="AN624" s="436">
        <f>IF(V623="賃金で算定",0,INT(AH624*AL624/100))</f>
        <v>0</v>
      </c>
      <c r="AO624" s="437"/>
      <c r="AP624" s="437"/>
      <c r="AQ624" s="437"/>
      <c r="AR624" s="437"/>
      <c r="AS624" s="31"/>
      <c r="AV624" s="46"/>
      <c r="AW624" s="47"/>
      <c r="AY624" s="203">
        <f t="shared" ref="AY624" si="326">AH624</f>
        <v>0</v>
      </c>
      <c r="AZ624" s="201">
        <f>IF(AV623&lt;=設定シート!C$85,AH624,IF(AND(AV623&gt;=設定シート!E$85,AV623&lt;=設定シート!G$85),AH624*105/108,AH624))</f>
        <v>0</v>
      </c>
      <c r="BA624" s="198"/>
      <c r="BB624" s="201">
        <f t="shared" ref="BB624" si="327">IF($AL624="賃金で算定",0,INT(AY624*$AL624/100))</f>
        <v>0</v>
      </c>
      <c r="BC624" s="201">
        <f>IF(AY624=AZ624,BB624,AZ624*$AL624/100)</f>
        <v>0</v>
      </c>
      <c r="BL624" s="43">
        <f>IF(AY624=AZ624,0,1)</f>
        <v>0</v>
      </c>
      <c r="BM624" s="43" t="str">
        <f>IF(BL624=1,AL624,"")</f>
        <v/>
      </c>
    </row>
    <row r="625" spans="2:65" ht="18" customHeight="1" x14ac:dyDescent="0.15">
      <c r="B625" s="466"/>
      <c r="C625" s="467"/>
      <c r="D625" s="467"/>
      <c r="E625" s="467"/>
      <c r="F625" s="467"/>
      <c r="G625" s="467"/>
      <c r="H625" s="467"/>
      <c r="I625" s="468"/>
      <c r="J625" s="466"/>
      <c r="K625" s="467"/>
      <c r="L625" s="467"/>
      <c r="M625" s="467"/>
      <c r="N625" s="472"/>
      <c r="O625" s="86"/>
      <c r="P625" s="15" t="s">
        <v>45</v>
      </c>
      <c r="Q625" s="44"/>
      <c r="R625" s="15" t="s">
        <v>46</v>
      </c>
      <c r="S625" s="85"/>
      <c r="T625" s="474" t="s">
        <v>47</v>
      </c>
      <c r="U625" s="475"/>
      <c r="V625" s="476"/>
      <c r="W625" s="477"/>
      <c r="X625" s="477"/>
      <c r="Y625" s="61"/>
      <c r="Z625" s="29"/>
      <c r="AA625" s="30"/>
      <c r="AB625" s="30"/>
      <c r="AC625" s="41"/>
      <c r="AD625" s="29"/>
      <c r="AE625" s="30"/>
      <c r="AF625" s="30"/>
      <c r="AG625" s="42"/>
      <c r="AH625" s="462">
        <f>IF(V625="賃金で算定",V626+Z626-AD626,0)</f>
        <v>0</v>
      </c>
      <c r="AI625" s="463"/>
      <c r="AJ625" s="463"/>
      <c r="AK625" s="464"/>
      <c r="AL625" s="51"/>
      <c r="AM625" s="52"/>
      <c r="AN625" s="478"/>
      <c r="AO625" s="479"/>
      <c r="AP625" s="479"/>
      <c r="AQ625" s="479"/>
      <c r="AR625" s="479"/>
      <c r="AS625" s="32"/>
      <c r="AV625" s="46" t="str">
        <f>IF(OR(O625="",Q625=""),"", IF(O625&lt;20,DATE(O625+118,Q625,IF(S625="",1,S625)),DATE(O625+88,Q625,IF(S625="",1,S625))))</f>
        <v/>
      </c>
      <c r="AW625" s="47" t="str">
        <f>IF(AV625&lt;=設定シート!C$15,"昔",IF(AV625&lt;=設定シート!E$15,"上",IF(AV625&lt;=設定シート!G$15,"中","下")))</f>
        <v>下</v>
      </c>
      <c r="AX625" s="4">
        <f>IF(AV625&lt;=設定シート!$E$36,5,IF(AV625&lt;=設定シート!$I$36,7,IF(AV625&lt;=設定シート!$M$36,9,11)))</f>
        <v>11</v>
      </c>
      <c r="AY625" s="202"/>
      <c r="AZ625" s="200"/>
      <c r="BA625" s="204">
        <f t="shared" ref="BA625" si="328">AN625</f>
        <v>0</v>
      </c>
      <c r="BB625" s="200"/>
      <c r="BC625" s="200"/>
    </row>
    <row r="626" spans="2:65" ht="18" customHeight="1" x14ac:dyDescent="0.15">
      <c r="B626" s="469"/>
      <c r="C626" s="470"/>
      <c r="D626" s="470"/>
      <c r="E626" s="470"/>
      <c r="F626" s="470"/>
      <c r="G626" s="470"/>
      <c r="H626" s="470"/>
      <c r="I626" s="471"/>
      <c r="J626" s="469"/>
      <c r="K626" s="470"/>
      <c r="L626" s="470"/>
      <c r="M626" s="470"/>
      <c r="N626" s="473"/>
      <c r="O626" s="87"/>
      <c r="P626" s="16" t="s">
        <v>45</v>
      </c>
      <c r="Q626" s="45"/>
      <c r="R626" s="16" t="s">
        <v>46</v>
      </c>
      <c r="S626" s="88"/>
      <c r="T626" s="480" t="s">
        <v>48</v>
      </c>
      <c r="U626" s="481"/>
      <c r="V626" s="482"/>
      <c r="W626" s="483"/>
      <c r="X626" s="483"/>
      <c r="Y626" s="484"/>
      <c r="Z626" s="485"/>
      <c r="AA626" s="486"/>
      <c r="AB626" s="486"/>
      <c r="AC626" s="486"/>
      <c r="AD626" s="482">
        <v>0</v>
      </c>
      <c r="AE626" s="483"/>
      <c r="AF626" s="483"/>
      <c r="AG626" s="484"/>
      <c r="AH626" s="435">
        <f>IF(V625="賃金で算定",0,V626+Z626-AD626)</f>
        <v>0</v>
      </c>
      <c r="AI626" s="435"/>
      <c r="AJ626" s="435"/>
      <c r="AK626" s="465"/>
      <c r="AL626" s="439">
        <f>IF(V625="賃金で算定","賃金で算定",IF(OR(V626=0,$F637="",AV625=""),0,IF(AW625="昔",VLOOKUP($F637,労務比率,AX625,FALSE),IF(AW625="上",VLOOKUP($F637,労務比率,AX625,FALSE),IF(AW625="中",VLOOKUP($F637,労務比率,AX625,FALSE),VLOOKUP($F637,労務比率,AX625,FALSE))))))</f>
        <v>0</v>
      </c>
      <c r="AM626" s="440"/>
      <c r="AN626" s="436">
        <f>IF(V625="賃金で算定",0,INT(AH626*AL626/100))</f>
        <v>0</v>
      </c>
      <c r="AO626" s="437"/>
      <c r="AP626" s="437"/>
      <c r="AQ626" s="437"/>
      <c r="AR626" s="437"/>
      <c r="AS626" s="31"/>
      <c r="AV626" s="46"/>
      <c r="AW626" s="47"/>
      <c r="AY626" s="203">
        <f t="shared" ref="AY626" si="329">AH626</f>
        <v>0</v>
      </c>
      <c r="AZ626" s="201">
        <f>IF(AV625&lt;=設定シート!C$85,AH626,IF(AND(AV625&gt;=設定シート!E$85,AV625&lt;=設定シート!G$85),AH626*105/108,AH626))</f>
        <v>0</v>
      </c>
      <c r="BA626" s="198"/>
      <c r="BB626" s="201">
        <f t="shared" ref="BB626" si="330">IF($AL626="賃金で算定",0,INT(AY626*$AL626/100))</f>
        <v>0</v>
      </c>
      <c r="BC626" s="201">
        <f>IF(AY626=AZ626,BB626,AZ626*$AL626/100)</f>
        <v>0</v>
      </c>
      <c r="BL626" s="43">
        <f>IF(AY626=AZ626,0,1)</f>
        <v>0</v>
      </c>
      <c r="BM626" s="43" t="str">
        <f>IF(BL626=1,AL626,"")</f>
        <v/>
      </c>
    </row>
    <row r="627" spans="2:65" ht="18" customHeight="1" x14ac:dyDescent="0.15">
      <c r="B627" s="466"/>
      <c r="C627" s="467"/>
      <c r="D627" s="467"/>
      <c r="E627" s="467"/>
      <c r="F627" s="467"/>
      <c r="G627" s="467"/>
      <c r="H627" s="467"/>
      <c r="I627" s="468"/>
      <c r="J627" s="466"/>
      <c r="K627" s="467"/>
      <c r="L627" s="467"/>
      <c r="M627" s="467"/>
      <c r="N627" s="472"/>
      <c r="O627" s="86"/>
      <c r="P627" s="15" t="s">
        <v>45</v>
      </c>
      <c r="Q627" s="44"/>
      <c r="R627" s="15" t="s">
        <v>46</v>
      </c>
      <c r="S627" s="85"/>
      <c r="T627" s="474" t="s">
        <v>47</v>
      </c>
      <c r="U627" s="475"/>
      <c r="V627" s="476"/>
      <c r="W627" s="477"/>
      <c r="X627" s="477"/>
      <c r="Y627" s="60"/>
      <c r="Z627" s="33"/>
      <c r="AA627" s="34"/>
      <c r="AB627" s="34"/>
      <c r="AC627" s="35"/>
      <c r="AD627" s="33"/>
      <c r="AE627" s="34"/>
      <c r="AF627" s="34"/>
      <c r="AG627" s="40"/>
      <c r="AH627" s="462">
        <f>IF(V627="賃金で算定",V628+Z628-AD628,0)</f>
        <v>0</v>
      </c>
      <c r="AI627" s="463"/>
      <c r="AJ627" s="463"/>
      <c r="AK627" s="464"/>
      <c r="AL627" s="51"/>
      <c r="AM627" s="52"/>
      <c r="AN627" s="478"/>
      <c r="AO627" s="479"/>
      <c r="AP627" s="479"/>
      <c r="AQ627" s="479"/>
      <c r="AR627" s="479"/>
      <c r="AS627" s="32"/>
      <c r="AV627" s="46" t="str">
        <f>IF(OR(O627="",Q627=""),"", IF(O627&lt;20,DATE(O627+118,Q627,IF(S627="",1,S627)),DATE(O627+88,Q627,IF(S627="",1,S627))))</f>
        <v/>
      </c>
      <c r="AW627" s="47" t="str">
        <f>IF(AV627&lt;=設定シート!C$15,"昔",IF(AV627&lt;=設定シート!E$15,"上",IF(AV627&lt;=設定シート!G$15,"中","下")))</f>
        <v>下</v>
      </c>
      <c r="AX627" s="4">
        <f>IF(AV627&lt;=設定シート!$E$36,5,IF(AV627&lt;=設定シート!$I$36,7,IF(AV627&lt;=設定シート!$M$36,9,11)))</f>
        <v>11</v>
      </c>
      <c r="AY627" s="202"/>
      <c r="AZ627" s="200"/>
      <c r="BA627" s="204">
        <f t="shared" ref="BA627" si="331">AN627</f>
        <v>0</v>
      </c>
      <c r="BB627" s="200"/>
      <c r="BC627" s="200"/>
    </row>
    <row r="628" spans="2:65" ht="18" customHeight="1" x14ac:dyDescent="0.15">
      <c r="B628" s="469"/>
      <c r="C628" s="470"/>
      <c r="D628" s="470"/>
      <c r="E628" s="470"/>
      <c r="F628" s="470"/>
      <c r="G628" s="470"/>
      <c r="H628" s="470"/>
      <c r="I628" s="471"/>
      <c r="J628" s="469"/>
      <c r="K628" s="470"/>
      <c r="L628" s="470"/>
      <c r="M628" s="470"/>
      <c r="N628" s="473"/>
      <c r="O628" s="87"/>
      <c r="P628" s="16" t="s">
        <v>45</v>
      </c>
      <c r="Q628" s="45"/>
      <c r="R628" s="16" t="s">
        <v>46</v>
      </c>
      <c r="S628" s="88"/>
      <c r="T628" s="480" t="s">
        <v>48</v>
      </c>
      <c r="U628" s="481"/>
      <c r="V628" s="482"/>
      <c r="W628" s="483"/>
      <c r="X628" s="483"/>
      <c r="Y628" s="484"/>
      <c r="Z628" s="482"/>
      <c r="AA628" s="483"/>
      <c r="AB628" s="483"/>
      <c r="AC628" s="483"/>
      <c r="AD628" s="482">
        <v>0</v>
      </c>
      <c r="AE628" s="483"/>
      <c r="AF628" s="483"/>
      <c r="AG628" s="484"/>
      <c r="AH628" s="435">
        <f>IF(V627="賃金で算定",0,V628+Z628-AD628)</f>
        <v>0</v>
      </c>
      <c r="AI628" s="435"/>
      <c r="AJ628" s="435"/>
      <c r="AK628" s="465"/>
      <c r="AL628" s="439">
        <f>IF(V627="賃金で算定","賃金で算定",IF(OR(V628=0,$F637="",AV627=""),0,IF(AW627="昔",VLOOKUP($F637,労務比率,AX627,FALSE),IF(AW627="上",VLOOKUP($F637,労務比率,AX627,FALSE),IF(AW627="中",VLOOKUP($F637,労務比率,AX627,FALSE),VLOOKUP($F637,労務比率,AX627,FALSE))))))</f>
        <v>0</v>
      </c>
      <c r="AM628" s="440"/>
      <c r="AN628" s="436">
        <f>IF(V627="賃金で算定",0,INT(AH628*AL628/100))</f>
        <v>0</v>
      </c>
      <c r="AO628" s="437"/>
      <c r="AP628" s="437"/>
      <c r="AQ628" s="437"/>
      <c r="AR628" s="437"/>
      <c r="AS628" s="31"/>
      <c r="AV628" s="46"/>
      <c r="AW628" s="47"/>
      <c r="AY628" s="203">
        <f t="shared" ref="AY628" si="332">AH628</f>
        <v>0</v>
      </c>
      <c r="AZ628" s="201">
        <f>IF(AV627&lt;=設定シート!C$85,AH628,IF(AND(AV627&gt;=設定シート!E$85,AV627&lt;=設定シート!G$85),AH628*105/108,AH628))</f>
        <v>0</v>
      </c>
      <c r="BA628" s="198"/>
      <c r="BB628" s="201">
        <f t="shared" ref="BB628" si="333">IF($AL628="賃金で算定",0,INT(AY628*$AL628/100))</f>
        <v>0</v>
      </c>
      <c r="BC628" s="201">
        <f>IF(AY628=AZ628,BB628,AZ628*$AL628/100)</f>
        <v>0</v>
      </c>
      <c r="BL628" s="43">
        <f>IF(AY628=AZ628,0,1)</f>
        <v>0</v>
      </c>
      <c r="BM628" s="43" t="str">
        <f>IF(BL628=1,AL628,"")</f>
        <v/>
      </c>
    </row>
    <row r="629" spans="2:65" ht="18" customHeight="1" x14ac:dyDescent="0.15">
      <c r="B629" s="466"/>
      <c r="C629" s="467"/>
      <c r="D629" s="467"/>
      <c r="E629" s="467"/>
      <c r="F629" s="467"/>
      <c r="G629" s="467"/>
      <c r="H629" s="467"/>
      <c r="I629" s="468"/>
      <c r="J629" s="466"/>
      <c r="K629" s="467"/>
      <c r="L629" s="467"/>
      <c r="M629" s="467"/>
      <c r="N629" s="472"/>
      <c r="O629" s="86"/>
      <c r="P629" s="15" t="s">
        <v>45</v>
      </c>
      <c r="Q629" s="44"/>
      <c r="R629" s="15" t="s">
        <v>46</v>
      </c>
      <c r="S629" s="85"/>
      <c r="T629" s="474" t="s">
        <v>47</v>
      </c>
      <c r="U629" s="475"/>
      <c r="V629" s="476"/>
      <c r="W629" s="477"/>
      <c r="X629" s="477"/>
      <c r="Y629" s="60"/>
      <c r="Z629" s="33"/>
      <c r="AA629" s="34"/>
      <c r="AB629" s="34"/>
      <c r="AC629" s="35"/>
      <c r="AD629" s="33"/>
      <c r="AE629" s="34"/>
      <c r="AF629" s="34"/>
      <c r="AG629" s="40"/>
      <c r="AH629" s="462">
        <f>IF(V629="賃金で算定",V630+Z630-AD630,0)</f>
        <v>0</v>
      </c>
      <c r="AI629" s="463"/>
      <c r="AJ629" s="463"/>
      <c r="AK629" s="464"/>
      <c r="AL629" s="51"/>
      <c r="AM629" s="52"/>
      <c r="AN629" s="478"/>
      <c r="AO629" s="479"/>
      <c r="AP629" s="479"/>
      <c r="AQ629" s="479"/>
      <c r="AR629" s="479"/>
      <c r="AS629" s="32"/>
      <c r="AV629" s="46" t="str">
        <f>IF(OR(O629="",Q629=""),"", IF(O629&lt;20,DATE(O629+118,Q629,IF(S629="",1,S629)),DATE(O629+88,Q629,IF(S629="",1,S629))))</f>
        <v/>
      </c>
      <c r="AW629" s="47" t="str">
        <f>IF(AV629&lt;=設定シート!C$15,"昔",IF(AV629&lt;=設定シート!E$15,"上",IF(AV629&lt;=設定シート!G$15,"中","下")))</f>
        <v>下</v>
      </c>
      <c r="AX629" s="4">
        <f>IF(AV629&lt;=設定シート!$E$36,5,IF(AV629&lt;=設定シート!$I$36,7,IF(AV629&lt;=設定シート!$M$36,9,11)))</f>
        <v>11</v>
      </c>
      <c r="AY629" s="202"/>
      <c r="AZ629" s="200"/>
      <c r="BA629" s="204">
        <f t="shared" ref="BA629" si="334">AN629</f>
        <v>0</v>
      </c>
      <c r="BB629" s="200"/>
      <c r="BC629" s="200"/>
    </row>
    <row r="630" spans="2:65" ht="18" customHeight="1" x14ac:dyDescent="0.15">
      <c r="B630" s="469"/>
      <c r="C630" s="470"/>
      <c r="D630" s="470"/>
      <c r="E630" s="470"/>
      <c r="F630" s="470"/>
      <c r="G630" s="470"/>
      <c r="H630" s="470"/>
      <c r="I630" s="471"/>
      <c r="J630" s="469"/>
      <c r="K630" s="470"/>
      <c r="L630" s="470"/>
      <c r="M630" s="470"/>
      <c r="N630" s="473"/>
      <c r="O630" s="87"/>
      <c r="P630" s="16" t="s">
        <v>45</v>
      </c>
      <c r="Q630" s="45"/>
      <c r="R630" s="16" t="s">
        <v>46</v>
      </c>
      <c r="S630" s="88"/>
      <c r="T630" s="480" t="s">
        <v>48</v>
      </c>
      <c r="U630" s="481"/>
      <c r="V630" s="482"/>
      <c r="W630" s="483"/>
      <c r="X630" s="483"/>
      <c r="Y630" s="484"/>
      <c r="Z630" s="482"/>
      <c r="AA630" s="483"/>
      <c r="AB630" s="483"/>
      <c r="AC630" s="483"/>
      <c r="AD630" s="482">
        <v>0</v>
      </c>
      <c r="AE630" s="483"/>
      <c r="AF630" s="483"/>
      <c r="AG630" s="484"/>
      <c r="AH630" s="435">
        <f>IF(V629="賃金で算定",0,V630+Z630-AD630)</f>
        <v>0</v>
      </c>
      <c r="AI630" s="435"/>
      <c r="AJ630" s="435"/>
      <c r="AK630" s="465"/>
      <c r="AL630" s="439">
        <f>IF(V629="賃金で算定","賃金で算定",IF(OR(V630=0,$F637="",AV629=""),0,IF(AW629="昔",VLOOKUP($F637,労務比率,AX629,FALSE),IF(AW629="上",VLOOKUP($F637,労務比率,AX629,FALSE),IF(AW629="中",VLOOKUP($F637,労務比率,AX629,FALSE),VLOOKUP($F637,労務比率,AX629,FALSE))))))</f>
        <v>0</v>
      </c>
      <c r="AM630" s="440"/>
      <c r="AN630" s="436">
        <f>IF(V629="賃金で算定",0,INT(AH630*AL630/100))</f>
        <v>0</v>
      </c>
      <c r="AO630" s="437"/>
      <c r="AP630" s="437"/>
      <c r="AQ630" s="437"/>
      <c r="AR630" s="437"/>
      <c r="AS630" s="31"/>
      <c r="AV630" s="46"/>
      <c r="AW630" s="47"/>
      <c r="AY630" s="203">
        <f t="shared" ref="AY630" si="335">AH630</f>
        <v>0</v>
      </c>
      <c r="AZ630" s="201">
        <f>IF(AV629&lt;=設定シート!C$85,AH630,IF(AND(AV629&gt;=設定シート!E$85,AV629&lt;=設定シート!G$85),AH630*105/108,AH630))</f>
        <v>0</v>
      </c>
      <c r="BA630" s="198"/>
      <c r="BB630" s="201">
        <f t="shared" ref="BB630" si="336">IF($AL630="賃金で算定",0,INT(AY630*$AL630/100))</f>
        <v>0</v>
      </c>
      <c r="BC630" s="201">
        <f>IF(AY630=AZ630,BB630,AZ630*$AL630/100)</f>
        <v>0</v>
      </c>
      <c r="BL630" s="43">
        <f>IF(AY630=AZ630,0,1)</f>
        <v>0</v>
      </c>
      <c r="BM630" s="43" t="str">
        <f>IF(BL630=1,AL630,"")</f>
        <v/>
      </c>
    </row>
    <row r="631" spans="2:65" ht="18" customHeight="1" x14ac:dyDescent="0.15">
      <c r="B631" s="466"/>
      <c r="C631" s="467"/>
      <c r="D631" s="467"/>
      <c r="E631" s="467"/>
      <c r="F631" s="467"/>
      <c r="G631" s="467"/>
      <c r="H631" s="467"/>
      <c r="I631" s="468"/>
      <c r="J631" s="466"/>
      <c r="K631" s="467"/>
      <c r="L631" s="467"/>
      <c r="M631" s="467"/>
      <c r="N631" s="472"/>
      <c r="O631" s="86"/>
      <c r="P631" s="15" t="s">
        <v>45</v>
      </c>
      <c r="Q631" s="44"/>
      <c r="R631" s="15" t="s">
        <v>46</v>
      </c>
      <c r="S631" s="85"/>
      <c r="T631" s="474" t="s">
        <v>47</v>
      </c>
      <c r="U631" s="475"/>
      <c r="V631" s="476"/>
      <c r="W631" s="477"/>
      <c r="X631" s="477"/>
      <c r="Y631" s="60"/>
      <c r="Z631" s="33"/>
      <c r="AA631" s="34"/>
      <c r="AB631" s="34"/>
      <c r="AC631" s="35"/>
      <c r="AD631" s="33"/>
      <c r="AE631" s="34"/>
      <c r="AF631" s="34"/>
      <c r="AG631" s="40"/>
      <c r="AH631" s="462">
        <f>IF(V631="賃金で算定",V632+Z632-AD632,0)</f>
        <v>0</v>
      </c>
      <c r="AI631" s="463"/>
      <c r="AJ631" s="463"/>
      <c r="AK631" s="464"/>
      <c r="AL631" s="51"/>
      <c r="AM631" s="52"/>
      <c r="AN631" s="478"/>
      <c r="AO631" s="479"/>
      <c r="AP631" s="479"/>
      <c r="AQ631" s="479"/>
      <c r="AR631" s="479"/>
      <c r="AS631" s="32"/>
      <c r="AV631" s="46" t="str">
        <f>IF(OR(O631="",Q631=""),"", IF(O631&lt;20,DATE(O631+118,Q631,IF(S631="",1,S631)),DATE(O631+88,Q631,IF(S631="",1,S631))))</f>
        <v/>
      </c>
      <c r="AW631" s="47" t="str">
        <f>IF(AV631&lt;=設定シート!C$15,"昔",IF(AV631&lt;=設定シート!E$15,"上",IF(AV631&lt;=設定シート!G$15,"中","下")))</f>
        <v>下</v>
      </c>
      <c r="AX631" s="4">
        <f>IF(AV631&lt;=設定シート!$E$36,5,IF(AV631&lt;=設定シート!$I$36,7,IF(AV631&lt;=設定シート!$M$36,9,11)))</f>
        <v>11</v>
      </c>
      <c r="AY631" s="202"/>
      <c r="AZ631" s="200"/>
      <c r="BA631" s="204">
        <f t="shared" ref="BA631" si="337">AN631</f>
        <v>0</v>
      </c>
      <c r="BB631" s="200"/>
      <c r="BC631" s="200"/>
    </row>
    <row r="632" spans="2:65" ht="18" customHeight="1" x14ac:dyDescent="0.15">
      <c r="B632" s="469"/>
      <c r="C632" s="470"/>
      <c r="D632" s="470"/>
      <c r="E632" s="470"/>
      <c r="F632" s="470"/>
      <c r="G632" s="470"/>
      <c r="H632" s="470"/>
      <c r="I632" s="471"/>
      <c r="J632" s="469"/>
      <c r="K632" s="470"/>
      <c r="L632" s="470"/>
      <c r="M632" s="470"/>
      <c r="N632" s="473"/>
      <c r="O632" s="87"/>
      <c r="P632" s="16" t="s">
        <v>45</v>
      </c>
      <c r="Q632" s="45"/>
      <c r="R632" s="16" t="s">
        <v>46</v>
      </c>
      <c r="S632" s="88"/>
      <c r="T632" s="480" t="s">
        <v>48</v>
      </c>
      <c r="U632" s="481"/>
      <c r="V632" s="482"/>
      <c r="W632" s="483"/>
      <c r="X632" s="483"/>
      <c r="Y632" s="484"/>
      <c r="Z632" s="482"/>
      <c r="AA632" s="483"/>
      <c r="AB632" s="483"/>
      <c r="AC632" s="483"/>
      <c r="AD632" s="482">
        <v>0</v>
      </c>
      <c r="AE632" s="483"/>
      <c r="AF632" s="483"/>
      <c r="AG632" s="484"/>
      <c r="AH632" s="435">
        <f>IF(V631="賃金で算定",0,V632+Z632-AD632)</f>
        <v>0</v>
      </c>
      <c r="AI632" s="435"/>
      <c r="AJ632" s="435"/>
      <c r="AK632" s="465"/>
      <c r="AL632" s="439">
        <f>IF(V631="賃金で算定","賃金で算定",IF(OR(V632=0,$F637="",AV631=""),0,IF(AW631="昔",VLOOKUP($F637,労務比率,AX631,FALSE),IF(AW631="上",VLOOKUP($F637,労務比率,AX631,FALSE),IF(AW631="中",VLOOKUP($F637,労務比率,AX631,FALSE),VLOOKUP($F637,労務比率,AX631,FALSE))))))</f>
        <v>0</v>
      </c>
      <c r="AM632" s="440"/>
      <c r="AN632" s="436">
        <f>IF(V631="賃金で算定",0,INT(AH632*AL632/100))</f>
        <v>0</v>
      </c>
      <c r="AO632" s="437"/>
      <c r="AP632" s="437"/>
      <c r="AQ632" s="437"/>
      <c r="AR632" s="437"/>
      <c r="AS632" s="31"/>
      <c r="AV632" s="46"/>
      <c r="AW632" s="47"/>
      <c r="AY632" s="203">
        <f t="shared" ref="AY632" si="338">AH632</f>
        <v>0</v>
      </c>
      <c r="AZ632" s="201">
        <f>IF(AV631&lt;=設定シート!C$85,AH632,IF(AND(AV631&gt;=設定シート!E$85,AV631&lt;=設定シート!G$85),AH632*105/108,AH632))</f>
        <v>0</v>
      </c>
      <c r="BA632" s="198"/>
      <c r="BB632" s="201">
        <f t="shared" ref="BB632" si="339">IF($AL632="賃金で算定",0,INT(AY632*$AL632/100))</f>
        <v>0</v>
      </c>
      <c r="BC632" s="201">
        <f>IF(AY632=AZ632,BB632,AZ632*$AL632/100)</f>
        <v>0</v>
      </c>
      <c r="BL632" s="43">
        <f>IF(AY632=AZ632,0,1)</f>
        <v>0</v>
      </c>
      <c r="BM632" s="43" t="str">
        <f>IF(BL632=1,AL632,"")</f>
        <v/>
      </c>
    </row>
    <row r="633" spans="2:65" ht="18" customHeight="1" x14ac:dyDescent="0.15">
      <c r="B633" s="466"/>
      <c r="C633" s="467"/>
      <c r="D633" s="467"/>
      <c r="E633" s="467"/>
      <c r="F633" s="467"/>
      <c r="G633" s="467"/>
      <c r="H633" s="467"/>
      <c r="I633" s="468"/>
      <c r="J633" s="466"/>
      <c r="K633" s="467"/>
      <c r="L633" s="467"/>
      <c r="M633" s="467"/>
      <c r="N633" s="472"/>
      <c r="O633" s="86"/>
      <c r="P633" s="15" t="s">
        <v>45</v>
      </c>
      <c r="Q633" s="44"/>
      <c r="R633" s="15" t="s">
        <v>46</v>
      </c>
      <c r="S633" s="85"/>
      <c r="T633" s="474" t="s">
        <v>47</v>
      </c>
      <c r="U633" s="475"/>
      <c r="V633" s="476"/>
      <c r="W633" s="477"/>
      <c r="X633" s="477"/>
      <c r="Y633" s="60"/>
      <c r="Z633" s="33"/>
      <c r="AA633" s="34"/>
      <c r="AB633" s="34"/>
      <c r="AC633" s="35"/>
      <c r="AD633" s="33"/>
      <c r="AE633" s="34"/>
      <c r="AF633" s="34"/>
      <c r="AG633" s="40"/>
      <c r="AH633" s="462">
        <f>IF(V633="賃金で算定",V634+Z634-AD634,0)</f>
        <v>0</v>
      </c>
      <c r="AI633" s="463"/>
      <c r="AJ633" s="463"/>
      <c r="AK633" s="464"/>
      <c r="AL633" s="51"/>
      <c r="AM633" s="52"/>
      <c r="AN633" s="478"/>
      <c r="AO633" s="479"/>
      <c r="AP633" s="479"/>
      <c r="AQ633" s="479"/>
      <c r="AR633" s="479"/>
      <c r="AS633" s="32"/>
      <c r="AV633" s="46" t="str">
        <f>IF(OR(O633="",Q633=""),"", IF(O633&lt;20,DATE(O633+118,Q633,IF(S633="",1,S633)),DATE(O633+88,Q633,IF(S633="",1,S633))))</f>
        <v/>
      </c>
      <c r="AW633" s="47" t="str">
        <f>IF(AV633&lt;=設定シート!C$15,"昔",IF(AV633&lt;=設定シート!E$15,"上",IF(AV633&lt;=設定シート!G$15,"中","下")))</f>
        <v>下</v>
      </c>
      <c r="AX633" s="4">
        <f>IF(AV633&lt;=設定シート!$E$36,5,IF(AV633&lt;=設定シート!$I$36,7,IF(AV633&lt;=設定シート!$M$36,9,11)))</f>
        <v>11</v>
      </c>
      <c r="AY633" s="202"/>
      <c r="AZ633" s="200"/>
      <c r="BA633" s="204">
        <f t="shared" ref="BA633" si="340">AN633</f>
        <v>0</v>
      </c>
      <c r="BB633" s="200"/>
      <c r="BC633" s="200"/>
    </row>
    <row r="634" spans="2:65" ht="18" customHeight="1" x14ac:dyDescent="0.15">
      <c r="B634" s="469"/>
      <c r="C634" s="470"/>
      <c r="D634" s="470"/>
      <c r="E634" s="470"/>
      <c r="F634" s="470"/>
      <c r="G634" s="470"/>
      <c r="H634" s="470"/>
      <c r="I634" s="471"/>
      <c r="J634" s="469"/>
      <c r="K634" s="470"/>
      <c r="L634" s="470"/>
      <c r="M634" s="470"/>
      <c r="N634" s="473"/>
      <c r="O634" s="87"/>
      <c r="P634" s="16" t="s">
        <v>45</v>
      </c>
      <c r="Q634" s="45"/>
      <c r="R634" s="16" t="s">
        <v>46</v>
      </c>
      <c r="S634" s="88"/>
      <c r="T634" s="480" t="s">
        <v>48</v>
      </c>
      <c r="U634" s="481"/>
      <c r="V634" s="482"/>
      <c r="W634" s="483"/>
      <c r="X634" s="483"/>
      <c r="Y634" s="484"/>
      <c r="Z634" s="482"/>
      <c r="AA634" s="483"/>
      <c r="AB634" s="483"/>
      <c r="AC634" s="483"/>
      <c r="AD634" s="482">
        <v>0</v>
      </c>
      <c r="AE634" s="483"/>
      <c r="AF634" s="483"/>
      <c r="AG634" s="484"/>
      <c r="AH634" s="435">
        <f>IF(V633="賃金で算定",0,V634+Z634-AD634)</f>
        <v>0</v>
      </c>
      <c r="AI634" s="435"/>
      <c r="AJ634" s="435"/>
      <c r="AK634" s="465"/>
      <c r="AL634" s="439">
        <f>IF(V633="賃金で算定","賃金で算定",IF(OR(V634=0,$F637="",AV633=""),0,IF(AW633="昔",VLOOKUP($F637,労務比率,AX633,FALSE),IF(AW633="上",VLOOKUP($F637,労務比率,AX633,FALSE),IF(AW633="中",VLOOKUP($F637,労務比率,AX633,FALSE),VLOOKUP($F637,労務比率,AX633,FALSE))))))</f>
        <v>0</v>
      </c>
      <c r="AM634" s="440"/>
      <c r="AN634" s="436">
        <f>IF(V633="賃金で算定",0,INT(AH634*AL634/100))</f>
        <v>0</v>
      </c>
      <c r="AO634" s="437"/>
      <c r="AP634" s="437"/>
      <c r="AQ634" s="437"/>
      <c r="AR634" s="437"/>
      <c r="AS634" s="31"/>
      <c r="AV634" s="46"/>
      <c r="AW634" s="47"/>
      <c r="AY634" s="203">
        <f t="shared" ref="AY634" si="341">AH634</f>
        <v>0</v>
      </c>
      <c r="AZ634" s="201">
        <f>IF(AV633&lt;=設定シート!C$85,AH634,IF(AND(AV633&gt;=設定シート!E$85,AV633&lt;=設定シート!G$85),AH634*105/108,AH634))</f>
        <v>0</v>
      </c>
      <c r="BA634" s="198"/>
      <c r="BB634" s="201">
        <f t="shared" ref="BB634" si="342">IF($AL634="賃金で算定",0,INT(AY634*$AL634/100))</f>
        <v>0</v>
      </c>
      <c r="BC634" s="201">
        <f>IF(AY634=AZ634,BB634,AZ634*$AL634/100)</f>
        <v>0</v>
      </c>
      <c r="BL634" s="43">
        <f>IF(AY634=AZ634,0,1)</f>
        <v>0</v>
      </c>
      <c r="BM634" s="43" t="str">
        <f>IF(BL634=1,AL634,"")</f>
        <v/>
      </c>
    </row>
    <row r="635" spans="2:65" ht="18" customHeight="1" x14ac:dyDescent="0.15">
      <c r="B635" s="466"/>
      <c r="C635" s="467"/>
      <c r="D635" s="467"/>
      <c r="E635" s="467"/>
      <c r="F635" s="467"/>
      <c r="G635" s="467"/>
      <c r="H635" s="467"/>
      <c r="I635" s="468"/>
      <c r="J635" s="466"/>
      <c r="K635" s="467"/>
      <c r="L635" s="467"/>
      <c r="M635" s="467"/>
      <c r="N635" s="472"/>
      <c r="O635" s="86"/>
      <c r="P635" s="15" t="s">
        <v>45</v>
      </c>
      <c r="Q635" s="44"/>
      <c r="R635" s="15" t="s">
        <v>46</v>
      </c>
      <c r="S635" s="85"/>
      <c r="T635" s="474" t="s">
        <v>47</v>
      </c>
      <c r="U635" s="475"/>
      <c r="V635" s="476"/>
      <c r="W635" s="477"/>
      <c r="X635" s="477"/>
      <c r="Y635" s="60"/>
      <c r="Z635" s="33"/>
      <c r="AA635" s="34"/>
      <c r="AB635" s="34"/>
      <c r="AC635" s="35"/>
      <c r="AD635" s="33"/>
      <c r="AE635" s="34"/>
      <c r="AF635" s="34"/>
      <c r="AG635" s="40"/>
      <c r="AH635" s="462">
        <f>IF(V635="賃金で算定",V636+Z636-AD636,0)</f>
        <v>0</v>
      </c>
      <c r="AI635" s="463"/>
      <c r="AJ635" s="463"/>
      <c r="AK635" s="464"/>
      <c r="AL635" s="51"/>
      <c r="AM635" s="52"/>
      <c r="AN635" s="478"/>
      <c r="AO635" s="479"/>
      <c r="AP635" s="479"/>
      <c r="AQ635" s="479"/>
      <c r="AR635" s="479"/>
      <c r="AS635" s="32"/>
      <c r="AV635" s="46" t="str">
        <f>IF(OR(O635="",Q635=""),"", IF(O635&lt;20,DATE(O635+118,Q635,IF(S635="",1,S635)),DATE(O635+88,Q635,IF(S635="",1,S635))))</f>
        <v/>
      </c>
      <c r="AW635" s="47" t="str">
        <f>IF(AV635&lt;=設定シート!C$15,"昔",IF(AV635&lt;=設定シート!E$15,"上",IF(AV635&lt;=設定シート!G$15,"中","下")))</f>
        <v>下</v>
      </c>
      <c r="AX635" s="4">
        <f>IF(AV635&lt;=設定シート!$E$36,5,IF(AV635&lt;=設定シート!$I$36,7,IF(AV635&lt;=設定シート!$M$36,9,11)))</f>
        <v>11</v>
      </c>
      <c r="AY635" s="202"/>
      <c r="AZ635" s="200"/>
      <c r="BA635" s="204">
        <f t="shared" ref="BA635" si="343">AN635</f>
        <v>0</v>
      </c>
      <c r="BB635" s="200"/>
      <c r="BC635" s="200"/>
    </row>
    <row r="636" spans="2:65" ht="18" customHeight="1" x14ac:dyDescent="0.15">
      <c r="B636" s="469"/>
      <c r="C636" s="470"/>
      <c r="D636" s="470"/>
      <c r="E636" s="470"/>
      <c r="F636" s="470"/>
      <c r="G636" s="470"/>
      <c r="H636" s="470"/>
      <c r="I636" s="471"/>
      <c r="J636" s="469"/>
      <c r="K636" s="470"/>
      <c r="L636" s="470"/>
      <c r="M636" s="470"/>
      <c r="N636" s="473"/>
      <c r="O636" s="87"/>
      <c r="P636" s="184" t="s">
        <v>45</v>
      </c>
      <c r="Q636" s="45"/>
      <c r="R636" s="16" t="s">
        <v>46</v>
      </c>
      <c r="S636" s="88"/>
      <c r="T636" s="480" t="s">
        <v>48</v>
      </c>
      <c r="U636" s="481"/>
      <c r="V636" s="482"/>
      <c r="W636" s="483"/>
      <c r="X636" s="483"/>
      <c r="Y636" s="484"/>
      <c r="Z636" s="482"/>
      <c r="AA636" s="483"/>
      <c r="AB636" s="483"/>
      <c r="AC636" s="483"/>
      <c r="AD636" s="482">
        <v>0</v>
      </c>
      <c r="AE636" s="483"/>
      <c r="AF636" s="483"/>
      <c r="AG636" s="484"/>
      <c r="AH636" s="436">
        <f>IF(V635="賃金で算定",0,V636+Z636-AD636)</f>
        <v>0</v>
      </c>
      <c r="AI636" s="437"/>
      <c r="AJ636" s="437"/>
      <c r="AK636" s="438"/>
      <c r="AL636" s="439">
        <f>IF(V635="賃金で算定","賃金で算定",IF(OR(V636=0,$F637="",AV635=""),0,IF(AW635="昔",VLOOKUP($F637,労務比率,AX635,FALSE),IF(AW635="上",VLOOKUP($F637,労務比率,AX635,FALSE),IF(AW635="中",VLOOKUP($F637,労務比率,AX635,FALSE),VLOOKUP($F637,労務比率,AX635,FALSE))))))</f>
        <v>0</v>
      </c>
      <c r="AM636" s="440"/>
      <c r="AN636" s="436">
        <f>IF(V635="賃金で算定",0,INT(AH636*AL636/100))</f>
        <v>0</v>
      </c>
      <c r="AO636" s="437"/>
      <c r="AP636" s="437"/>
      <c r="AQ636" s="437"/>
      <c r="AR636" s="437"/>
      <c r="AS636" s="31"/>
      <c r="AV636" s="46"/>
      <c r="AW636" s="47"/>
      <c r="AY636" s="203">
        <f t="shared" ref="AY636" si="344">AH636</f>
        <v>0</v>
      </c>
      <c r="AZ636" s="201">
        <f>IF(AV635&lt;=設定シート!C$85,AH636,IF(AND(AV635&gt;=設定シート!E$85,AV635&lt;=設定シート!G$85),AH636*105/108,AH636))</f>
        <v>0</v>
      </c>
      <c r="BA636" s="198"/>
      <c r="BB636" s="201">
        <f t="shared" ref="BB636" si="345">IF($AL636="賃金で算定",0,INT(AY636*$AL636/100))</f>
        <v>0</v>
      </c>
      <c r="BC636" s="201">
        <f>IF(AY636=AZ636,BB636,AZ636*$AL636/100)</f>
        <v>0</v>
      </c>
      <c r="BL636" s="43">
        <f>IF(AY636=AZ636,0,1)</f>
        <v>0</v>
      </c>
      <c r="BM636" s="43" t="str">
        <f>IF(BL636=1,AL636,"")</f>
        <v/>
      </c>
    </row>
    <row r="637" spans="2:65" ht="18" customHeight="1" x14ac:dyDescent="0.15">
      <c r="B637" s="441" t="s">
        <v>85</v>
      </c>
      <c r="C637" s="442"/>
      <c r="D637" s="442"/>
      <c r="E637" s="443"/>
      <c r="F637" s="450"/>
      <c r="G637" s="451"/>
      <c r="H637" s="451"/>
      <c r="I637" s="451"/>
      <c r="J637" s="451"/>
      <c r="K637" s="451"/>
      <c r="L637" s="451"/>
      <c r="M637" s="451"/>
      <c r="N637" s="452"/>
      <c r="O637" s="441" t="s">
        <v>49</v>
      </c>
      <c r="P637" s="442"/>
      <c r="Q637" s="442"/>
      <c r="R637" s="442"/>
      <c r="S637" s="442"/>
      <c r="T637" s="442"/>
      <c r="U637" s="443"/>
      <c r="V637" s="459">
        <f>AH637</f>
        <v>0</v>
      </c>
      <c r="W637" s="460"/>
      <c r="X637" s="460"/>
      <c r="Y637" s="461"/>
      <c r="Z637" s="33"/>
      <c r="AA637" s="34"/>
      <c r="AB637" s="34"/>
      <c r="AC637" s="35"/>
      <c r="AD637" s="33"/>
      <c r="AE637" s="34"/>
      <c r="AF637" s="34"/>
      <c r="AG637" s="35"/>
      <c r="AH637" s="462">
        <f>AH619+AH621+AH623+AH625+AH627+AH629+AH631+AH633+AH635</f>
        <v>0</v>
      </c>
      <c r="AI637" s="463"/>
      <c r="AJ637" s="463"/>
      <c r="AK637" s="464"/>
      <c r="AL637" s="53"/>
      <c r="AM637" s="54"/>
      <c r="AN637" s="462">
        <f>AN619+AN621+AN623+AN625+AN627+AN629+AN631+AN633+AN635</f>
        <v>0</v>
      </c>
      <c r="AO637" s="463"/>
      <c r="AP637" s="463"/>
      <c r="AQ637" s="463"/>
      <c r="AR637" s="463"/>
      <c r="AS637" s="32"/>
      <c r="AW637" s="47"/>
      <c r="AY637" s="202"/>
      <c r="AZ637" s="205"/>
      <c r="BA637" s="212">
        <f>BA619+BA621+BA623+BA625+BA627+BA629+BA631+BA633+BA635</f>
        <v>0</v>
      </c>
      <c r="BB637" s="204">
        <f>BB620+BB622+BB624+BB626+BB628+BB630+BB632+BB634+BB636</f>
        <v>0</v>
      </c>
      <c r="BC637" s="204">
        <f>SUMIF(BL620:BL636,0,BC620:BC636)+ROUNDDOWN(ROUNDDOWN(BL637*105/108,0)*BM637/100,0)</f>
        <v>0</v>
      </c>
      <c r="BL637" s="43">
        <f>SUMIF(BL620:BL636,1,AH620:AK636)</f>
        <v>0</v>
      </c>
      <c r="BM637" s="43">
        <f>IF(COUNT(BM620:BM636)=0,0,SUM(BM620:BM636)/COUNT(BM620:BM636))</f>
        <v>0</v>
      </c>
    </row>
    <row r="638" spans="2:65" ht="18" customHeight="1" x14ac:dyDescent="0.15">
      <c r="B638" s="444"/>
      <c r="C638" s="445"/>
      <c r="D638" s="445"/>
      <c r="E638" s="446"/>
      <c r="F638" s="453"/>
      <c r="G638" s="454"/>
      <c r="H638" s="454"/>
      <c r="I638" s="454"/>
      <c r="J638" s="454"/>
      <c r="K638" s="454"/>
      <c r="L638" s="454"/>
      <c r="M638" s="454"/>
      <c r="N638" s="455"/>
      <c r="O638" s="444"/>
      <c r="P638" s="445"/>
      <c r="Q638" s="445"/>
      <c r="R638" s="445"/>
      <c r="S638" s="445"/>
      <c r="T638" s="445"/>
      <c r="U638" s="446"/>
      <c r="V638" s="434">
        <f>V620+V622+V624+V626+V628+V630+V632+V634+V636-V637</f>
        <v>0</v>
      </c>
      <c r="W638" s="435"/>
      <c r="X638" s="435"/>
      <c r="Y638" s="465"/>
      <c r="Z638" s="434">
        <f>Z620+Z622+Z624+Z626+Z628+Z630+Z632+Z634+Z636</f>
        <v>0</v>
      </c>
      <c r="AA638" s="435"/>
      <c r="AB638" s="435"/>
      <c r="AC638" s="435"/>
      <c r="AD638" s="434">
        <f>AD620+AD622+AD624+AD626+AD628+AD630+AD632+AD634+AD636</f>
        <v>0</v>
      </c>
      <c r="AE638" s="435"/>
      <c r="AF638" s="435"/>
      <c r="AG638" s="435"/>
      <c r="AH638" s="434">
        <f>AY638</f>
        <v>0</v>
      </c>
      <c r="AI638" s="435"/>
      <c r="AJ638" s="435"/>
      <c r="AK638" s="435"/>
      <c r="AL638" s="55"/>
      <c r="AM638" s="56"/>
      <c r="AN638" s="434">
        <f>BB638</f>
        <v>0</v>
      </c>
      <c r="AO638" s="435"/>
      <c r="AP638" s="435"/>
      <c r="AQ638" s="435"/>
      <c r="AR638" s="435"/>
      <c r="AS638" s="181"/>
      <c r="AW638" s="47"/>
      <c r="AY638" s="208">
        <f>AY620+AY622+AY624+AY626+AY628+AY630+AY632+AY634+AY636</f>
        <v>0</v>
      </c>
      <c r="AZ638" s="210"/>
      <c r="BA638" s="210"/>
      <c r="BB638" s="206">
        <f>BB637</f>
        <v>0</v>
      </c>
      <c r="BC638" s="213"/>
    </row>
    <row r="639" spans="2:65" ht="18" customHeight="1" x14ac:dyDescent="0.15">
      <c r="B639" s="447"/>
      <c r="C639" s="448"/>
      <c r="D639" s="448"/>
      <c r="E639" s="449"/>
      <c r="F639" s="456"/>
      <c r="G639" s="457"/>
      <c r="H639" s="457"/>
      <c r="I639" s="457"/>
      <c r="J639" s="457"/>
      <c r="K639" s="457"/>
      <c r="L639" s="457"/>
      <c r="M639" s="457"/>
      <c r="N639" s="458"/>
      <c r="O639" s="447"/>
      <c r="P639" s="448"/>
      <c r="Q639" s="448"/>
      <c r="R639" s="448"/>
      <c r="S639" s="448"/>
      <c r="T639" s="448"/>
      <c r="U639" s="449"/>
      <c r="V639" s="436"/>
      <c r="W639" s="437"/>
      <c r="X639" s="437"/>
      <c r="Y639" s="438"/>
      <c r="Z639" s="436"/>
      <c r="AA639" s="437"/>
      <c r="AB639" s="437"/>
      <c r="AC639" s="437"/>
      <c r="AD639" s="436"/>
      <c r="AE639" s="437"/>
      <c r="AF639" s="437"/>
      <c r="AG639" s="437"/>
      <c r="AH639" s="436">
        <f>AZ639</f>
        <v>0</v>
      </c>
      <c r="AI639" s="437"/>
      <c r="AJ639" s="437"/>
      <c r="AK639" s="438"/>
      <c r="AL639" s="57"/>
      <c r="AM639" s="58"/>
      <c r="AN639" s="436">
        <f>BC639</f>
        <v>0</v>
      </c>
      <c r="AO639" s="437"/>
      <c r="AP639" s="437"/>
      <c r="AQ639" s="437"/>
      <c r="AR639" s="437"/>
      <c r="AS639" s="31"/>
      <c r="AU639" s="90"/>
      <c r="AW639" s="47"/>
      <c r="AY639" s="209"/>
      <c r="AZ639" s="211">
        <f>IF(AZ620+AZ622+AZ624+AZ626+AZ628+AZ630+AZ632+AZ634+AZ636=AY638,0,ROUNDDOWN(AZ620+AZ622+AZ624+AZ626+AZ628+AZ630+AZ632+AZ634+AZ636,0))</f>
        <v>0</v>
      </c>
      <c r="BA639" s="207"/>
      <c r="BB639" s="207"/>
      <c r="BC639" s="211">
        <f>IF(BC637=BB638,0,BC637)</f>
        <v>0</v>
      </c>
    </row>
    <row r="640" spans="2:65" ht="18" customHeight="1" x14ac:dyDescent="0.15">
      <c r="AD640" s="1" t="str">
        <f>IF(AND($F637="",$V637+$V638&gt;0),"事業の種類を選択してください。","")</f>
        <v/>
      </c>
      <c r="AN640" s="433">
        <f>IF(AN637=0,0,AN637+IF(AN639=0,AN638,AN639))</f>
        <v>0</v>
      </c>
      <c r="AO640" s="433"/>
      <c r="AP640" s="433"/>
      <c r="AQ640" s="433"/>
      <c r="AR640" s="433"/>
      <c r="AW640" s="47"/>
    </row>
    <row r="641" spans="2:49" ht="31.5" customHeight="1" x14ac:dyDescent="0.15">
      <c r="AN641" s="62"/>
      <c r="AO641" s="62"/>
      <c r="AP641" s="62"/>
      <c r="AQ641" s="62"/>
      <c r="AR641" s="62"/>
      <c r="AW641" s="47"/>
    </row>
    <row r="642" spans="2:49" ht="7.5" customHeight="1" x14ac:dyDescent="0.15">
      <c r="X642" s="6"/>
      <c r="Y642" s="6"/>
      <c r="AW642" s="47"/>
    </row>
    <row r="643" spans="2:49" ht="10.5" customHeight="1" x14ac:dyDescent="0.15">
      <c r="X643" s="6"/>
      <c r="Y643" s="6"/>
      <c r="AW643" s="47"/>
    </row>
    <row r="644" spans="2:49" ht="5.25" customHeight="1" x14ac:dyDescent="0.15">
      <c r="X644" s="6"/>
      <c r="Y644" s="6"/>
      <c r="AW644" s="47"/>
    </row>
    <row r="645" spans="2:49" ht="5.25" customHeight="1" x14ac:dyDescent="0.15">
      <c r="X645" s="6"/>
      <c r="Y645" s="6"/>
      <c r="AW645" s="47"/>
    </row>
    <row r="646" spans="2:49" ht="5.25" customHeight="1" x14ac:dyDescent="0.15">
      <c r="X646" s="6"/>
      <c r="Y646" s="6"/>
      <c r="AW646" s="47"/>
    </row>
    <row r="647" spans="2:49" ht="5.25" customHeight="1" x14ac:dyDescent="0.15">
      <c r="X647" s="6"/>
      <c r="Y647" s="6"/>
      <c r="AW647" s="47"/>
    </row>
    <row r="648" spans="2:49" ht="17.25" customHeight="1" x14ac:dyDescent="0.15">
      <c r="B648" s="2" t="s">
        <v>50</v>
      </c>
      <c r="S648" s="4"/>
      <c r="T648" s="4"/>
      <c r="U648" s="4"/>
      <c r="V648" s="4"/>
      <c r="W648" s="4"/>
      <c r="AL648" s="48"/>
      <c r="AW648" s="47"/>
    </row>
    <row r="649" spans="2:49" ht="12.75" customHeight="1" x14ac:dyDescent="0.15">
      <c r="M649" s="49"/>
      <c r="N649" s="49"/>
      <c r="O649" s="49"/>
      <c r="P649" s="49"/>
      <c r="Q649" s="49"/>
      <c r="R649" s="49"/>
      <c r="S649" s="49"/>
      <c r="T649" s="50"/>
      <c r="U649" s="50"/>
      <c r="V649" s="50"/>
      <c r="W649" s="50"/>
      <c r="X649" s="50"/>
      <c r="Y649" s="50"/>
      <c r="Z649" s="50"/>
      <c r="AA649" s="49"/>
      <c r="AB649" s="49"/>
      <c r="AC649" s="49"/>
      <c r="AL649" s="48"/>
      <c r="AM649" s="560" t="s">
        <v>266</v>
      </c>
      <c r="AN649" s="561"/>
      <c r="AO649" s="561"/>
      <c r="AP649" s="562"/>
      <c r="AW649" s="47"/>
    </row>
    <row r="650" spans="2:49" ht="12.75" customHeight="1" x14ac:dyDescent="0.15">
      <c r="M650" s="49"/>
      <c r="N650" s="49"/>
      <c r="O650" s="49"/>
      <c r="P650" s="49"/>
      <c r="Q650" s="49"/>
      <c r="R650" s="49"/>
      <c r="S650" s="49"/>
      <c r="T650" s="50"/>
      <c r="U650" s="50"/>
      <c r="V650" s="50"/>
      <c r="W650" s="50"/>
      <c r="X650" s="50"/>
      <c r="Y650" s="50"/>
      <c r="Z650" s="50"/>
      <c r="AA650" s="49"/>
      <c r="AB650" s="49"/>
      <c r="AC650" s="49"/>
      <c r="AL650" s="48"/>
      <c r="AM650" s="563"/>
      <c r="AN650" s="564"/>
      <c r="AO650" s="564"/>
      <c r="AP650" s="565"/>
      <c r="AW650" s="47"/>
    </row>
    <row r="651" spans="2:49" ht="12.75" customHeight="1" x14ac:dyDescent="0.15">
      <c r="M651" s="49"/>
      <c r="N651" s="49"/>
      <c r="O651" s="49"/>
      <c r="P651" s="49"/>
      <c r="Q651" s="49"/>
      <c r="R651" s="49"/>
      <c r="S651" s="49"/>
      <c r="T651" s="49"/>
      <c r="U651" s="49"/>
      <c r="V651" s="49"/>
      <c r="W651" s="49"/>
      <c r="X651" s="49"/>
      <c r="Y651" s="49"/>
      <c r="Z651" s="49"/>
      <c r="AA651" s="49"/>
      <c r="AB651" s="49"/>
      <c r="AC651" s="49"/>
      <c r="AL651" s="48"/>
      <c r="AM651" s="220"/>
      <c r="AN651" s="220"/>
      <c r="AW651" s="47"/>
    </row>
    <row r="652" spans="2:49" ht="6" customHeight="1" x14ac:dyDescent="0.15">
      <c r="M652" s="49"/>
      <c r="N652" s="49"/>
      <c r="O652" s="49"/>
      <c r="P652" s="49"/>
      <c r="Q652" s="49"/>
      <c r="R652" s="49"/>
      <c r="S652" s="49"/>
      <c r="T652" s="49"/>
      <c r="U652" s="49"/>
      <c r="V652" s="49"/>
      <c r="W652" s="49"/>
      <c r="X652" s="49"/>
      <c r="Y652" s="49"/>
      <c r="Z652" s="49"/>
      <c r="AA652" s="49"/>
      <c r="AB652" s="49"/>
      <c r="AC652" s="49"/>
      <c r="AL652" s="48"/>
      <c r="AM652" s="48"/>
      <c r="AW652" s="47"/>
    </row>
    <row r="653" spans="2:49" ht="12.75" customHeight="1" x14ac:dyDescent="0.15">
      <c r="B653" s="566" t="s">
        <v>2</v>
      </c>
      <c r="C653" s="567"/>
      <c r="D653" s="567"/>
      <c r="E653" s="567"/>
      <c r="F653" s="567"/>
      <c r="G653" s="567"/>
      <c r="H653" s="567"/>
      <c r="I653" s="567"/>
      <c r="J653" s="569" t="s">
        <v>10</v>
      </c>
      <c r="K653" s="569"/>
      <c r="L653" s="3" t="s">
        <v>3</v>
      </c>
      <c r="M653" s="569" t="s">
        <v>11</v>
      </c>
      <c r="N653" s="569"/>
      <c r="O653" s="570" t="s">
        <v>12</v>
      </c>
      <c r="P653" s="569"/>
      <c r="Q653" s="569"/>
      <c r="R653" s="569"/>
      <c r="S653" s="569"/>
      <c r="T653" s="569"/>
      <c r="U653" s="569" t="s">
        <v>13</v>
      </c>
      <c r="V653" s="569"/>
      <c r="W653" s="569"/>
      <c r="AD653" s="5"/>
      <c r="AE653" s="5"/>
      <c r="AF653" s="5"/>
      <c r="AG653" s="5"/>
      <c r="AH653" s="5"/>
      <c r="AI653" s="5"/>
      <c r="AJ653" s="5"/>
      <c r="AL653" s="571">
        <f ca="1">$AL$9</f>
        <v>30</v>
      </c>
      <c r="AM653" s="572"/>
      <c r="AN653" s="502" t="s">
        <v>4</v>
      </c>
      <c r="AO653" s="502"/>
      <c r="AP653" s="572">
        <v>16</v>
      </c>
      <c r="AQ653" s="572"/>
      <c r="AR653" s="502" t="s">
        <v>5</v>
      </c>
      <c r="AS653" s="503"/>
      <c r="AW653" s="47"/>
    </row>
    <row r="654" spans="2:49" ht="13.5" customHeight="1" x14ac:dyDescent="0.15">
      <c r="B654" s="567"/>
      <c r="C654" s="567"/>
      <c r="D654" s="567"/>
      <c r="E654" s="567"/>
      <c r="F654" s="567"/>
      <c r="G654" s="567"/>
      <c r="H654" s="567"/>
      <c r="I654" s="567"/>
      <c r="J654" s="508" t="str">
        <f>$J$10</f>
        <v>1</v>
      </c>
      <c r="K654" s="510" t="str">
        <f>$K$10</f>
        <v>2</v>
      </c>
      <c r="L654" s="513" t="str">
        <f>$L$10</f>
        <v>1</v>
      </c>
      <c r="M654" s="516" t="str">
        <f>$M$10</f>
        <v>0</v>
      </c>
      <c r="N654" s="510" t="str">
        <f>$N$10</f>
        <v>3</v>
      </c>
      <c r="O654" s="516" t="str">
        <f>$O$10</f>
        <v>9</v>
      </c>
      <c r="P654" s="519" t="str">
        <f>$P$10</f>
        <v>3</v>
      </c>
      <c r="Q654" s="519" t="str">
        <f>$Q$10</f>
        <v>9</v>
      </c>
      <c r="R654" s="519" t="str">
        <f>$R$10</f>
        <v>0</v>
      </c>
      <c r="S654" s="519" t="str">
        <f>$S$10</f>
        <v>2</v>
      </c>
      <c r="T654" s="510" t="str">
        <f>$T$10</f>
        <v>5</v>
      </c>
      <c r="U654" s="516" t="str">
        <f>$U$10</f>
        <v>0</v>
      </c>
      <c r="V654" s="519" t="str">
        <f>$V$10</f>
        <v>0</v>
      </c>
      <c r="W654" s="510" t="str">
        <f>$W$10</f>
        <v>１</v>
      </c>
      <c r="AD654" s="5"/>
      <c r="AE654" s="5"/>
      <c r="AF654" s="5"/>
      <c r="AG654" s="5"/>
      <c r="AH654" s="5"/>
      <c r="AI654" s="5"/>
      <c r="AJ654" s="5"/>
      <c r="AL654" s="573"/>
      <c r="AM654" s="574"/>
      <c r="AN654" s="504"/>
      <c r="AO654" s="504"/>
      <c r="AP654" s="574"/>
      <c r="AQ654" s="574"/>
      <c r="AR654" s="504"/>
      <c r="AS654" s="505"/>
      <c r="AW654" s="47"/>
    </row>
    <row r="655" spans="2:49" ht="9" customHeight="1" x14ac:dyDescent="0.15">
      <c r="B655" s="567"/>
      <c r="C655" s="567"/>
      <c r="D655" s="567"/>
      <c r="E655" s="567"/>
      <c r="F655" s="567"/>
      <c r="G655" s="567"/>
      <c r="H655" s="567"/>
      <c r="I655" s="567"/>
      <c r="J655" s="509"/>
      <c r="K655" s="511"/>
      <c r="L655" s="514"/>
      <c r="M655" s="517"/>
      <c r="N655" s="511"/>
      <c r="O655" s="517"/>
      <c r="P655" s="520"/>
      <c r="Q655" s="520"/>
      <c r="R655" s="520"/>
      <c r="S655" s="520"/>
      <c r="T655" s="511"/>
      <c r="U655" s="517"/>
      <c r="V655" s="520"/>
      <c r="W655" s="511"/>
      <c r="AD655" s="5"/>
      <c r="AE655" s="5"/>
      <c r="AF655" s="5"/>
      <c r="AG655" s="5"/>
      <c r="AH655" s="5"/>
      <c r="AI655" s="5"/>
      <c r="AJ655" s="5"/>
      <c r="AL655" s="575"/>
      <c r="AM655" s="576"/>
      <c r="AN655" s="506"/>
      <c r="AO655" s="506"/>
      <c r="AP655" s="576"/>
      <c r="AQ655" s="576"/>
      <c r="AR655" s="506"/>
      <c r="AS655" s="507"/>
      <c r="AW655" s="47"/>
    </row>
    <row r="656" spans="2:49" ht="6" customHeight="1" x14ac:dyDescent="0.15">
      <c r="B656" s="568"/>
      <c r="C656" s="568"/>
      <c r="D656" s="568"/>
      <c r="E656" s="568"/>
      <c r="F656" s="568"/>
      <c r="G656" s="568"/>
      <c r="H656" s="568"/>
      <c r="I656" s="568"/>
      <c r="J656" s="509"/>
      <c r="K656" s="512"/>
      <c r="L656" s="515"/>
      <c r="M656" s="518"/>
      <c r="N656" s="512"/>
      <c r="O656" s="518"/>
      <c r="P656" s="521"/>
      <c r="Q656" s="521"/>
      <c r="R656" s="521"/>
      <c r="S656" s="521"/>
      <c r="T656" s="512"/>
      <c r="U656" s="518"/>
      <c r="V656" s="521"/>
      <c r="W656" s="512"/>
      <c r="AW656" s="47"/>
    </row>
    <row r="657" spans="2:65" ht="15" customHeight="1" x14ac:dyDescent="0.15">
      <c r="B657" s="487" t="s">
        <v>51</v>
      </c>
      <c r="C657" s="488"/>
      <c r="D657" s="488"/>
      <c r="E657" s="488"/>
      <c r="F657" s="488"/>
      <c r="G657" s="488"/>
      <c r="H657" s="488"/>
      <c r="I657" s="489"/>
      <c r="J657" s="487" t="s">
        <v>6</v>
      </c>
      <c r="K657" s="488"/>
      <c r="L657" s="488"/>
      <c r="M657" s="488"/>
      <c r="N657" s="496"/>
      <c r="O657" s="499" t="s">
        <v>52</v>
      </c>
      <c r="P657" s="488"/>
      <c r="Q657" s="488"/>
      <c r="R657" s="488"/>
      <c r="S657" s="488"/>
      <c r="T657" s="488"/>
      <c r="U657" s="489"/>
      <c r="V657" s="12" t="s">
        <v>32</v>
      </c>
      <c r="W657" s="27"/>
      <c r="X657" s="27"/>
      <c r="Y657" s="526" t="s">
        <v>44</v>
      </c>
      <c r="Z657" s="526"/>
      <c r="AA657" s="526"/>
      <c r="AB657" s="526"/>
      <c r="AC657" s="526"/>
      <c r="AD657" s="526"/>
      <c r="AE657" s="526"/>
      <c r="AF657" s="526"/>
      <c r="AG657" s="526"/>
      <c r="AH657" s="526"/>
      <c r="AI657" s="27"/>
      <c r="AJ657" s="27"/>
      <c r="AK657" s="28"/>
      <c r="AL657" s="527" t="s">
        <v>216</v>
      </c>
      <c r="AM657" s="527"/>
      <c r="AN657" s="528" t="s">
        <v>33</v>
      </c>
      <c r="AO657" s="528"/>
      <c r="AP657" s="528"/>
      <c r="AQ657" s="528"/>
      <c r="AR657" s="528"/>
      <c r="AS657" s="529"/>
      <c r="AW657" s="47"/>
    </row>
    <row r="658" spans="2:65" ht="13.5" customHeight="1" x14ac:dyDescent="0.15">
      <c r="B658" s="490"/>
      <c r="C658" s="491"/>
      <c r="D658" s="491"/>
      <c r="E658" s="491"/>
      <c r="F658" s="491"/>
      <c r="G658" s="491"/>
      <c r="H658" s="491"/>
      <c r="I658" s="492"/>
      <c r="J658" s="490"/>
      <c r="K658" s="491"/>
      <c r="L658" s="491"/>
      <c r="M658" s="491"/>
      <c r="N658" s="497"/>
      <c r="O658" s="500"/>
      <c r="P658" s="491"/>
      <c r="Q658" s="491"/>
      <c r="R658" s="491"/>
      <c r="S658" s="491"/>
      <c r="T658" s="491"/>
      <c r="U658" s="492"/>
      <c r="V658" s="530" t="s">
        <v>7</v>
      </c>
      <c r="W658" s="531"/>
      <c r="X658" s="531"/>
      <c r="Y658" s="532"/>
      <c r="Z658" s="536" t="s">
        <v>16</v>
      </c>
      <c r="AA658" s="537"/>
      <c r="AB658" s="537"/>
      <c r="AC658" s="538"/>
      <c r="AD658" s="542" t="s">
        <v>17</v>
      </c>
      <c r="AE658" s="543"/>
      <c r="AF658" s="543"/>
      <c r="AG658" s="544"/>
      <c r="AH658" s="548" t="s">
        <v>86</v>
      </c>
      <c r="AI658" s="549"/>
      <c r="AJ658" s="549"/>
      <c r="AK658" s="550"/>
      <c r="AL658" s="554" t="s">
        <v>217</v>
      </c>
      <c r="AM658" s="554"/>
      <c r="AN658" s="556" t="s">
        <v>19</v>
      </c>
      <c r="AO658" s="557"/>
      <c r="AP658" s="557"/>
      <c r="AQ658" s="557"/>
      <c r="AR658" s="558"/>
      <c r="AS658" s="559"/>
      <c r="AW658" s="47"/>
      <c r="AY658" s="196" t="s">
        <v>243</v>
      </c>
      <c r="AZ658" s="196" t="s">
        <v>243</v>
      </c>
      <c r="BA658" s="196" t="s">
        <v>241</v>
      </c>
      <c r="BB658" s="522" t="s">
        <v>242</v>
      </c>
      <c r="BC658" s="523"/>
    </row>
    <row r="659" spans="2:65" ht="13.5" customHeight="1" x14ac:dyDescent="0.15">
      <c r="B659" s="493"/>
      <c r="C659" s="494"/>
      <c r="D659" s="494"/>
      <c r="E659" s="494"/>
      <c r="F659" s="494"/>
      <c r="G659" s="494"/>
      <c r="H659" s="494"/>
      <c r="I659" s="495"/>
      <c r="J659" s="493"/>
      <c r="K659" s="494"/>
      <c r="L659" s="494"/>
      <c r="M659" s="494"/>
      <c r="N659" s="498"/>
      <c r="O659" s="501"/>
      <c r="P659" s="494"/>
      <c r="Q659" s="494"/>
      <c r="R659" s="494"/>
      <c r="S659" s="494"/>
      <c r="T659" s="494"/>
      <c r="U659" s="495"/>
      <c r="V659" s="533"/>
      <c r="W659" s="534"/>
      <c r="X659" s="534"/>
      <c r="Y659" s="535"/>
      <c r="Z659" s="539"/>
      <c r="AA659" s="540"/>
      <c r="AB659" s="540"/>
      <c r="AC659" s="541"/>
      <c r="AD659" s="545"/>
      <c r="AE659" s="546"/>
      <c r="AF659" s="546"/>
      <c r="AG659" s="547"/>
      <c r="AH659" s="551"/>
      <c r="AI659" s="552"/>
      <c r="AJ659" s="552"/>
      <c r="AK659" s="553"/>
      <c r="AL659" s="555"/>
      <c r="AM659" s="555"/>
      <c r="AN659" s="524"/>
      <c r="AO659" s="524"/>
      <c r="AP659" s="524"/>
      <c r="AQ659" s="524"/>
      <c r="AR659" s="524"/>
      <c r="AS659" s="525"/>
      <c r="AW659" s="47"/>
      <c r="AY659" s="197"/>
      <c r="AZ659" s="198" t="s">
        <v>237</v>
      </c>
      <c r="BA659" s="198" t="s">
        <v>240</v>
      </c>
      <c r="BB659" s="199" t="s">
        <v>238</v>
      </c>
      <c r="BC659" s="198" t="s">
        <v>237</v>
      </c>
      <c r="BL659" s="43" t="s">
        <v>251</v>
      </c>
      <c r="BM659" s="43" t="s">
        <v>151</v>
      </c>
    </row>
    <row r="660" spans="2:65" ht="18" customHeight="1" x14ac:dyDescent="0.15">
      <c r="B660" s="466"/>
      <c r="C660" s="467"/>
      <c r="D660" s="467"/>
      <c r="E660" s="467"/>
      <c r="F660" s="467"/>
      <c r="G660" s="467"/>
      <c r="H660" s="467"/>
      <c r="I660" s="468"/>
      <c r="J660" s="466"/>
      <c r="K660" s="467"/>
      <c r="L660" s="467"/>
      <c r="M660" s="467"/>
      <c r="N660" s="472"/>
      <c r="O660" s="86"/>
      <c r="P660" s="15" t="s">
        <v>0</v>
      </c>
      <c r="Q660" s="44"/>
      <c r="R660" s="15" t="s">
        <v>1</v>
      </c>
      <c r="S660" s="85"/>
      <c r="T660" s="474" t="s">
        <v>57</v>
      </c>
      <c r="U660" s="475"/>
      <c r="V660" s="476"/>
      <c r="W660" s="477"/>
      <c r="X660" s="477"/>
      <c r="Y660" s="59" t="s">
        <v>8</v>
      </c>
      <c r="Z660" s="37"/>
      <c r="AA660" s="38"/>
      <c r="AB660" s="38"/>
      <c r="AC660" s="36" t="s">
        <v>8</v>
      </c>
      <c r="AD660" s="37"/>
      <c r="AE660" s="38"/>
      <c r="AF660" s="38"/>
      <c r="AG660" s="39" t="s">
        <v>8</v>
      </c>
      <c r="AH660" s="462">
        <f>IF(V660="賃金で算定",V661+Z661-AD661,0)</f>
        <v>0</v>
      </c>
      <c r="AI660" s="463"/>
      <c r="AJ660" s="463"/>
      <c r="AK660" s="464"/>
      <c r="AL660" s="51"/>
      <c r="AM660" s="52"/>
      <c r="AN660" s="478"/>
      <c r="AO660" s="479"/>
      <c r="AP660" s="479"/>
      <c r="AQ660" s="479"/>
      <c r="AR660" s="479"/>
      <c r="AS660" s="39" t="s">
        <v>8</v>
      </c>
      <c r="AV660" s="46" t="str">
        <f>IF(OR(O660="",Q660=""),"", IF(O660&lt;20,DATE(O660+118,Q660,IF(S660="",1,S660)),DATE(O660+88,Q660,IF(S660="",1,S660))))</f>
        <v/>
      </c>
      <c r="AW660" s="47" t="str">
        <f>IF(AV660&lt;=設定シート!C$15,"昔",IF(AV660&lt;=設定シート!E$15,"上",IF(AV660&lt;=設定シート!G$15,"中","下")))</f>
        <v>下</v>
      </c>
      <c r="AX660" s="4">
        <f>IF(AV660&lt;=設定シート!$E$36,5,IF(AV660&lt;=設定シート!$I$36,7,IF(AV660&lt;=設定シート!$M$36,9,11)))</f>
        <v>11</v>
      </c>
      <c r="AY660" s="202"/>
      <c r="AZ660" s="200"/>
      <c r="BA660" s="204">
        <f>AN660</f>
        <v>0</v>
      </c>
      <c r="BB660" s="200"/>
      <c r="BC660" s="200"/>
    </row>
    <row r="661" spans="2:65" ht="18" customHeight="1" x14ac:dyDescent="0.15">
      <c r="B661" s="469"/>
      <c r="C661" s="470"/>
      <c r="D661" s="470"/>
      <c r="E661" s="470"/>
      <c r="F661" s="470"/>
      <c r="G661" s="470"/>
      <c r="H661" s="470"/>
      <c r="I661" s="471"/>
      <c r="J661" s="469"/>
      <c r="K661" s="470"/>
      <c r="L661" s="470"/>
      <c r="M661" s="470"/>
      <c r="N661" s="473"/>
      <c r="O661" s="87"/>
      <c r="P661" s="5" t="s">
        <v>0</v>
      </c>
      <c r="Q661" s="45"/>
      <c r="R661" s="5" t="s">
        <v>1</v>
      </c>
      <c r="S661" s="88"/>
      <c r="T661" s="480" t="s">
        <v>58</v>
      </c>
      <c r="U661" s="481"/>
      <c r="V661" s="482"/>
      <c r="W661" s="483"/>
      <c r="X661" s="483"/>
      <c r="Y661" s="484"/>
      <c r="Z661" s="485"/>
      <c r="AA661" s="486"/>
      <c r="AB661" s="486"/>
      <c r="AC661" s="486"/>
      <c r="AD661" s="482"/>
      <c r="AE661" s="483"/>
      <c r="AF661" s="483"/>
      <c r="AG661" s="484"/>
      <c r="AH661" s="435">
        <f>IF(V660="賃金で算定",0,V661+Z661-AD661)</f>
        <v>0</v>
      </c>
      <c r="AI661" s="435"/>
      <c r="AJ661" s="435"/>
      <c r="AK661" s="465"/>
      <c r="AL661" s="439">
        <f>IF(V660="賃金で算定","賃金で算定",IF(OR(V661=0,$F678="",AV660=""),0,IF(AW660="昔",VLOOKUP($F678,労務比率,AX660,FALSE),IF(AW660="上",VLOOKUP($F678,労務比率,AX660,FALSE),IF(AW660="中",VLOOKUP($F678,労務比率,AX660,FALSE),VLOOKUP($F678,労務比率,AX660,FALSE))))))</f>
        <v>0</v>
      </c>
      <c r="AM661" s="440"/>
      <c r="AN661" s="436">
        <f>IF(V660="賃金で算定",0,INT(AH661*AL661/100))</f>
        <v>0</v>
      </c>
      <c r="AO661" s="437"/>
      <c r="AP661" s="437"/>
      <c r="AQ661" s="437"/>
      <c r="AR661" s="437"/>
      <c r="AS661" s="31"/>
      <c r="AV661" s="46"/>
      <c r="AW661" s="47"/>
      <c r="AY661" s="203">
        <f>AH661</f>
        <v>0</v>
      </c>
      <c r="AZ661" s="201">
        <f>IF(AV660&lt;=設定シート!C$85,AH661,IF(AND(AV660&gt;=設定シート!E$85,AV660&lt;=設定シート!G$85),AH661*105/108,AH661))</f>
        <v>0</v>
      </c>
      <c r="BA661" s="198"/>
      <c r="BB661" s="201">
        <f>IF($AL661="賃金で算定",0,INT(AY661*$AL661/100))</f>
        <v>0</v>
      </c>
      <c r="BC661" s="201">
        <f>IF(AY661=AZ661,BB661,AZ661*$AL661/100)</f>
        <v>0</v>
      </c>
      <c r="BL661" s="43">
        <f>IF(AY661=AZ661,0,1)</f>
        <v>0</v>
      </c>
      <c r="BM661" s="43" t="str">
        <f>IF(BL661=1,AL661,"")</f>
        <v/>
      </c>
    </row>
    <row r="662" spans="2:65" ht="18" customHeight="1" x14ac:dyDescent="0.15">
      <c r="B662" s="466"/>
      <c r="C662" s="467"/>
      <c r="D662" s="467"/>
      <c r="E662" s="467"/>
      <c r="F662" s="467"/>
      <c r="G662" s="467"/>
      <c r="H662" s="467"/>
      <c r="I662" s="468"/>
      <c r="J662" s="466"/>
      <c r="K662" s="467"/>
      <c r="L662" s="467"/>
      <c r="M662" s="467"/>
      <c r="N662" s="472"/>
      <c r="O662" s="86"/>
      <c r="P662" s="15" t="s">
        <v>45</v>
      </c>
      <c r="Q662" s="44"/>
      <c r="R662" s="15" t="s">
        <v>46</v>
      </c>
      <c r="S662" s="85"/>
      <c r="T662" s="474" t="s">
        <v>47</v>
      </c>
      <c r="U662" s="475"/>
      <c r="V662" s="476"/>
      <c r="W662" s="477"/>
      <c r="X662" s="477"/>
      <c r="Y662" s="60"/>
      <c r="Z662" s="33"/>
      <c r="AA662" s="34"/>
      <c r="AB662" s="34"/>
      <c r="AC662" s="35"/>
      <c r="AD662" s="33"/>
      <c r="AE662" s="34"/>
      <c r="AF662" s="34"/>
      <c r="AG662" s="40"/>
      <c r="AH662" s="462">
        <f>IF(V662="賃金で算定",V663+Z663-AD663,0)</f>
        <v>0</v>
      </c>
      <c r="AI662" s="463"/>
      <c r="AJ662" s="463"/>
      <c r="AK662" s="464"/>
      <c r="AL662" s="51"/>
      <c r="AM662" s="52"/>
      <c r="AN662" s="478"/>
      <c r="AO662" s="479"/>
      <c r="AP662" s="479"/>
      <c r="AQ662" s="479"/>
      <c r="AR662" s="479"/>
      <c r="AS662" s="32"/>
      <c r="AV662" s="46" t="str">
        <f>IF(OR(O662="",Q662=""),"", IF(O662&lt;20,DATE(O662+118,Q662,IF(S662="",1,S662)),DATE(O662+88,Q662,IF(S662="",1,S662))))</f>
        <v/>
      </c>
      <c r="AW662" s="47" t="str">
        <f>IF(AV662&lt;=設定シート!C$15,"昔",IF(AV662&lt;=設定シート!E$15,"上",IF(AV662&lt;=設定シート!G$15,"中","下")))</f>
        <v>下</v>
      </c>
      <c r="AX662" s="4">
        <f>IF(AV662&lt;=設定シート!$E$36,5,IF(AV662&lt;=設定シート!$I$36,7,IF(AV662&lt;=設定シート!$M$36,9,11)))</f>
        <v>11</v>
      </c>
      <c r="AY662" s="202"/>
      <c r="AZ662" s="200"/>
      <c r="BA662" s="204">
        <f t="shared" ref="BA662" si="346">AN662</f>
        <v>0</v>
      </c>
      <c r="BB662" s="200"/>
      <c r="BC662" s="200"/>
      <c r="BL662" s="43"/>
      <c r="BM662" s="43"/>
    </row>
    <row r="663" spans="2:65" ht="18" customHeight="1" x14ac:dyDescent="0.15">
      <c r="B663" s="469"/>
      <c r="C663" s="470"/>
      <c r="D663" s="470"/>
      <c r="E663" s="470"/>
      <c r="F663" s="470"/>
      <c r="G663" s="470"/>
      <c r="H663" s="470"/>
      <c r="I663" s="471"/>
      <c r="J663" s="469"/>
      <c r="K663" s="470"/>
      <c r="L663" s="470"/>
      <c r="M663" s="470"/>
      <c r="N663" s="473"/>
      <c r="O663" s="87"/>
      <c r="P663" s="16" t="s">
        <v>45</v>
      </c>
      <c r="Q663" s="45"/>
      <c r="R663" s="16" t="s">
        <v>46</v>
      </c>
      <c r="S663" s="88"/>
      <c r="T663" s="480" t="s">
        <v>48</v>
      </c>
      <c r="U663" s="481"/>
      <c r="V663" s="482"/>
      <c r="W663" s="483"/>
      <c r="X663" s="483"/>
      <c r="Y663" s="484"/>
      <c r="Z663" s="485"/>
      <c r="AA663" s="486"/>
      <c r="AB663" s="486"/>
      <c r="AC663" s="486"/>
      <c r="AD663" s="482"/>
      <c r="AE663" s="483"/>
      <c r="AF663" s="483"/>
      <c r="AG663" s="484"/>
      <c r="AH663" s="435">
        <f>IF(V662="賃金で算定",0,V663+Z663-AD663)</f>
        <v>0</v>
      </c>
      <c r="AI663" s="435"/>
      <c r="AJ663" s="435"/>
      <c r="AK663" s="465"/>
      <c r="AL663" s="439">
        <f>IF(V662="賃金で算定","賃金で算定",IF(OR(V663=0,$F678="",AV662=""),0,IF(AW662="昔",VLOOKUP($F678,労務比率,AX662,FALSE),IF(AW662="上",VLOOKUP($F678,労務比率,AX662,FALSE),IF(AW662="中",VLOOKUP($F678,労務比率,AX662,FALSE),VLOOKUP($F678,労務比率,AX662,FALSE))))))</f>
        <v>0</v>
      </c>
      <c r="AM663" s="440"/>
      <c r="AN663" s="436">
        <f>IF(V662="賃金で算定",0,INT(AH663*AL663/100))</f>
        <v>0</v>
      </c>
      <c r="AO663" s="437"/>
      <c r="AP663" s="437"/>
      <c r="AQ663" s="437"/>
      <c r="AR663" s="437"/>
      <c r="AS663" s="31"/>
      <c r="AV663" s="46"/>
      <c r="AW663" s="47"/>
      <c r="AY663" s="203">
        <f t="shared" ref="AY663" si="347">AH663</f>
        <v>0</v>
      </c>
      <c r="AZ663" s="201">
        <f>IF(AV662&lt;=設定シート!C$85,AH663,IF(AND(AV662&gt;=設定シート!E$85,AV662&lt;=設定シート!G$85),AH663*105/108,AH663))</f>
        <v>0</v>
      </c>
      <c r="BA663" s="198"/>
      <c r="BB663" s="201">
        <f t="shared" ref="BB663" si="348">IF($AL663="賃金で算定",0,INT(AY663*$AL663/100))</f>
        <v>0</v>
      </c>
      <c r="BC663" s="201">
        <f>IF(AY663=AZ663,BB663,AZ663*$AL663/100)</f>
        <v>0</v>
      </c>
      <c r="BL663" s="43">
        <f>IF(AY663=AZ663,0,1)</f>
        <v>0</v>
      </c>
      <c r="BM663" s="43" t="str">
        <f>IF(BL663=1,AL663,"")</f>
        <v/>
      </c>
    </row>
    <row r="664" spans="2:65" ht="18" customHeight="1" x14ac:dyDescent="0.15">
      <c r="B664" s="466"/>
      <c r="C664" s="467"/>
      <c r="D664" s="467"/>
      <c r="E664" s="467"/>
      <c r="F664" s="467"/>
      <c r="G664" s="467"/>
      <c r="H664" s="467"/>
      <c r="I664" s="468"/>
      <c r="J664" s="466"/>
      <c r="K664" s="467"/>
      <c r="L664" s="467"/>
      <c r="M664" s="467"/>
      <c r="N664" s="472"/>
      <c r="O664" s="86"/>
      <c r="P664" s="15" t="s">
        <v>45</v>
      </c>
      <c r="Q664" s="44"/>
      <c r="R664" s="15" t="s">
        <v>46</v>
      </c>
      <c r="S664" s="85"/>
      <c r="T664" s="474" t="s">
        <v>47</v>
      </c>
      <c r="U664" s="475"/>
      <c r="V664" s="476"/>
      <c r="W664" s="477"/>
      <c r="X664" s="477"/>
      <c r="Y664" s="60"/>
      <c r="Z664" s="33"/>
      <c r="AA664" s="34"/>
      <c r="AB664" s="34"/>
      <c r="AC664" s="35"/>
      <c r="AD664" s="33"/>
      <c r="AE664" s="34"/>
      <c r="AF664" s="34"/>
      <c r="AG664" s="40"/>
      <c r="AH664" s="462">
        <f>IF(V664="賃金で算定",V665+Z665-AD665,0)</f>
        <v>0</v>
      </c>
      <c r="AI664" s="463"/>
      <c r="AJ664" s="463"/>
      <c r="AK664" s="464"/>
      <c r="AL664" s="51"/>
      <c r="AM664" s="52"/>
      <c r="AN664" s="478"/>
      <c r="AO664" s="479"/>
      <c r="AP664" s="479"/>
      <c r="AQ664" s="479"/>
      <c r="AR664" s="479"/>
      <c r="AS664" s="32"/>
      <c r="AV664" s="46" t="str">
        <f>IF(OR(O664="",Q664=""),"", IF(O664&lt;20,DATE(O664+118,Q664,IF(S664="",1,S664)),DATE(O664+88,Q664,IF(S664="",1,S664))))</f>
        <v/>
      </c>
      <c r="AW664" s="47" t="str">
        <f>IF(AV664&lt;=設定シート!C$15,"昔",IF(AV664&lt;=設定シート!E$15,"上",IF(AV664&lt;=設定シート!G$15,"中","下")))</f>
        <v>下</v>
      </c>
      <c r="AX664" s="4">
        <f>IF(AV664&lt;=設定シート!$E$36,5,IF(AV664&lt;=設定シート!$I$36,7,IF(AV664&lt;=設定シート!$M$36,9,11)))</f>
        <v>11</v>
      </c>
      <c r="AY664" s="202"/>
      <c r="AZ664" s="200"/>
      <c r="BA664" s="204">
        <f t="shared" ref="BA664" si="349">AN664</f>
        <v>0</v>
      </c>
      <c r="BB664" s="200"/>
      <c r="BC664" s="200"/>
    </row>
    <row r="665" spans="2:65" ht="18" customHeight="1" x14ac:dyDescent="0.15">
      <c r="B665" s="469"/>
      <c r="C665" s="470"/>
      <c r="D665" s="470"/>
      <c r="E665" s="470"/>
      <c r="F665" s="470"/>
      <c r="G665" s="470"/>
      <c r="H665" s="470"/>
      <c r="I665" s="471"/>
      <c r="J665" s="469"/>
      <c r="K665" s="470"/>
      <c r="L665" s="470"/>
      <c r="M665" s="470"/>
      <c r="N665" s="473"/>
      <c r="O665" s="87"/>
      <c r="P665" s="16" t="s">
        <v>45</v>
      </c>
      <c r="Q665" s="45"/>
      <c r="R665" s="16" t="s">
        <v>46</v>
      </c>
      <c r="S665" s="88"/>
      <c r="T665" s="480" t="s">
        <v>48</v>
      </c>
      <c r="U665" s="481"/>
      <c r="V665" s="482"/>
      <c r="W665" s="483"/>
      <c r="X665" s="483"/>
      <c r="Y665" s="484"/>
      <c r="Z665" s="482"/>
      <c r="AA665" s="483"/>
      <c r="AB665" s="483"/>
      <c r="AC665" s="483"/>
      <c r="AD665" s="482"/>
      <c r="AE665" s="483"/>
      <c r="AF665" s="483"/>
      <c r="AG665" s="484"/>
      <c r="AH665" s="435">
        <f>IF(V664="賃金で算定",0,V665+Z665-AD665)</f>
        <v>0</v>
      </c>
      <c r="AI665" s="435"/>
      <c r="AJ665" s="435"/>
      <c r="AK665" s="465"/>
      <c r="AL665" s="439">
        <f>IF(V664="賃金で算定","賃金で算定",IF(OR(V665=0,$F678="",AV664=""),0,IF(AW664="昔",VLOOKUP($F678,労務比率,AX664,FALSE),IF(AW664="上",VLOOKUP($F678,労務比率,AX664,FALSE),IF(AW664="中",VLOOKUP($F678,労務比率,AX664,FALSE),VLOOKUP($F678,労務比率,AX664,FALSE))))))</f>
        <v>0</v>
      </c>
      <c r="AM665" s="440"/>
      <c r="AN665" s="436">
        <f>IF(V664="賃金で算定",0,INT(AH665*AL665/100))</f>
        <v>0</v>
      </c>
      <c r="AO665" s="437"/>
      <c r="AP665" s="437"/>
      <c r="AQ665" s="437"/>
      <c r="AR665" s="437"/>
      <c r="AS665" s="31"/>
      <c r="AV665" s="46"/>
      <c r="AW665" s="47"/>
      <c r="AY665" s="203">
        <f t="shared" ref="AY665" si="350">AH665</f>
        <v>0</v>
      </c>
      <c r="AZ665" s="201">
        <f>IF(AV664&lt;=設定シート!C$85,AH665,IF(AND(AV664&gt;=設定シート!E$85,AV664&lt;=設定シート!G$85),AH665*105/108,AH665))</f>
        <v>0</v>
      </c>
      <c r="BA665" s="198"/>
      <c r="BB665" s="201">
        <f t="shared" ref="BB665" si="351">IF($AL665="賃金で算定",0,INT(AY665*$AL665/100))</f>
        <v>0</v>
      </c>
      <c r="BC665" s="201">
        <f>IF(AY665=AZ665,BB665,AZ665*$AL665/100)</f>
        <v>0</v>
      </c>
      <c r="BL665" s="43">
        <f>IF(AY665=AZ665,0,1)</f>
        <v>0</v>
      </c>
      <c r="BM665" s="43" t="str">
        <f>IF(BL665=1,AL665,"")</f>
        <v/>
      </c>
    </row>
    <row r="666" spans="2:65" ht="18" customHeight="1" x14ac:dyDescent="0.15">
      <c r="B666" s="466"/>
      <c r="C666" s="467"/>
      <c r="D666" s="467"/>
      <c r="E666" s="467"/>
      <c r="F666" s="467"/>
      <c r="G666" s="467"/>
      <c r="H666" s="467"/>
      <c r="I666" s="468"/>
      <c r="J666" s="466"/>
      <c r="K666" s="467"/>
      <c r="L666" s="467"/>
      <c r="M666" s="467"/>
      <c r="N666" s="472"/>
      <c r="O666" s="86"/>
      <c r="P666" s="15" t="s">
        <v>45</v>
      </c>
      <c r="Q666" s="44"/>
      <c r="R666" s="15" t="s">
        <v>46</v>
      </c>
      <c r="S666" s="85"/>
      <c r="T666" s="474" t="s">
        <v>47</v>
      </c>
      <c r="U666" s="475"/>
      <c r="V666" s="476"/>
      <c r="W666" s="477"/>
      <c r="X666" s="477"/>
      <c r="Y666" s="61"/>
      <c r="Z666" s="29"/>
      <c r="AA666" s="30"/>
      <c r="AB666" s="30"/>
      <c r="AC666" s="41"/>
      <c r="AD666" s="29"/>
      <c r="AE666" s="30"/>
      <c r="AF666" s="30"/>
      <c r="AG666" s="42"/>
      <c r="AH666" s="462">
        <f>IF(V666="賃金で算定",V667+Z667-AD667,0)</f>
        <v>0</v>
      </c>
      <c r="AI666" s="463"/>
      <c r="AJ666" s="463"/>
      <c r="AK666" s="464"/>
      <c r="AL666" s="51"/>
      <c r="AM666" s="52"/>
      <c r="AN666" s="478"/>
      <c r="AO666" s="479"/>
      <c r="AP666" s="479"/>
      <c r="AQ666" s="479"/>
      <c r="AR666" s="479"/>
      <c r="AS666" s="32"/>
      <c r="AV666" s="46" t="str">
        <f>IF(OR(O666="",Q666=""),"", IF(O666&lt;20,DATE(O666+118,Q666,IF(S666="",1,S666)),DATE(O666+88,Q666,IF(S666="",1,S666))))</f>
        <v/>
      </c>
      <c r="AW666" s="47" t="str">
        <f>IF(AV666&lt;=設定シート!C$15,"昔",IF(AV666&lt;=設定シート!E$15,"上",IF(AV666&lt;=設定シート!G$15,"中","下")))</f>
        <v>下</v>
      </c>
      <c r="AX666" s="4">
        <f>IF(AV666&lt;=設定シート!$E$36,5,IF(AV666&lt;=設定シート!$I$36,7,IF(AV666&lt;=設定シート!$M$36,9,11)))</f>
        <v>11</v>
      </c>
      <c r="AY666" s="202"/>
      <c r="AZ666" s="200"/>
      <c r="BA666" s="204">
        <f t="shared" ref="BA666" si="352">AN666</f>
        <v>0</v>
      </c>
      <c r="BB666" s="200"/>
      <c r="BC666" s="200"/>
    </row>
    <row r="667" spans="2:65" ht="18" customHeight="1" x14ac:dyDescent="0.15">
      <c r="B667" s="469"/>
      <c r="C667" s="470"/>
      <c r="D667" s="470"/>
      <c r="E667" s="470"/>
      <c r="F667" s="470"/>
      <c r="G667" s="470"/>
      <c r="H667" s="470"/>
      <c r="I667" s="471"/>
      <c r="J667" s="469"/>
      <c r="K667" s="470"/>
      <c r="L667" s="470"/>
      <c r="M667" s="470"/>
      <c r="N667" s="473"/>
      <c r="O667" s="87"/>
      <c r="P667" s="16" t="s">
        <v>45</v>
      </c>
      <c r="Q667" s="45"/>
      <c r="R667" s="16" t="s">
        <v>46</v>
      </c>
      <c r="S667" s="88"/>
      <c r="T667" s="480" t="s">
        <v>48</v>
      </c>
      <c r="U667" s="481"/>
      <c r="V667" s="482"/>
      <c r="W667" s="483"/>
      <c r="X667" s="483"/>
      <c r="Y667" s="484"/>
      <c r="Z667" s="485"/>
      <c r="AA667" s="486"/>
      <c r="AB667" s="486"/>
      <c r="AC667" s="486"/>
      <c r="AD667" s="482"/>
      <c r="AE667" s="483"/>
      <c r="AF667" s="483"/>
      <c r="AG667" s="484"/>
      <c r="AH667" s="435">
        <f>IF(V666="賃金で算定",0,V667+Z667-AD667)</f>
        <v>0</v>
      </c>
      <c r="AI667" s="435"/>
      <c r="AJ667" s="435"/>
      <c r="AK667" s="465"/>
      <c r="AL667" s="439">
        <f>IF(V666="賃金で算定","賃金で算定",IF(OR(V667=0,$F678="",AV666=""),0,IF(AW666="昔",VLOOKUP($F678,労務比率,AX666,FALSE),IF(AW666="上",VLOOKUP($F678,労務比率,AX666,FALSE),IF(AW666="中",VLOOKUP($F678,労務比率,AX666,FALSE),VLOOKUP($F678,労務比率,AX666,FALSE))))))</f>
        <v>0</v>
      </c>
      <c r="AM667" s="440"/>
      <c r="AN667" s="436">
        <f>IF(V666="賃金で算定",0,INT(AH667*AL667/100))</f>
        <v>0</v>
      </c>
      <c r="AO667" s="437"/>
      <c r="AP667" s="437"/>
      <c r="AQ667" s="437"/>
      <c r="AR667" s="437"/>
      <c r="AS667" s="31"/>
      <c r="AV667" s="46"/>
      <c r="AW667" s="47"/>
      <c r="AY667" s="203">
        <f t="shared" ref="AY667" si="353">AH667</f>
        <v>0</v>
      </c>
      <c r="AZ667" s="201">
        <f>IF(AV666&lt;=設定シート!C$85,AH667,IF(AND(AV666&gt;=設定シート!E$85,AV666&lt;=設定シート!G$85),AH667*105/108,AH667))</f>
        <v>0</v>
      </c>
      <c r="BA667" s="198"/>
      <c r="BB667" s="201">
        <f t="shared" ref="BB667" si="354">IF($AL667="賃金で算定",0,INT(AY667*$AL667/100))</f>
        <v>0</v>
      </c>
      <c r="BC667" s="201">
        <f>IF(AY667=AZ667,BB667,AZ667*$AL667/100)</f>
        <v>0</v>
      </c>
      <c r="BL667" s="43">
        <f>IF(AY667=AZ667,0,1)</f>
        <v>0</v>
      </c>
      <c r="BM667" s="43" t="str">
        <f>IF(BL667=1,AL667,"")</f>
        <v/>
      </c>
    </row>
    <row r="668" spans="2:65" ht="18" customHeight="1" x14ac:dyDescent="0.15">
      <c r="B668" s="466"/>
      <c r="C668" s="467"/>
      <c r="D668" s="467"/>
      <c r="E668" s="467"/>
      <c r="F668" s="467"/>
      <c r="G668" s="467"/>
      <c r="H668" s="467"/>
      <c r="I668" s="468"/>
      <c r="J668" s="466"/>
      <c r="K668" s="467"/>
      <c r="L668" s="467"/>
      <c r="M668" s="467"/>
      <c r="N668" s="472"/>
      <c r="O668" s="86"/>
      <c r="P668" s="15" t="s">
        <v>45</v>
      </c>
      <c r="Q668" s="44"/>
      <c r="R668" s="15" t="s">
        <v>46</v>
      </c>
      <c r="S668" s="85"/>
      <c r="T668" s="474" t="s">
        <v>47</v>
      </c>
      <c r="U668" s="475"/>
      <c r="V668" s="476"/>
      <c r="W668" s="477"/>
      <c r="X668" s="477"/>
      <c r="Y668" s="60"/>
      <c r="Z668" s="33"/>
      <c r="AA668" s="34"/>
      <c r="AB668" s="34"/>
      <c r="AC668" s="35"/>
      <c r="AD668" s="33"/>
      <c r="AE668" s="34"/>
      <c r="AF668" s="34"/>
      <c r="AG668" s="40"/>
      <c r="AH668" s="462">
        <f>IF(V668="賃金で算定",V669+Z669-AD669,0)</f>
        <v>0</v>
      </c>
      <c r="AI668" s="463"/>
      <c r="AJ668" s="463"/>
      <c r="AK668" s="464"/>
      <c r="AL668" s="51"/>
      <c r="AM668" s="52"/>
      <c r="AN668" s="478"/>
      <c r="AO668" s="479"/>
      <c r="AP668" s="479"/>
      <c r="AQ668" s="479"/>
      <c r="AR668" s="479"/>
      <c r="AS668" s="32"/>
      <c r="AV668" s="46" t="str">
        <f>IF(OR(O668="",Q668=""),"", IF(O668&lt;20,DATE(O668+118,Q668,IF(S668="",1,S668)),DATE(O668+88,Q668,IF(S668="",1,S668))))</f>
        <v/>
      </c>
      <c r="AW668" s="47" t="str">
        <f>IF(AV668&lt;=設定シート!C$15,"昔",IF(AV668&lt;=設定シート!E$15,"上",IF(AV668&lt;=設定シート!G$15,"中","下")))</f>
        <v>下</v>
      </c>
      <c r="AX668" s="4">
        <f>IF(AV668&lt;=設定シート!$E$36,5,IF(AV668&lt;=設定シート!$I$36,7,IF(AV668&lt;=設定シート!$M$36,9,11)))</f>
        <v>11</v>
      </c>
      <c r="AY668" s="202"/>
      <c r="AZ668" s="200"/>
      <c r="BA668" s="204">
        <f t="shared" ref="BA668" si="355">AN668</f>
        <v>0</v>
      </c>
      <c r="BB668" s="200"/>
      <c r="BC668" s="200"/>
    </row>
    <row r="669" spans="2:65" ht="18" customHeight="1" x14ac:dyDescent="0.15">
      <c r="B669" s="469"/>
      <c r="C669" s="470"/>
      <c r="D669" s="470"/>
      <c r="E669" s="470"/>
      <c r="F669" s="470"/>
      <c r="G669" s="470"/>
      <c r="H669" s="470"/>
      <c r="I669" s="471"/>
      <c r="J669" s="469"/>
      <c r="K669" s="470"/>
      <c r="L669" s="470"/>
      <c r="M669" s="470"/>
      <c r="N669" s="473"/>
      <c r="O669" s="87"/>
      <c r="P669" s="16" t="s">
        <v>45</v>
      </c>
      <c r="Q669" s="45"/>
      <c r="R669" s="16" t="s">
        <v>46</v>
      </c>
      <c r="S669" s="88"/>
      <c r="T669" s="480" t="s">
        <v>48</v>
      </c>
      <c r="U669" s="481"/>
      <c r="V669" s="482"/>
      <c r="W669" s="483"/>
      <c r="X669" s="483"/>
      <c r="Y669" s="484"/>
      <c r="Z669" s="482"/>
      <c r="AA669" s="483"/>
      <c r="AB669" s="483"/>
      <c r="AC669" s="483"/>
      <c r="AD669" s="482"/>
      <c r="AE669" s="483"/>
      <c r="AF669" s="483"/>
      <c r="AG669" s="484"/>
      <c r="AH669" s="435">
        <f>IF(V668="賃金で算定",0,V669+Z669-AD669)</f>
        <v>0</v>
      </c>
      <c r="AI669" s="435"/>
      <c r="AJ669" s="435"/>
      <c r="AK669" s="465"/>
      <c r="AL669" s="439">
        <f>IF(V668="賃金で算定","賃金で算定",IF(OR(V669=0,$F678="",AV668=""),0,IF(AW668="昔",VLOOKUP($F678,労務比率,AX668,FALSE),IF(AW668="上",VLOOKUP($F678,労務比率,AX668,FALSE),IF(AW668="中",VLOOKUP($F678,労務比率,AX668,FALSE),VLOOKUP($F678,労務比率,AX668,FALSE))))))</f>
        <v>0</v>
      </c>
      <c r="AM669" s="440"/>
      <c r="AN669" s="436">
        <f>IF(V668="賃金で算定",0,INT(AH669*AL669/100))</f>
        <v>0</v>
      </c>
      <c r="AO669" s="437"/>
      <c r="AP669" s="437"/>
      <c r="AQ669" s="437"/>
      <c r="AR669" s="437"/>
      <c r="AS669" s="31"/>
      <c r="AV669" s="46"/>
      <c r="AW669" s="47"/>
      <c r="AY669" s="203">
        <f t="shared" ref="AY669" si="356">AH669</f>
        <v>0</v>
      </c>
      <c r="AZ669" s="201">
        <f>IF(AV668&lt;=設定シート!C$85,AH669,IF(AND(AV668&gt;=設定シート!E$85,AV668&lt;=設定シート!G$85),AH669*105/108,AH669))</f>
        <v>0</v>
      </c>
      <c r="BA669" s="198"/>
      <c r="BB669" s="201">
        <f t="shared" ref="BB669" si="357">IF($AL669="賃金で算定",0,INT(AY669*$AL669/100))</f>
        <v>0</v>
      </c>
      <c r="BC669" s="201">
        <f>IF(AY669=AZ669,BB669,AZ669*$AL669/100)</f>
        <v>0</v>
      </c>
      <c r="BL669" s="43">
        <f>IF(AY669=AZ669,0,1)</f>
        <v>0</v>
      </c>
      <c r="BM669" s="43" t="str">
        <f>IF(BL669=1,AL669,"")</f>
        <v/>
      </c>
    </row>
    <row r="670" spans="2:65" ht="18" customHeight="1" x14ac:dyDescent="0.15">
      <c r="B670" s="466"/>
      <c r="C670" s="467"/>
      <c r="D670" s="467"/>
      <c r="E670" s="467"/>
      <c r="F670" s="467"/>
      <c r="G670" s="467"/>
      <c r="H670" s="467"/>
      <c r="I670" s="468"/>
      <c r="J670" s="466"/>
      <c r="K670" s="467"/>
      <c r="L670" s="467"/>
      <c r="M670" s="467"/>
      <c r="N670" s="472"/>
      <c r="O670" s="86"/>
      <c r="P670" s="15" t="s">
        <v>45</v>
      </c>
      <c r="Q670" s="44"/>
      <c r="R670" s="15" t="s">
        <v>46</v>
      </c>
      <c r="S670" s="85"/>
      <c r="T670" s="474" t="s">
        <v>47</v>
      </c>
      <c r="U670" s="475"/>
      <c r="V670" s="476"/>
      <c r="W670" s="477"/>
      <c r="X670" s="477"/>
      <c r="Y670" s="60"/>
      <c r="Z670" s="33"/>
      <c r="AA670" s="34"/>
      <c r="AB670" s="34"/>
      <c r="AC670" s="35"/>
      <c r="AD670" s="33"/>
      <c r="AE670" s="34"/>
      <c r="AF670" s="34"/>
      <c r="AG670" s="40"/>
      <c r="AH670" s="462">
        <f>IF(V670="賃金で算定",V671+Z671-AD671,0)</f>
        <v>0</v>
      </c>
      <c r="AI670" s="463"/>
      <c r="AJ670" s="463"/>
      <c r="AK670" s="464"/>
      <c r="AL670" s="51"/>
      <c r="AM670" s="52"/>
      <c r="AN670" s="478"/>
      <c r="AO670" s="479"/>
      <c r="AP670" s="479"/>
      <c r="AQ670" s="479"/>
      <c r="AR670" s="479"/>
      <c r="AS670" s="32"/>
      <c r="AV670" s="46" t="str">
        <f>IF(OR(O670="",Q670=""),"", IF(O670&lt;20,DATE(O670+118,Q670,IF(S670="",1,S670)),DATE(O670+88,Q670,IF(S670="",1,S670))))</f>
        <v/>
      </c>
      <c r="AW670" s="47" t="str">
        <f>IF(AV670&lt;=設定シート!C$15,"昔",IF(AV670&lt;=設定シート!E$15,"上",IF(AV670&lt;=設定シート!G$15,"中","下")))</f>
        <v>下</v>
      </c>
      <c r="AX670" s="4">
        <f>IF(AV670&lt;=設定シート!$E$36,5,IF(AV670&lt;=設定シート!$I$36,7,IF(AV670&lt;=設定シート!$M$36,9,11)))</f>
        <v>11</v>
      </c>
      <c r="AY670" s="202"/>
      <c r="AZ670" s="200"/>
      <c r="BA670" s="204">
        <f t="shared" ref="BA670" si="358">AN670</f>
        <v>0</v>
      </c>
      <c r="BB670" s="200"/>
      <c r="BC670" s="200"/>
    </row>
    <row r="671" spans="2:65" ht="18" customHeight="1" x14ac:dyDescent="0.15">
      <c r="B671" s="469"/>
      <c r="C671" s="470"/>
      <c r="D671" s="470"/>
      <c r="E671" s="470"/>
      <c r="F671" s="470"/>
      <c r="G671" s="470"/>
      <c r="H671" s="470"/>
      <c r="I671" s="471"/>
      <c r="J671" s="469"/>
      <c r="K671" s="470"/>
      <c r="L671" s="470"/>
      <c r="M671" s="470"/>
      <c r="N671" s="473"/>
      <c r="O671" s="87"/>
      <c r="P671" s="16" t="s">
        <v>45</v>
      </c>
      <c r="Q671" s="45"/>
      <c r="R671" s="16" t="s">
        <v>46</v>
      </c>
      <c r="S671" s="88"/>
      <c r="T671" s="480" t="s">
        <v>48</v>
      </c>
      <c r="U671" s="481"/>
      <c r="V671" s="482"/>
      <c r="W671" s="483"/>
      <c r="X671" s="483"/>
      <c r="Y671" s="484"/>
      <c r="Z671" s="482"/>
      <c r="AA671" s="483"/>
      <c r="AB671" s="483"/>
      <c r="AC671" s="483"/>
      <c r="AD671" s="482"/>
      <c r="AE671" s="483"/>
      <c r="AF671" s="483"/>
      <c r="AG671" s="484"/>
      <c r="AH671" s="435">
        <f>IF(V670="賃金で算定",0,V671+Z671-AD671)</f>
        <v>0</v>
      </c>
      <c r="AI671" s="435"/>
      <c r="AJ671" s="435"/>
      <c r="AK671" s="465"/>
      <c r="AL671" s="439">
        <f>IF(V670="賃金で算定","賃金で算定",IF(OR(V671=0,$F678="",AV670=""),0,IF(AW670="昔",VLOOKUP($F678,労務比率,AX670,FALSE),IF(AW670="上",VLOOKUP($F678,労務比率,AX670,FALSE),IF(AW670="中",VLOOKUP($F678,労務比率,AX670,FALSE),VLOOKUP($F678,労務比率,AX670,FALSE))))))</f>
        <v>0</v>
      </c>
      <c r="AM671" s="440"/>
      <c r="AN671" s="436">
        <f>IF(V670="賃金で算定",0,INT(AH671*AL671/100))</f>
        <v>0</v>
      </c>
      <c r="AO671" s="437"/>
      <c r="AP671" s="437"/>
      <c r="AQ671" s="437"/>
      <c r="AR671" s="437"/>
      <c r="AS671" s="31"/>
      <c r="AV671" s="46"/>
      <c r="AW671" s="47"/>
      <c r="AY671" s="203">
        <f t="shared" ref="AY671" si="359">AH671</f>
        <v>0</v>
      </c>
      <c r="AZ671" s="201">
        <f>IF(AV670&lt;=設定シート!C$85,AH671,IF(AND(AV670&gt;=設定シート!E$85,AV670&lt;=設定シート!G$85),AH671*105/108,AH671))</f>
        <v>0</v>
      </c>
      <c r="BA671" s="198"/>
      <c r="BB671" s="201">
        <f t="shared" ref="BB671" si="360">IF($AL671="賃金で算定",0,INT(AY671*$AL671/100))</f>
        <v>0</v>
      </c>
      <c r="BC671" s="201">
        <f>IF(AY671=AZ671,BB671,AZ671*$AL671/100)</f>
        <v>0</v>
      </c>
      <c r="BL671" s="43">
        <f>IF(AY671=AZ671,0,1)</f>
        <v>0</v>
      </c>
      <c r="BM671" s="43" t="str">
        <f>IF(BL671=1,AL671,"")</f>
        <v/>
      </c>
    </row>
    <row r="672" spans="2:65" ht="18" customHeight="1" x14ac:dyDescent="0.15">
      <c r="B672" s="466"/>
      <c r="C672" s="467"/>
      <c r="D672" s="467"/>
      <c r="E672" s="467"/>
      <c r="F672" s="467"/>
      <c r="G672" s="467"/>
      <c r="H672" s="467"/>
      <c r="I672" s="468"/>
      <c r="J672" s="466"/>
      <c r="K672" s="467"/>
      <c r="L672" s="467"/>
      <c r="M672" s="467"/>
      <c r="N672" s="472"/>
      <c r="O672" s="86"/>
      <c r="P672" s="15" t="s">
        <v>45</v>
      </c>
      <c r="Q672" s="44"/>
      <c r="R672" s="15" t="s">
        <v>46</v>
      </c>
      <c r="S672" s="85"/>
      <c r="T672" s="474" t="s">
        <v>47</v>
      </c>
      <c r="U672" s="475"/>
      <c r="V672" s="476"/>
      <c r="W672" s="477"/>
      <c r="X672" s="477"/>
      <c r="Y672" s="60"/>
      <c r="Z672" s="33"/>
      <c r="AA672" s="34"/>
      <c r="AB672" s="34"/>
      <c r="AC672" s="35"/>
      <c r="AD672" s="33"/>
      <c r="AE672" s="34"/>
      <c r="AF672" s="34"/>
      <c r="AG672" s="40"/>
      <c r="AH672" s="462">
        <f>IF(V672="賃金で算定",V673+Z673-AD673,0)</f>
        <v>0</v>
      </c>
      <c r="AI672" s="463"/>
      <c r="AJ672" s="463"/>
      <c r="AK672" s="464"/>
      <c r="AL672" s="51"/>
      <c r="AM672" s="52"/>
      <c r="AN672" s="478"/>
      <c r="AO672" s="479"/>
      <c r="AP672" s="479"/>
      <c r="AQ672" s="479"/>
      <c r="AR672" s="479"/>
      <c r="AS672" s="32"/>
      <c r="AV672" s="46" t="str">
        <f>IF(OR(O672="",Q672=""),"", IF(O672&lt;20,DATE(O672+118,Q672,IF(S672="",1,S672)),DATE(O672+88,Q672,IF(S672="",1,S672))))</f>
        <v/>
      </c>
      <c r="AW672" s="47" t="str">
        <f>IF(AV672&lt;=設定シート!C$15,"昔",IF(AV672&lt;=設定シート!E$15,"上",IF(AV672&lt;=設定シート!G$15,"中","下")))</f>
        <v>下</v>
      </c>
      <c r="AX672" s="4">
        <f>IF(AV672&lt;=設定シート!$E$36,5,IF(AV672&lt;=設定シート!$I$36,7,IF(AV672&lt;=設定シート!$M$36,9,11)))</f>
        <v>11</v>
      </c>
      <c r="AY672" s="202"/>
      <c r="AZ672" s="200"/>
      <c r="BA672" s="204">
        <f t="shared" ref="BA672" si="361">AN672</f>
        <v>0</v>
      </c>
      <c r="BB672" s="200"/>
      <c r="BC672" s="200"/>
    </row>
    <row r="673" spans="2:65" ht="18" customHeight="1" x14ac:dyDescent="0.15">
      <c r="B673" s="469"/>
      <c r="C673" s="470"/>
      <c r="D673" s="470"/>
      <c r="E673" s="470"/>
      <c r="F673" s="470"/>
      <c r="G673" s="470"/>
      <c r="H673" s="470"/>
      <c r="I673" s="471"/>
      <c r="J673" s="469"/>
      <c r="K673" s="470"/>
      <c r="L673" s="470"/>
      <c r="M673" s="470"/>
      <c r="N673" s="473"/>
      <c r="O673" s="87"/>
      <c r="P673" s="16" t="s">
        <v>45</v>
      </c>
      <c r="Q673" s="45"/>
      <c r="R673" s="16" t="s">
        <v>46</v>
      </c>
      <c r="S673" s="88"/>
      <c r="T673" s="480" t="s">
        <v>48</v>
      </c>
      <c r="U673" s="481"/>
      <c r="V673" s="482"/>
      <c r="W673" s="483"/>
      <c r="X673" s="483"/>
      <c r="Y673" s="484"/>
      <c r="Z673" s="482"/>
      <c r="AA673" s="483"/>
      <c r="AB673" s="483"/>
      <c r="AC673" s="483"/>
      <c r="AD673" s="482"/>
      <c r="AE673" s="483"/>
      <c r="AF673" s="483"/>
      <c r="AG673" s="484"/>
      <c r="AH673" s="435">
        <f>IF(V672="賃金で算定",0,V673+Z673-AD673)</f>
        <v>0</v>
      </c>
      <c r="AI673" s="435"/>
      <c r="AJ673" s="435"/>
      <c r="AK673" s="465"/>
      <c r="AL673" s="439">
        <f>IF(V672="賃金で算定","賃金で算定",IF(OR(V673=0,$F678="",AV672=""),0,IF(AW672="昔",VLOOKUP($F678,労務比率,AX672,FALSE),IF(AW672="上",VLOOKUP($F678,労務比率,AX672,FALSE),IF(AW672="中",VLOOKUP($F678,労務比率,AX672,FALSE),VLOOKUP($F678,労務比率,AX672,FALSE))))))</f>
        <v>0</v>
      </c>
      <c r="AM673" s="440"/>
      <c r="AN673" s="436">
        <f>IF(V672="賃金で算定",0,INT(AH673*AL673/100))</f>
        <v>0</v>
      </c>
      <c r="AO673" s="437"/>
      <c r="AP673" s="437"/>
      <c r="AQ673" s="437"/>
      <c r="AR673" s="437"/>
      <c r="AS673" s="31"/>
      <c r="AV673" s="46"/>
      <c r="AW673" s="47"/>
      <c r="AY673" s="203">
        <f t="shared" ref="AY673" si="362">AH673</f>
        <v>0</v>
      </c>
      <c r="AZ673" s="201">
        <f>IF(AV672&lt;=設定シート!C$85,AH673,IF(AND(AV672&gt;=設定シート!E$85,AV672&lt;=設定シート!G$85),AH673*105/108,AH673))</f>
        <v>0</v>
      </c>
      <c r="BA673" s="198"/>
      <c r="BB673" s="201">
        <f t="shared" ref="BB673" si="363">IF($AL673="賃金で算定",0,INT(AY673*$AL673/100))</f>
        <v>0</v>
      </c>
      <c r="BC673" s="201">
        <f>IF(AY673=AZ673,BB673,AZ673*$AL673/100)</f>
        <v>0</v>
      </c>
      <c r="BL673" s="43">
        <f>IF(AY673=AZ673,0,1)</f>
        <v>0</v>
      </c>
      <c r="BM673" s="43" t="str">
        <f>IF(BL673=1,AL673,"")</f>
        <v/>
      </c>
    </row>
    <row r="674" spans="2:65" ht="18" customHeight="1" x14ac:dyDescent="0.15">
      <c r="B674" s="466"/>
      <c r="C674" s="467"/>
      <c r="D674" s="467"/>
      <c r="E674" s="467"/>
      <c r="F674" s="467"/>
      <c r="G674" s="467"/>
      <c r="H674" s="467"/>
      <c r="I674" s="468"/>
      <c r="J674" s="466"/>
      <c r="K674" s="467"/>
      <c r="L674" s="467"/>
      <c r="M674" s="467"/>
      <c r="N674" s="472"/>
      <c r="O674" s="86"/>
      <c r="P674" s="15" t="s">
        <v>45</v>
      </c>
      <c r="Q674" s="44"/>
      <c r="R674" s="15" t="s">
        <v>46</v>
      </c>
      <c r="S674" s="85"/>
      <c r="T674" s="474" t="s">
        <v>47</v>
      </c>
      <c r="U674" s="475"/>
      <c r="V674" s="476"/>
      <c r="W674" s="477"/>
      <c r="X674" s="477"/>
      <c r="Y674" s="60"/>
      <c r="Z674" s="33"/>
      <c r="AA674" s="34"/>
      <c r="AB674" s="34"/>
      <c r="AC674" s="35"/>
      <c r="AD674" s="33"/>
      <c r="AE674" s="34"/>
      <c r="AF674" s="34"/>
      <c r="AG674" s="40"/>
      <c r="AH674" s="462">
        <f>IF(V674="賃金で算定",V675+Z675-AD675,0)</f>
        <v>0</v>
      </c>
      <c r="AI674" s="463"/>
      <c r="AJ674" s="463"/>
      <c r="AK674" s="464"/>
      <c r="AL674" s="51"/>
      <c r="AM674" s="52"/>
      <c r="AN674" s="478"/>
      <c r="AO674" s="479"/>
      <c r="AP674" s="479"/>
      <c r="AQ674" s="479"/>
      <c r="AR674" s="479"/>
      <c r="AS674" s="32"/>
      <c r="AV674" s="46" t="str">
        <f>IF(OR(O674="",Q674=""),"", IF(O674&lt;20,DATE(O674+118,Q674,IF(S674="",1,S674)),DATE(O674+88,Q674,IF(S674="",1,S674))))</f>
        <v/>
      </c>
      <c r="AW674" s="47" t="str">
        <f>IF(AV674&lt;=設定シート!C$15,"昔",IF(AV674&lt;=設定シート!E$15,"上",IF(AV674&lt;=設定シート!G$15,"中","下")))</f>
        <v>下</v>
      </c>
      <c r="AX674" s="4">
        <f>IF(AV674&lt;=設定シート!$E$36,5,IF(AV674&lt;=設定シート!$I$36,7,IF(AV674&lt;=設定シート!$M$36,9,11)))</f>
        <v>11</v>
      </c>
      <c r="AY674" s="202"/>
      <c r="AZ674" s="200"/>
      <c r="BA674" s="204">
        <f t="shared" ref="BA674" si="364">AN674</f>
        <v>0</v>
      </c>
      <c r="BB674" s="200"/>
      <c r="BC674" s="200"/>
    </row>
    <row r="675" spans="2:65" ht="18" customHeight="1" x14ac:dyDescent="0.15">
      <c r="B675" s="469"/>
      <c r="C675" s="470"/>
      <c r="D675" s="470"/>
      <c r="E675" s="470"/>
      <c r="F675" s="470"/>
      <c r="G675" s="470"/>
      <c r="H675" s="470"/>
      <c r="I675" s="471"/>
      <c r="J675" s="469"/>
      <c r="K675" s="470"/>
      <c r="L675" s="470"/>
      <c r="M675" s="470"/>
      <c r="N675" s="473"/>
      <c r="O675" s="87"/>
      <c r="P675" s="16" t="s">
        <v>45</v>
      </c>
      <c r="Q675" s="45"/>
      <c r="R675" s="16" t="s">
        <v>46</v>
      </c>
      <c r="S675" s="88"/>
      <c r="T675" s="480" t="s">
        <v>48</v>
      </c>
      <c r="U675" s="481"/>
      <c r="V675" s="482"/>
      <c r="W675" s="483"/>
      <c r="X675" s="483"/>
      <c r="Y675" s="484"/>
      <c r="Z675" s="482"/>
      <c r="AA675" s="483"/>
      <c r="AB675" s="483"/>
      <c r="AC675" s="483"/>
      <c r="AD675" s="482"/>
      <c r="AE675" s="483"/>
      <c r="AF675" s="483"/>
      <c r="AG675" s="484"/>
      <c r="AH675" s="435">
        <f>IF(V674="賃金で算定",0,V675+Z675-AD675)</f>
        <v>0</v>
      </c>
      <c r="AI675" s="435"/>
      <c r="AJ675" s="435"/>
      <c r="AK675" s="465"/>
      <c r="AL675" s="439">
        <f>IF(V674="賃金で算定","賃金で算定",IF(OR(V675=0,$F678="",AV674=""),0,IF(AW674="昔",VLOOKUP($F678,労務比率,AX674,FALSE),IF(AW674="上",VLOOKUP($F678,労務比率,AX674,FALSE),IF(AW674="中",VLOOKUP($F678,労務比率,AX674,FALSE),VLOOKUP($F678,労務比率,AX674,FALSE))))))</f>
        <v>0</v>
      </c>
      <c r="AM675" s="440"/>
      <c r="AN675" s="436">
        <f>IF(V674="賃金で算定",0,INT(AH675*AL675/100))</f>
        <v>0</v>
      </c>
      <c r="AO675" s="437"/>
      <c r="AP675" s="437"/>
      <c r="AQ675" s="437"/>
      <c r="AR675" s="437"/>
      <c r="AS675" s="31"/>
      <c r="AV675" s="46"/>
      <c r="AW675" s="47"/>
      <c r="AY675" s="203">
        <f t="shared" ref="AY675" si="365">AH675</f>
        <v>0</v>
      </c>
      <c r="AZ675" s="201">
        <f>IF(AV674&lt;=設定シート!C$85,AH675,IF(AND(AV674&gt;=設定シート!E$85,AV674&lt;=設定シート!G$85),AH675*105/108,AH675))</f>
        <v>0</v>
      </c>
      <c r="BA675" s="198"/>
      <c r="BB675" s="201">
        <f t="shared" ref="BB675" si="366">IF($AL675="賃金で算定",0,INT(AY675*$AL675/100))</f>
        <v>0</v>
      </c>
      <c r="BC675" s="201">
        <f>IF(AY675=AZ675,BB675,AZ675*$AL675/100)</f>
        <v>0</v>
      </c>
      <c r="BL675" s="43">
        <f>IF(AY675=AZ675,0,1)</f>
        <v>0</v>
      </c>
      <c r="BM675" s="43" t="str">
        <f>IF(BL675=1,AL675,"")</f>
        <v/>
      </c>
    </row>
    <row r="676" spans="2:65" ht="18" customHeight="1" x14ac:dyDescent="0.15">
      <c r="B676" s="466"/>
      <c r="C676" s="467"/>
      <c r="D676" s="467"/>
      <c r="E676" s="467"/>
      <c r="F676" s="467"/>
      <c r="G676" s="467"/>
      <c r="H676" s="467"/>
      <c r="I676" s="468"/>
      <c r="J676" s="466"/>
      <c r="K676" s="467"/>
      <c r="L676" s="467"/>
      <c r="M676" s="467"/>
      <c r="N676" s="472"/>
      <c r="O676" s="86"/>
      <c r="P676" s="15" t="s">
        <v>45</v>
      </c>
      <c r="Q676" s="44"/>
      <c r="R676" s="15" t="s">
        <v>46</v>
      </c>
      <c r="S676" s="85"/>
      <c r="T676" s="474" t="s">
        <v>47</v>
      </c>
      <c r="U676" s="475"/>
      <c r="V676" s="476"/>
      <c r="W676" s="477"/>
      <c r="X676" s="477"/>
      <c r="Y676" s="60"/>
      <c r="Z676" s="33"/>
      <c r="AA676" s="34"/>
      <c r="AB676" s="34"/>
      <c r="AC676" s="35"/>
      <c r="AD676" s="33"/>
      <c r="AE676" s="34"/>
      <c r="AF676" s="34"/>
      <c r="AG676" s="40"/>
      <c r="AH676" s="462">
        <f>IF(V676="賃金で算定",V677+Z677-AD677,0)</f>
        <v>0</v>
      </c>
      <c r="AI676" s="463"/>
      <c r="AJ676" s="463"/>
      <c r="AK676" s="464"/>
      <c r="AL676" s="51"/>
      <c r="AM676" s="52"/>
      <c r="AN676" s="478"/>
      <c r="AO676" s="479"/>
      <c r="AP676" s="479"/>
      <c r="AQ676" s="479"/>
      <c r="AR676" s="479"/>
      <c r="AS676" s="32"/>
      <c r="AV676" s="46" t="str">
        <f>IF(OR(O676="",Q676=""),"", IF(O676&lt;20,DATE(O676+118,Q676,IF(S676="",1,S676)),DATE(O676+88,Q676,IF(S676="",1,S676))))</f>
        <v/>
      </c>
      <c r="AW676" s="47" t="str">
        <f>IF(AV676&lt;=設定シート!C$15,"昔",IF(AV676&lt;=設定シート!E$15,"上",IF(AV676&lt;=設定シート!G$15,"中","下")))</f>
        <v>下</v>
      </c>
      <c r="AX676" s="4">
        <f>IF(AV676&lt;=設定シート!$E$36,5,IF(AV676&lt;=設定シート!$I$36,7,IF(AV676&lt;=設定シート!$M$36,9,11)))</f>
        <v>11</v>
      </c>
      <c r="AY676" s="202"/>
      <c r="AZ676" s="200"/>
      <c r="BA676" s="204">
        <f t="shared" ref="BA676" si="367">AN676</f>
        <v>0</v>
      </c>
      <c r="BB676" s="200"/>
      <c r="BC676" s="200"/>
    </row>
    <row r="677" spans="2:65" ht="18" customHeight="1" x14ac:dyDescent="0.15">
      <c r="B677" s="469"/>
      <c r="C677" s="470"/>
      <c r="D677" s="470"/>
      <c r="E677" s="470"/>
      <c r="F677" s="470"/>
      <c r="G677" s="470"/>
      <c r="H677" s="470"/>
      <c r="I677" s="471"/>
      <c r="J677" s="469"/>
      <c r="K677" s="470"/>
      <c r="L677" s="470"/>
      <c r="M677" s="470"/>
      <c r="N677" s="473"/>
      <c r="O677" s="87"/>
      <c r="P677" s="184" t="s">
        <v>45</v>
      </c>
      <c r="Q677" s="45"/>
      <c r="R677" s="16" t="s">
        <v>46</v>
      </c>
      <c r="S677" s="88"/>
      <c r="T677" s="480" t="s">
        <v>48</v>
      </c>
      <c r="U677" s="481"/>
      <c r="V677" s="482"/>
      <c r="W677" s="483"/>
      <c r="X677" s="483"/>
      <c r="Y677" s="484"/>
      <c r="Z677" s="482"/>
      <c r="AA677" s="483"/>
      <c r="AB677" s="483"/>
      <c r="AC677" s="483"/>
      <c r="AD677" s="482"/>
      <c r="AE677" s="483"/>
      <c r="AF677" s="483"/>
      <c r="AG677" s="484"/>
      <c r="AH677" s="436">
        <f>IF(V676="賃金で算定",0,V677+Z677-AD677)</f>
        <v>0</v>
      </c>
      <c r="AI677" s="437"/>
      <c r="AJ677" s="437"/>
      <c r="AK677" s="438"/>
      <c r="AL677" s="439">
        <f>IF(V676="賃金で算定","賃金で算定",IF(OR(V677=0,$F678="",AV676=""),0,IF(AW676="昔",VLOOKUP($F678,労務比率,AX676,FALSE),IF(AW676="上",VLOOKUP($F678,労務比率,AX676,FALSE),IF(AW676="中",VLOOKUP($F678,労務比率,AX676,FALSE),VLOOKUP($F678,労務比率,AX676,FALSE))))))</f>
        <v>0</v>
      </c>
      <c r="AM677" s="440"/>
      <c r="AN677" s="436">
        <f>IF(V676="賃金で算定",0,INT(AH677*AL677/100))</f>
        <v>0</v>
      </c>
      <c r="AO677" s="437"/>
      <c r="AP677" s="437"/>
      <c r="AQ677" s="437"/>
      <c r="AR677" s="437"/>
      <c r="AS677" s="31"/>
      <c r="AV677" s="46"/>
      <c r="AW677" s="47"/>
      <c r="AY677" s="203">
        <f t="shared" ref="AY677" si="368">AH677</f>
        <v>0</v>
      </c>
      <c r="AZ677" s="201">
        <f>IF(AV676&lt;=設定シート!C$85,AH677,IF(AND(AV676&gt;=設定シート!E$85,AV676&lt;=設定シート!G$85),AH677*105/108,AH677))</f>
        <v>0</v>
      </c>
      <c r="BA677" s="198"/>
      <c r="BB677" s="201">
        <f t="shared" ref="BB677" si="369">IF($AL677="賃金で算定",0,INT(AY677*$AL677/100))</f>
        <v>0</v>
      </c>
      <c r="BC677" s="201">
        <f>IF(AY677=AZ677,BB677,AZ677*$AL677/100)</f>
        <v>0</v>
      </c>
      <c r="BL677" s="43">
        <f>IF(AY677=AZ677,0,1)</f>
        <v>0</v>
      </c>
      <c r="BM677" s="43" t="str">
        <f>IF(BL677=1,AL677,"")</f>
        <v/>
      </c>
    </row>
    <row r="678" spans="2:65" ht="18" customHeight="1" x14ac:dyDescent="0.15">
      <c r="B678" s="441" t="s">
        <v>85</v>
      </c>
      <c r="C678" s="442"/>
      <c r="D678" s="442"/>
      <c r="E678" s="443"/>
      <c r="F678" s="450"/>
      <c r="G678" s="451"/>
      <c r="H678" s="451"/>
      <c r="I678" s="451"/>
      <c r="J678" s="451"/>
      <c r="K678" s="451"/>
      <c r="L678" s="451"/>
      <c r="M678" s="451"/>
      <c r="N678" s="452"/>
      <c r="O678" s="441" t="s">
        <v>49</v>
      </c>
      <c r="P678" s="442"/>
      <c r="Q678" s="442"/>
      <c r="R678" s="442"/>
      <c r="S678" s="442"/>
      <c r="T678" s="442"/>
      <c r="U678" s="443"/>
      <c r="V678" s="459">
        <f>AH678</f>
        <v>0</v>
      </c>
      <c r="W678" s="460"/>
      <c r="X678" s="460"/>
      <c r="Y678" s="461"/>
      <c r="Z678" s="33"/>
      <c r="AA678" s="34"/>
      <c r="AB678" s="34"/>
      <c r="AC678" s="35"/>
      <c r="AD678" s="33"/>
      <c r="AE678" s="34"/>
      <c r="AF678" s="34"/>
      <c r="AG678" s="35"/>
      <c r="AH678" s="462">
        <f>AH660+AH662+AH664+AH666+AH668+AH670+AH672+AH674+AH676</f>
        <v>0</v>
      </c>
      <c r="AI678" s="463"/>
      <c r="AJ678" s="463"/>
      <c r="AK678" s="464"/>
      <c r="AL678" s="53"/>
      <c r="AM678" s="54"/>
      <c r="AN678" s="462">
        <f>AN660+AN662+AN664+AN666+AN668+AN670+AN672+AN674+AN676</f>
        <v>0</v>
      </c>
      <c r="AO678" s="463"/>
      <c r="AP678" s="463"/>
      <c r="AQ678" s="463"/>
      <c r="AR678" s="463"/>
      <c r="AS678" s="32"/>
      <c r="AW678" s="47"/>
      <c r="AY678" s="202"/>
      <c r="AZ678" s="205"/>
      <c r="BA678" s="212">
        <f>BA660+BA662+BA664+BA666+BA668+BA670+BA672+BA674+BA676</f>
        <v>0</v>
      </c>
      <c r="BB678" s="204">
        <f>BB661+BB663+BB665+BB667+BB669+BB671+BB673+BB675+BB677</f>
        <v>0</v>
      </c>
      <c r="BC678" s="204">
        <f>SUMIF(BL661:BL677,0,BC661:BC677)+ROUNDDOWN(ROUNDDOWN(BL678*105/108,0)*BM678/100,0)</f>
        <v>0</v>
      </c>
      <c r="BL678" s="43">
        <f>SUMIF(BL661:BL677,1,AH661:AK677)</f>
        <v>0</v>
      </c>
      <c r="BM678" s="43">
        <f>IF(COUNT(BM661:BM677)=0,0,SUM(BM661:BM677)/COUNT(BM661:BM677))</f>
        <v>0</v>
      </c>
    </row>
    <row r="679" spans="2:65" ht="18" customHeight="1" x14ac:dyDescent="0.15">
      <c r="B679" s="444"/>
      <c r="C679" s="445"/>
      <c r="D679" s="445"/>
      <c r="E679" s="446"/>
      <c r="F679" s="453"/>
      <c r="G679" s="454"/>
      <c r="H679" s="454"/>
      <c r="I679" s="454"/>
      <c r="J679" s="454"/>
      <c r="K679" s="454"/>
      <c r="L679" s="454"/>
      <c r="M679" s="454"/>
      <c r="N679" s="455"/>
      <c r="O679" s="444"/>
      <c r="P679" s="445"/>
      <c r="Q679" s="445"/>
      <c r="R679" s="445"/>
      <c r="S679" s="445"/>
      <c r="T679" s="445"/>
      <c r="U679" s="446"/>
      <c r="V679" s="434">
        <f>V661+V663+V665+V667+V669+V671+V673+V675+V677-V678</f>
        <v>0</v>
      </c>
      <c r="W679" s="435"/>
      <c r="X679" s="435"/>
      <c r="Y679" s="465"/>
      <c r="Z679" s="434">
        <f>Z661+Z663+Z665+Z667+Z669+Z671+Z673+Z675+Z677</f>
        <v>0</v>
      </c>
      <c r="AA679" s="435"/>
      <c r="AB679" s="435"/>
      <c r="AC679" s="435"/>
      <c r="AD679" s="434">
        <f>AD661+AD663+AD665+AD667+AD669+AD671+AD673+AD675+AD677</f>
        <v>0</v>
      </c>
      <c r="AE679" s="435"/>
      <c r="AF679" s="435"/>
      <c r="AG679" s="435"/>
      <c r="AH679" s="434">
        <f>AY679</f>
        <v>0</v>
      </c>
      <c r="AI679" s="435"/>
      <c r="AJ679" s="435"/>
      <c r="AK679" s="435"/>
      <c r="AL679" s="55"/>
      <c r="AM679" s="56"/>
      <c r="AN679" s="434">
        <f>BB679</f>
        <v>0</v>
      </c>
      <c r="AO679" s="435"/>
      <c r="AP679" s="435"/>
      <c r="AQ679" s="435"/>
      <c r="AR679" s="435"/>
      <c r="AS679" s="181"/>
      <c r="AW679" s="47"/>
      <c r="AY679" s="208">
        <f>AY661+AY663+AY665+AY667+AY669+AY671+AY673+AY675+AY677</f>
        <v>0</v>
      </c>
      <c r="AZ679" s="210"/>
      <c r="BA679" s="210"/>
      <c r="BB679" s="206">
        <f>BB678</f>
        <v>0</v>
      </c>
      <c r="BC679" s="213"/>
    </row>
    <row r="680" spans="2:65" ht="18" customHeight="1" x14ac:dyDescent="0.15">
      <c r="B680" s="447"/>
      <c r="C680" s="448"/>
      <c r="D680" s="448"/>
      <c r="E680" s="449"/>
      <c r="F680" s="456"/>
      <c r="G680" s="457"/>
      <c r="H680" s="457"/>
      <c r="I680" s="457"/>
      <c r="J680" s="457"/>
      <c r="K680" s="457"/>
      <c r="L680" s="457"/>
      <c r="M680" s="457"/>
      <c r="N680" s="458"/>
      <c r="O680" s="447"/>
      <c r="P680" s="448"/>
      <c r="Q680" s="448"/>
      <c r="R680" s="448"/>
      <c r="S680" s="448"/>
      <c r="T680" s="448"/>
      <c r="U680" s="449"/>
      <c r="V680" s="436"/>
      <c r="W680" s="437"/>
      <c r="X680" s="437"/>
      <c r="Y680" s="438"/>
      <c r="Z680" s="436"/>
      <c r="AA680" s="437"/>
      <c r="AB680" s="437"/>
      <c r="AC680" s="437"/>
      <c r="AD680" s="436"/>
      <c r="AE680" s="437"/>
      <c r="AF680" s="437"/>
      <c r="AG680" s="437"/>
      <c r="AH680" s="436">
        <f>AZ680</f>
        <v>0</v>
      </c>
      <c r="AI680" s="437"/>
      <c r="AJ680" s="437"/>
      <c r="AK680" s="438"/>
      <c r="AL680" s="57"/>
      <c r="AM680" s="58"/>
      <c r="AN680" s="436">
        <f>BC680</f>
        <v>0</v>
      </c>
      <c r="AO680" s="437"/>
      <c r="AP680" s="437"/>
      <c r="AQ680" s="437"/>
      <c r="AR680" s="437"/>
      <c r="AS680" s="31"/>
      <c r="AU680" s="90"/>
      <c r="AW680" s="47"/>
      <c r="AY680" s="209"/>
      <c r="AZ680" s="211">
        <f>IF(AZ661+AZ663+AZ665+AZ667+AZ669+AZ671+AZ673+AZ675+AZ677=AY679,0,ROUNDDOWN(AZ661+AZ663+AZ665+AZ667+AZ669+AZ671+AZ673+AZ675+AZ677,0))</f>
        <v>0</v>
      </c>
      <c r="BA680" s="207"/>
      <c r="BB680" s="207"/>
      <c r="BC680" s="211">
        <f>IF(BC678=BB679,0,BC678)</f>
        <v>0</v>
      </c>
    </row>
    <row r="681" spans="2:65" ht="18" customHeight="1" x14ac:dyDescent="0.15">
      <c r="AD681" s="1" t="str">
        <f>IF(AND($F678="",$V678+$V679&gt;0),"事業の種類を選択してください。","")</f>
        <v/>
      </c>
      <c r="AN681" s="433">
        <f>IF(AN678=0,0,AN678+IF(AN680=0,AN679,AN680))</f>
        <v>0</v>
      </c>
      <c r="AO681" s="433"/>
      <c r="AP681" s="433"/>
      <c r="AQ681" s="433"/>
      <c r="AR681" s="433"/>
      <c r="AW681" s="47"/>
    </row>
    <row r="682" spans="2:65" ht="31.5" customHeight="1" x14ac:dyDescent="0.15">
      <c r="AN682" s="62"/>
      <c r="AO682" s="62"/>
      <c r="AP682" s="62"/>
      <c r="AQ682" s="62"/>
      <c r="AR682" s="62"/>
      <c r="AW682" s="47"/>
    </row>
    <row r="683" spans="2:65" ht="7.5" customHeight="1" x14ac:dyDescent="0.15">
      <c r="X683" s="6"/>
      <c r="Y683" s="6"/>
      <c r="AW683" s="47"/>
    </row>
    <row r="684" spans="2:65" ht="10.5" customHeight="1" x14ac:dyDescent="0.15">
      <c r="X684" s="6"/>
      <c r="Y684" s="6"/>
      <c r="AW684" s="47"/>
    </row>
    <row r="685" spans="2:65" ht="5.25" customHeight="1" x14ac:dyDescent="0.15">
      <c r="X685" s="6"/>
      <c r="Y685" s="6"/>
      <c r="AW685" s="47"/>
    </row>
    <row r="686" spans="2:65" ht="5.25" customHeight="1" x14ac:dyDescent="0.15">
      <c r="X686" s="6"/>
      <c r="Y686" s="6"/>
      <c r="AW686" s="47"/>
    </row>
    <row r="687" spans="2:65" ht="5.25" customHeight="1" x14ac:dyDescent="0.15">
      <c r="X687" s="6"/>
      <c r="Y687" s="6"/>
      <c r="AW687" s="47"/>
    </row>
    <row r="688" spans="2:65" ht="5.25" customHeight="1" x14ac:dyDescent="0.15">
      <c r="X688" s="6"/>
      <c r="Y688" s="6"/>
      <c r="AW688" s="47"/>
    </row>
    <row r="689" spans="2:65" ht="17.25" customHeight="1" x14ac:dyDescent="0.15">
      <c r="B689" s="2" t="s">
        <v>50</v>
      </c>
      <c r="S689" s="4"/>
      <c r="T689" s="4"/>
      <c r="U689" s="4"/>
      <c r="V689" s="4"/>
      <c r="W689" s="4"/>
      <c r="AL689" s="48"/>
      <c r="AW689" s="47"/>
    </row>
    <row r="690" spans="2:65" ht="12.75" customHeight="1" x14ac:dyDescent="0.15">
      <c r="M690" s="49"/>
      <c r="N690" s="49"/>
      <c r="O690" s="49"/>
      <c r="P690" s="49"/>
      <c r="Q690" s="49"/>
      <c r="R690" s="49"/>
      <c r="S690" s="49"/>
      <c r="T690" s="50"/>
      <c r="U690" s="50"/>
      <c r="V690" s="50"/>
      <c r="W690" s="50"/>
      <c r="X690" s="50"/>
      <c r="Y690" s="50"/>
      <c r="Z690" s="50"/>
      <c r="AA690" s="49"/>
      <c r="AB690" s="49"/>
      <c r="AC690" s="49"/>
      <c r="AL690" s="48"/>
      <c r="AM690" s="560" t="s">
        <v>266</v>
      </c>
      <c r="AN690" s="561"/>
      <c r="AO690" s="561"/>
      <c r="AP690" s="562"/>
      <c r="AW690" s="47"/>
    </row>
    <row r="691" spans="2:65" ht="12.75" customHeight="1" x14ac:dyDescent="0.15">
      <c r="M691" s="49"/>
      <c r="N691" s="49"/>
      <c r="O691" s="49"/>
      <c r="P691" s="49"/>
      <c r="Q691" s="49"/>
      <c r="R691" s="49"/>
      <c r="S691" s="49"/>
      <c r="T691" s="50"/>
      <c r="U691" s="50"/>
      <c r="V691" s="50"/>
      <c r="W691" s="50"/>
      <c r="X691" s="50"/>
      <c r="Y691" s="50"/>
      <c r="Z691" s="50"/>
      <c r="AA691" s="49"/>
      <c r="AB691" s="49"/>
      <c r="AC691" s="49"/>
      <c r="AL691" s="48"/>
      <c r="AM691" s="563"/>
      <c r="AN691" s="564"/>
      <c r="AO691" s="564"/>
      <c r="AP691" s="565"/>
      <c r="AW691" s="47"/>
    </row>
    <row r="692" spans="2:65" ht="12.75" customHeight="1" x14ac:dyDescent="0.15">
      <c r="M692" s="49"/>
      <c r="N692" s="49"/>
      <c r="O692" s="49"/>
      <c r="P692" s="49"/>
      <c r="Q692" s="49"/>
      <c r="R692" s="49"/>
      <c r="S692" s="49"/>
      <c r="T692" s="49"/>
      <c r="U692" s="49"/>
      <c r="V692" s="49"/>
      <c r="W692" s="49"/>
      <c r="X692" s="49"/>
      <c r="Y692" s="49"/>
      <c r="Z692" s="49"/>
      <c r="AA692" s="49"/>
      <c r="AB692" s="49"/>
      <c r="AC692" s="49"/>
      <c r="AL692" s="48"/>
      <c r="AM692" s="220"/>
      <c r="AN692" s="220"/>
      <c r="AW692" s="47"/>
    </row>
    <row r="693" spans="2:65" ht="6" customHeight="1" x14ac:dyDescent="0.15">
      <c r="M693" s="49"/>
      <c r="N693" s="49"/>
      <c r="O693" s="49"/>
      <c r="P693" s="49"/>
      <c r="Q693" s="49"/>
      <c r="R693" s="49"/>
      <c r="S693" s="49"/>
      <c r="T693" s="49"/>
      <c r="U693" s="49"/>
      <c r="V693" s="49"/>
      <c r="W693" s="49"/>
      <c r="X693" s="49"/>
      <c r="Y693" s="49"/>
      <c r="Z693" s="49"/>
      <c r="AA693" s="49"/>
      <c r="AB693" s="49"/>
      <c r="AC693" s="49"/>
      <c r="AL693" s="48"/>
      <c r="AM693" s="48"/>
      <c r="AW693" s="47"/>
    </row>
    <row r="694" spans="2:65" ht="12.75" customHeight="1" x14ac:dyDescent="0.15">
      <c r="B694" s="566" t="s">
        <v>2</v>
      </c>
      <c r="C694" s="567"/>
      <c r="D694" s="567"/>
      <c r="E694" s="567"/>
      <c r="F694" s="567"/>
      <c r="G694" s="567"/>
      <c r="H694" s="567"/>
      <c r="I694" s="567"/>
      <c r="J694" s="569" t="s">
        <v>10</v>
      </c>
      <c r="K694" s="569"/>
      <c r="L694" s="3" t="s">
        <v>3</v>
      </c>
      <c r="M694" s="569" t="s">
        <v>11</v>
      </c>
      <c r="N694" s="569"/>
      <c r="O694" s="570" t="s">
        <v>12</v>
      </c>
      <c r="P694" s="569"/>
      <c r="Q694" s="569"/>
      <c r="R694" s="569"/>
      <c r="S694" s="569"/>
      <c r="T694" s="569"/>
      <c r="U694" s="569" t="s">
        <v>13</v>
      </c>
      <c r="V694" s="569"/>
      <c r="W694" s="569"/>
      <c r="AD694" s="5"/>
      <c r="AE694" s="5"/>
      <c r="AF694" s="5"/>
      <c r="AG694" s="5"/>
      <c r="AH694" s="5"/>
      <c r="AI694" s="5"/>
      <c r="AJ694" s="5"/>
      <c r="AL694" s="571">
        <f ca="1">$AL$9</f>
        <v>30</v>
      </c>
      <c r="AM694" s="572"/>
      <c r="AN694" s="502" t="s">
        <v>4</v>
      </c>
      <c r="AO694" s="502"/>
      <c r="AP694" s="572">
        <v>17</v>
      </c>
      <c r="AQ694" s="572"/>
      <c r="AR694" s="502" t="s">
        <v>5</v>
      </c>
      <c r="AS694" s="503"/>
      <c r="AW694" s="47"/>
    </row>
    <row r="695" spans="2:65" ht="13.5" customHeight="1" x14ac:dyDescent="0.15">
      <c r="B695" s="567"/>
      <c r="C695" s="567"/>
      <c r="D695" s="567"/>
      <c r="E695" s="567"/>
      <c r="F695" s="567"/>
      <c r="G695" s="567"/>
      <c r="H695" s="567"/>
      <c r="I695" s="567"/>
      <c r="J695" s="508" t="str">
        <f>$J$10</f>
        <v>1</v>
      </c>
      <c r="K695" s="510" t="str">
        <f>$K$10</f>
        <v>2</v>
      </c>
      <c r="L695" s="513" t="str">
        <f>$L$10</f>
        <v>1</v>
      </c>
      <c r="M695" s="516" t="str">
        <f>$M$10</f>
        <v>0</v>
      </c>
      <c r="N695" s="510" t="str">
        <f>$N$10</f>
        <v>3</v>
      </c>
      <c r="O695" s="516" t="str">
        <f>$O$10</f>
        <v>9</v>
      </c>
      <c r="P695" s="519" t="str">
        <f>$P$10</f>
        <v>3</v>
      </c>
      <c r="Q695" s="519" t="str">
        <f>$Q$10</f>
        <v>9</v>
      </c>
      <c r="R695" s="519" t="str">
        <f>$R$10</f>
        <v>0</v>
      </c>
      <c r="S695" s="519" t="str">
        <f>$S$10</f>
        <v>2</v>
      </c>
      <c r="T695" s="510" t="str">
        <f>$T$10</f>
        <v>5</v>
      </c>
      <c r="U695" s="516" t="str">
        <f>$U$10</f>
        <v>0</v>
      </c>
      <c r="V695" s="519" t="str">
        <f>$V$10</f>
        <v>0</v>
      </c>
      <c r="W695" s="510" t="str">
        <f>$W$10</f>
        <v>１</v>
      </c>
      <c r="AD695" s="5"/>
      <c r="AE695" s="5"/>
      <c r="AF695" s="5"/>
      <c r="AG695" s="5"/>
      <c r="AH695" s="5"/>
      <c r="AI695" s="5"/>
      <c r="AJ695" s="5"/>
      <c r="AL695" s="573"/>
      <c r="AM695" s="574"/>
      <c r="AN695" s="504"/>
      <c r="AO695" s="504"/>
      <c r="AP695" s="574"/>
      <c r="AQ695" s="574"/>
      <c r="AR695" s="504"/>
      <c r="AS695" s="505"/>
      <c r="AW695" s="47"/>
    </row>
    <row r="696" spans="2:65" ht="9" customHeight="1" x14ac:dyDescent="0.15">
      <c r="B696" s="567"/>
      <c r="C696" s="567"/>
      <c r="D696" s="567"/>
      <c r="E696" s="567"/>
      <c r="F696" s="567"/>
      <c r="G696" s="567"/>
      <c r="H696" s="567"/>
      <c r="I696" s="567"/>
      <c r="J696" s="509"/>
      <c r="K696" s="511"/>
      <c r="L696" s="514"/>
      <c r="M696" s="517"/>
      <c r="N696" s="511"/>
      <c r="O696" s="517"/>
      <c r="P696" s="520"/>
      <c r="Q696" s="520"/>
      <c r="R696" s="520"/>
      <c r="S696" s="520"/>
      <c r="T696" s="511"/>
      <c r="U696" s="517"/>
      <c r="V696" s="520"/>
      <c r="W696" s="511"/>
      <c r="AD696" s="5"/>
      <c r="AE696" s="5"/>
      <c r="AF696" s="5"/>
      <c r="AG696" s="5"/>
      <c r="AH696" s="5"/>
      <c r="AI696" s="5"/>
      <c r="AJ696" s="5"/>
      <c r="AL696" s="575"/>
      <c r="AM696" s="576"/>
      <c r="AN696" s="506"/>
      <c r="AO696" s="506"/>
      <c r="AP696" s="576"/>
      <c r="AQ696" s="576"/>
      <c r="AR696" s="506"/>
      <c r="AS696" s="507"/>
      <c r="AW696" s="47"/>
    </row>
    <row r="697" spans="2:65" ht="6" customHeight="1" x14ac:dyDescent="0.15">
      <c r="B697" s="568"/>
      <c r="C697" s="568"/>
      <c r="D697" s="568"/>
      <c r="E697" s="568"/>
      <c r="F697" s="568"/>
      <c r="G697" s="568"/>
      <c r="H697" s="568"/>
      <c r="I697" s="568"/>
      <c r="J697" s="509"/>
      <c r="K697" s="512"/>
      <c r="L697" s="515"/>
      <c r="M697" s="518"/>
      <c r="N697" s="512"/>
      <c r="O697" s="518"/>
      <c r="P697" s="521"/>
      <c r="Q697" s="521"/>
      <c r="R697" s="521"/>
      <c r="S697" s="521"/>
      <c r="T697" s="512"/>
      <c r="U697" s="518"/>
      <c r="V697" s="521"/>
      <c r="W697" s="512"/>
      <c r="AW697" s="47"/>
    </row>
    <row r="698" spans="2:65" ht="15" customHeight="1" x14ac:dyDescent="0.15">
      <c r="B698" s="487" t="s">
        <v>51</v>
      </c>
      <c r="C698" s="488"/>
      <c r="D698" s="488"/>
      <c r="E698" s="488"/>
      <c r="F698" s="488"/>
      <c r="G698" s="488"/>
      <c r="H698" s="488"/>
      <c r="I698" s="489"/>
      <c r="J698" s="487" t="s">
        <v>6</v>
      </c>
      <c r="K698" s="488"/>
      <c r="L698" s="488"/>
      <c r="M698" s="488"/>
      <c r="N698" s="496"/>
      <c r="O698" s="499" t="s">
        <v>52</v>
      </c>
      <c r="P698" s="488"/>
      <c r="Q698" s="488"/>
      <c r="R698" s="488"/>
      <c r="S698" s="488"/>
      <c r="T698" s="488"/>
      <c r="U698" s="489"/>
      <c r="V698" s="12" t="s">
        <v>32</v>
      </c>
      <c r="W698" s="27"/>
      <c r="X698" s="27"/>
      <c r="Y698" s="526" t="s">
        <v>44</v>
      </c>
      <c r="Z698" s="526"/>
      <c r="AA698" s="526"/>
      <c r="AB698" s="526"/>
      <c r="AC698" s="526"/>
      <c r="AD698" s="526"/>
      <c r="AE698" s="526"/>
      <c r="AF698" s="526"/>
      <c r="AG698" s="526"/>
      <c r="AH698" s="526"/>
      <c r="AI698" s="27"/>
      <c r="AJ698" s="27"/>
      <c r="AK698" s="28"/>
      <c r="AL698" s="527" t="s">
        <v>216</v>
      </c>
      <c r="AM698" s="527"/>
      <c r="AN698" s="528" t="s">
        <v>33</v>
      </c>
      <c r="AO698" s="528"/>
      <c r="AP698" s="528"/>
      <c r="AQ698" s="528"/>
      <c r="AR698" s="528"/>
      <c r="AS698" s="529"/>
      <c r="AW698" s="47"/>
    </row>
    <row r="699" spans="2:65" ht="13.5" customHeight="1" x14ac:dyDescent="0.15">
      <c r="B699" s="490"/>
      <c r="C699" s="491"/>
      <c r="D699" s="491"/>
      <c r="E699" s="491"/>
      <c r="F699" s="491"/>
      <c r="G699" s="491"/>
      <c r="H699" s="491"/>
      <c r="I699" s="492"/>
      <c r="J699" s="490"/>
      <c r="K699" s="491"/>
      <c r="L699" s="491"/>
      <c r="M699" s="491"/>
      <c r="N699" s="497"/>
      <c r="O699" s="500"/>
      <c r="P699" s="491"/>
      <c r="Q699" s="491"/>
      <c r="R699" s="491"/>
      <c r="S699" s="491"/>
      <c r="T699" s="491"/>
      <c r="U699" s="492"/>
      <c r="V699" s="530" t="s">
        <v>7</v>
      </c>
      <c r="W699" s="531"/>
      <c r="X699" s="531"/>
      <c r="Y699" s="532"/>
      <c r="Z699" s="536" t="s">
        <v>16</v>
      </c>
      <c r="AA699" s="537"/>
      <c r="AB699" s="537"/>
      <c r="AC699" s="538"/>
      <c r="AD699" s="542" t="s">
        <v>17</v>
      </c>
      <c r="AE699" s="543"/>
      <c r="AF699" s="543"/>
      <c r="AG699" s="544"/>
      <c r="AH699" s="548" t="s">
        <v>86</v>
      </c>
      <c r="AI699" s="549"/>
      <c r="AJ699" s="549"/>
      <c r="AK699" s="550"/>
      <c r="AL699" s="554" t="s">
        <v>217</v>
      </c>
      <c r="AM699" s="554"/>
      <c r="AN699" s="556" t="s">
        <v>19</v>
      </c>
      <c r="AO699" s="557"/>
      <c r="AP699" s="557"/>
      <c r="AQ699" s="557"/>
      <c r="AR699" s="558"/>
      <c r="AS699" s="559"/>
      <c r="AW699" s="47"/>
      <c r="AY699" s="196" t="s">
        <v>243</v>
      </c>
      <c r="AZ699" s="196" t="s">
        <v>243</v>
      </c>
      <c r="BA699" s="196" t="s">
        <v>241</v>
      </c>
      <c r="BB699" s="522" t="s">
        <v>242</v>
      </c>
      <c r="BC699" s="523"/>
    </row>
    <row r="700" spans="2:65" ht="13.5" customHeight="1" x14ac:dyDescent="0.15">
      <c r="B700" s="493"/>
      <c r="C700" s="494"/>
      <c r="D700" s="494"/>
      <c r="E700" s="494"/>
      <c r="F700" s="494"/>
      <c r="G700" s="494"/>
      <c r="H700" s="494"/>
      <c r="I700" s="495"/>
      <c r="J700" s="493"/>
      <c r="K700" s="494"/>
      <c r="L700" s="494"/>
      <c r="M700" s="494"/>
      <c r="N700" s="498"/>
      <c r="O700" s="501"/>
      <c r="P700" s="494"/>
      <c r="Q700" s="494"/>
      <c r="R700" s="494"/>
      <c r="S700" s="494"/>
      <c r="T700" s="494"/>
      <c r="U700" s="495"/>
      <c r="V700" s="533"/>
      <c r="W700" s="534"/>
      <c r="X700" s="534"/>
      <c r="Y700" s="535"/>
      <c r="Z700" s="539"/>
      <c r="AA700" s="540"/>
      <c r="AB700" s="540"/>
      <c r="AC700" s="541"/>
      <c r="AD700" s="545"/>
      <c r="AE700" s="546"/>
      <c r="AF700" s="546"/>
      <c r="AG700" s="547"/>
      <c r="AH700" s="551"/>
      <c r="AI700" s="552"/>
      <c r="AJ700" s="552"/>
      <c r="AK700" s="553"/>
      <c r="AL700" s="555"/>
      <c r="AM700" s="555"/>
      <c r="AN700" s="524"/>
      <c r="AO700" s="524"/>
      <c r="AP700" s="524"/>
      <c r="AQ700" s="524"/>
      <c r="AR700" s="524"/>
      <c r="AS700" s="525"/>
      <c r="AW700" s="47"/>
      <c r="AY700" s="197"/>
      <c r="AZ700" s="198" t="s">
        <v>237</v>
      </c>
      <c r="BA700" s="198" t="s">
        <v>240</v>
      </c>
      <c r="BB700" s="199" t="s">
        <v>238</v>
      </c>
      <c r="BC700" s="198" t="s">
        <v>237</v>
      </c>
      <c r="BL700" s="43" t="s">
        <v>251</v>
      </c>
      <c r="BM700" s="43" t="s">
        <v>151</v>
      </c>
    </row>
    <row r="701" spans="2:65" ht="18" customHeight="1" x14ac:dyDescent="0.15">
      <c r="B701" s="466"/>
      <c r="C701" s="467"/>
      <c r="D701" s="467"/>
      <c r="E701" s="467"/>
      <c r="F701" s="467"/>
      <c r="G701" s="467"/>
      <c r="H701" s="467"/>
      <c r="I701" s="468"/>
      <c r="J701" s="466"/>
      <c r="K701" s="467"/>
      <c r="L701" s="467"/>
      <c r="M701" s="467"/>
      <c r="N701" s="472"/>
      <c r="O701" s="86"/>
      <c r="P701" s="15" t="s">
        <v>0</v>
      </c>
      <c r="Q701" s="44"/>
      <c r="R701" s="15" t="s">
        <v>1</v>
      </c>
      <c r="S701" s="85"/>
      <c r="T701" s="474" t="s">
        <v>57</v>
      </c>
      <c r="U701" s="475"/>
      <c r="V701" s="476"/>
      <c r="W701" s="477"/>
      <c r="X701" s="477"/>
      <c r="Y701" s="59" t="s">
        <v>8</v>
      </c>
      <c r="Z701" s="37"/>
      <c r="AA701" s="38"/>
      <c r="AB701" s="38"/>
      <c r="AC701" s="36" t="s">
        <v>8</v>
      </c>
      <c r="AD701" s="37"/>
      <c r="AE701" s="38"/>
      <c r="AF701" s="38"/>
      <c r="AG701" s="39" t="s">
        <v>8</v>
      </c>
      <c r="AH701" s="462">
        <f>IF(V701="賃金で算定",V702+Z702-AD702,0)</f>
        <v>0</v>
      </c>
      <c r="AI701" s="463"/>
      <c r="AJ701" s="463"/>
      <c r="AK701" s="464"/>
      <c r="AL701" s="51"/>
      <c r="AM701" s="52"/>
      <c r="AN701" s="478"/>
      <c r="AO701" s="479"/>
      <c r="AP701" s="479"/>
      <c r="AQ701" s="479"/>
      <c r="AR701" s="479"/>
      <c r="AS701" s="39" t="s">
        <v>8</v>
      </c>
      <c r="AV701" s="46" t="str">
        <f>IF(OR(O701="",Q701=""),"", IF(O701&lt;20,DATE(O701+118,Q701,IF(S701="",1,S701)),DATE(O701+88,Q701,IF(S701="",1,S701))))</f>
        <v/>
      </c>
      <c r="AW701" s="47" t="str">
        <f>IF(AV701&lt;=設定シート!C$15,"昔",IF(AV701&lt;=設定シート!E$15,"上",IF(AV701&lt;=設定シート!G$15,"中","下")))</f>
        <v>下</v>
      </c>
      <c r="AX701" s="4">
        <f>IF(AV701&lt;=設定シート!$E$36,5,IF(AV701&lt;=設定シート!$I$36,7,IF(AV701&lt;=設定シート!$M$36,9,11)))</f>
        <v>11</v>
      </c>
      <c r="AY701" s="202"/>
      <c r="AZ701" s="200"/>
      <c r="BA701" s="204">
        <f>AN701</f>
        <v>0</v>
      </c>
      <c r="BB701" s="200"/>
      <c r="BC701" s="200"/>
    </row>
    <row r="702" spans="2:65" ht="18" customHeight="1" x14ac:dyDescent="0.15">
      <c r="B702" s="469"/>
      <c r="C702" s="470"/>
      <c r="D702" s="470"/>
      <c r="E702" s="470"/>
      <c r="F702" s="470"/>
      <c r="G702" s="470"/>
      <c r="H702" s="470"/>
      <c r="I702" s="471"/>
      <c r="J702" s="469"/>
      <c r="K702" s="470"/>
      <c r="L702" s="470"/>
      <c r="M702" s="470"/>
      <c r="N702" s="473"/>
      <c r="O702" s="87"/>
      <c r="P702" s="5" t="s">
        <v>0</v>
      </c>
      <c r="Q702" s="45"/>
      <c r="R702" s="5" t="s">
        <v>1</v>
      </c>
      <c r="S702" s="88"/>
      <c r="T702" s="480" t="s">
        <v>58</v>
      </c>
      <c r="U702" s="481"/>
      <c r="V702" s="482"/>
      <c r="W702" s="483"/>
      <c r="X702" s="483"/>
      <c r="Y702" s="484"/>
      <c r="Z702" s="485"/>
      <c r="AA702" s="486"/>
      <c r="AB702" s="486"/>
      <c r="AC702" s="486"/>
      <c r="AD702" s="482">
        <v>0</v>
      </c>
      <c r="AE702" s="483"/>
      <c r="AF702" s="483"/>
      <c r="AG702" s="484"/>
      <c r="AH702" s="435">
        <f>IF(V701="賃金で算定",0,V702+Z702-AD702)</f>
        <v>0</v>
      </c>
      <c r="AI702" s="435"/>
      <c r="AJ702" s="435"/>
      <c r="AK702" s="465"/>
      <c r="AL702" s="439">
        <f>IF(V701="賃金で算定","賃金で算定",IF(OR(V702=0,$F719="",AV701=""),0,IF(AW701="昔",VLOOKUP($F719,労務比率,AX701,FALSE),IF(AW701="上",VLOOKUP($F719,労務比率,AX701,FALSE),IF(AW701="中",VLOOKUP($F719,労務比率,AX701,FALSE),VLOOKUP($F719,労務比率,AX701,FALSE))))))</f>
        <v>0</v>
      </c>
      <c r="AM702" s="440"/>
      <c r="AN702" s="436">
        <f>IF(V701="賃金で算定",0,INT(AH702*AL702/100))</f>
        <v>0</v>
      </c>
      <c r="AO702" s="437"/>
      <c r="AP702" s="437"/>
      <c r="AQ702" s="437"/>
      <c r="AR702" s="437"/>
      <c r="AS702" s="31"/>
      <c r="AV702" s="46"/>
      <c r="AW702" s="47"/>
      <c r="AY702" s="203">
        <f>AH702</f>
        <v>0</v>
      </c>
      <c r="AZ702" s="201">
        <f>IF(AV701&lt;=設定シート!C$85,AH702,IF(AND(AV701&gt;=設定シート!E$85,AV701&lt;=設定シート!G$85),AH702*105/108,AH702))</f>
        <v>0</v>
      </c>
      <c r="BA702" s="198"/>
      <c r="BB702" s="201">
        <f>IF($AL702="賃金で算定",0,INT(AY702*$AL702/100))</f>
        <v>0</v>
      </c>
      <c r="BC702" s="201">
        <f>IF(AY702=AZ702,BB702,AZ702*$AL702/100)</f>
        <v>0</v>
      </c>
      <c r="BL702" s="43">
        <f>IF(AY702=AZ702,0,1)</f>
        <v>0</v>
      </c>
      <c r="BM702" s="43" t="str">
        <f>IF(BL702=1,AL702,"")</f>
        <v/>
      </c>
    </row>
    <row r="703" spans="2:65" ht="18" customHeight="1" x14ac:dyDescent="0.15">
      <c r="B703" s="466"/>
      <c r="C703" s="467"/>
      <c r="D703" s="467"/>
      <c r="E703" s="467"/>
      <c r="F703" s="467"/>
      <c r="G703" s="467"/>
      <c r="H703" s="467"/>
      <c r="I703" s="468"/>
      <c r="J703" s="466"/>
      <c r="K703" s="467"/>
      <c r="L703" s="467"/>
      <c r="M703" s="467"/>
      <c r="N703" s="472"/>
      <c r="O703" s="86"/>
      <c r="P703" s="15" t="s">
        <v>45</v>
      </c>
      <c r="Q703" s="44"/>
      <c r="R703" s="15" t="s">
        <v>46</v>
      </c>
      <c r="S703" s="85"/>
      <c r="T703" s="474" t="s">
        <v>47</v>
      </c>
      <c r="U703" s="475"/>
      <c r="V703" s="476"/>
      <c r="W703" s="477"/>
      <c r="X703" s="477"/>
      <c r="Y703" s="60"/>
      <c r="Z703" s="33"/>
      <c r="AA703" s="34"/>
      <c r="AB703" s="34"/>
      <c r="AC703" s="35"/>
      <c r="AD703" s="33"/>
      <c r="AE703" s="34"/>
      <c r="AF703" s="34"/>
      <c r="AG703" s="40"/>
      <c r="AH703" s="462">
        <f>IF(V703="賃金で算定",V704+Z704-AD704,0)</f>
        <v>0</v>
      </c>
      <c r="AI703" s="463"/>
      <c r="AJ703" s="463"/>
      <c r="AK703" s="464"/>
      <c r="AL703" s="51"/>
      <c r="AM703" s="52"/>
      <c r="AN703" s="478"/>
      <c r="AO703" s="479"/>
      <c r="AP703" s="479"/>
      <c r="AQ703" s="479"/>
      <c r="AR703" s="479"/>
      <c r="AS703" s="32"/>
      <c r="AV703" s="46" t="str">
        <f>IF(OR(O703="",Q703=""),"", IF(O703&lt;20,DATE(O703+118,Q703,IF(S703="",1,S703)),DATE(O703+88,Q703,IF(S703="",1,S703))))</f>
        <v/>
      </c>
      <c r="AW703" s="47" t="str">
        <f>IF(AV703&lt;=設定シート!C$15,"昔",IF(AV703&lt;=設定シート!E$15,"上",IF(AV703&lt;=設定シート!G$15,"中","下")))</f>
        <v>下</v>
      </c>
      <c r="AX703" s="4">
        <f>IF(AV703&lt;=設定シート!$E$36,5,IF(AV703&lt;=設定シート!$I$36,7,IF(AV703&lt;=設定シート!$M$36,9,11)))</f>
        <v>11</v>
      </c>
      <c r="AY703" s="202"/>
      <c r="AZ703" s="200"/>
      <c r="BA703" s="204">
        <f t="shared" ref="BA703" si="370">AN703</f>
        <v>0</v>
      </c>
      <c r="BB703" s="200"/>
      <c r="BC703" s="200"/>
      <c r="BL703" s="43"/>
      <c r="BM703" s="43"/>
    </row>
    <row r="704" spans="2:65" ht="18" customHeight="1" x14ac:dyDescent="0.15">
      <c r="B704" s="469"/>
      <c r="C704" s="470"/>
      <c r="D704" s="470"/>
      <c r="E704" s="470"/>
      <c r="F704" s="470"/>
      <c r="G704" s="470"/>
      <c r="H704" s="470"/>
      <c r="I704" s="471"/>
      <c r="J704" s="469"/>
      <c r="K704" s="470"/>
      <c r="L704" s="470"/>
      <c r="M704" s="470"/>
      <c r="N704" s="473"/>
      <c r="O704" s="87"/>
      <c r="P704" s="16" t="s">
        <v>45</v>
      </c>
      <c r="Q704" s="45"/>
      <c r="R704" s="16" t="s">
        <v>46</v>
      </c>
      <c r="S704" s="88"/>
      <c r="T704" s="480" t="s">
        <v>48</v>
      </c>
      <c r="U704" s="481"/>
      <c r="V704" s="482"/>
      <c r="W704" s="483"/>
      <c r="X704" s="483"/>
      <c r="Y704" s="484"/>
      <c r="Z704" s="485"/>
      <c r="AA704" s="486"/>
      <c r="AB704" s="486"/>
      <c r="AC704" s="486"/>
      <c r="AD704" s="482">
        <v>0</v>
      </c>
      <c r="AE704" s="483"/>
      <c r="AF704" s="483"/>
      <c r="AG704" s="484"/>
      <c r="AH704" s="435">
        <f>IF(V703="賃金で算定",0,V704+Z704-AD704)</f>
        <v>0</v>
      </c>
      <c r="AI704" s="435"/>
      <c r="AJ704" s="435"/>
      <c r="AK704" s="465"/>
      <c r="AL704" s="439">
        <f>IF(V703="賃金で算定","賃金で算定",IF(OR(V704=0,$F719="",AV703=""),0,IF(AW703="昔",VLOOKUP($F719,労務比率,AX703,FALSE),IF(AW703="上",VLOOKUP($F719,労務比率,AX703,FALSE),IF(AW703="中",VLOOKUP($F719,労務比率,AX703,FALSE),VLOOKUP($F719,労務比率,AX703,FALSE))))))</f>
        <v>0</v>
      </c>
      <c r="AM704" s="440"/>
      <c r="AN704" s="436">
        <f>IF(V703="賃金で算定",0,INT(AH704*AL704/100))</f>
        <v>0</v>
      </c>
      <c r="AO704" s="437"/>
      <c r="AP704" s="437"/>
      <c r="AQ704" s="437"/>
      <c r="AR704" s="437"/>
      <c r="AS704" s="31"/>
      <c r="AV704" s="46"/>
      <c r="AW704" s="47"/>
      <c r="AY704" s="203">
        <f t="shared" ref="AY704" si="371">AH704</f>
        <v>0</v>
      </c>
      <c r="AZ704" s="201">
        <f>IF(AV703&lt;=設定シート!C$85,AH704,IF(AND(AV703&gt;=設定シート!E$85,AV703&lt;=設定シート!G$85),AH704*105/108,AH704))</f>
        <v>0</v>
      </c>
      <c r="BA704" s="198"/>
      <c r="BB704" s="201">
        <f t="shared" ref="BB704" si="372">IF($AL704="賃金で算定",0,INT(AY704*$AL704/100))</f>
        <v>0</v>
      </c>
      <c r="BC704" s="201">
        <f>IF(AY704=AZ704,BB704,AZ704*$AL704/100)</f>
        <v>0</v>
      </c>
      <c r="BL704" s="43">
        <f>IF(AY704=AZ704,0,1)</f>
        <v>0</v>
      </c>
      <c r="BM704" s="43" t="str">
        <f>IF(BL704=1,AL704,"")</f>
        <v/>
      </c>
    </row>
    <row r="705" spans="2:65" ht="18" customHeight="1" x14ac:dyDescent="0.15">
      <c r="B705" s="466"/>
      <c r="C705" s="467"/>
      <c r="D705" s="467"/>
      <c r="E705" s="467"/>
      <c r="F705" s="467"/>
      <c r="G705" s="467"/>
      <c r="H705" s="467"/>
      <c r="I705" s="468"/>
      <c r="J705" s="466"/>
      <c r="K705" s="467"/>
      <c r="L705" s="467"/>
      <c r="M705" s="467"/>
      <c r="N705" s="472"/>
      <c r="O705" s="86"/>
      <c r="P705" s="15" t="s">
        <v>45</v>
      </c>
      <c r="Q705" s="44"/>
      <c r="R705" s="15" t="s">
        <v>46</v>
      </c>
      <c r="S705" s="85"/>
      <c r="T705" s="474" t="s">
        <v>47</v>
      </c>
      <c r="U705" s="475"/>
      <c r="V705" s="476"/>
      <c r="W705" s="477"/>
      <c r="X705" s="477"/>
      <c r="Y705" s="60"/>
      <c r="Z705" s="33"/>
      <c r="AA705" s="34"/>
      <c r="AB705" s="34"/>
      <c r="AC705" s="35"/>
      <c r="AD705" s="33"/>
      <c r="AE705" s="34"/>
      <c r="AF705" s="34"/>
      <c r="AG705" s="40"/>
      <c r="AH705" s="462">
        <f>IF(V705="賃金で算定",V706+Z706-AD706,0)</f>
        <v>0</v>
      </c>
      <c r="AI705" s="463"/>
      <c r="AJ705" s="463"/>
      <c r="AK705" s="464"/>
      <c r="AL705" s="51"/>
      <c r="AM705" s="52"/>
      <c r="AN705" s="478"/>
      <c r="AO705" s="479"/>
      <c r="AP705" s="479"/>
      <c r="AQ705" s="479"/>
      <c r="AR705" s="479"/>
      <c r="AS705" s="32"/>
      <c r="AV705" s="46" t="str">
        <f>IF(OR(O705="",Q705=""),"", IF(O705&lt;20,DATE(O705+118,Q705,IF(S705="",1,S705)),DATE(O705+88,Q705,IF(S705="",1,S705))))</f>
        <v/>
      </c>
      <c r="AW705" s="47" t="str">
        <f>IF(AV705&lt;=設定シート!C$15,"昔",IF(AV705&lt;=設定シート!E$15,"上",IF(AV705&lt;=設定シート!G$15,"中","下")))</f>
        <v>下</v>
      </c>
      <c r="AX705" s="4">
        <f>IF(AV705&lt;=設定シート!$E$36,5,IF(AV705&lt;=設定シート!$I$36,7,IF(AV705&lt;=設定シート!$M$36,9,11)))</f>
        <v>11</v>
      </c>
      <c r="AY705" s="202"/>
      <c r="AZ705" s="200"/>
      <c r="BA705" s="204">
        <f t="shared" ref="BA705" si="373">AN705</f>
        <v>0</v>
      </c>
      <c r="BB705" s="200"/>
      <c r="BC705" s="200"/>
    </row>
    <row r="706" spans="2:65" ht="18" customHeight="1" x14ac:dyDescent="0.15">
      <c r="B706" s="469"/>
      <c r="C706" s="470"/>
      <c r="D706" s="470"/>
      <c r="E706" s="470"/>
      <c r="F706" s="470"/>
      <c r="G706" s="470"/>
      <c r="H706" s="470"/>
      <c r="I706" s="471"/>
      <c r="J706" s="469"/>
      <c r="K706" s="470"/>
      <c r="L706" s="470"/>
      <c r="M706" s="470"/>
      <c r="N706" s="473"/>
      <c r="O706" s="87"/>
      <c r="P706" s="16" t="s">
        <v>45</v>
      </c>
      <c r="Q706" s="45"/>
      <c r="R706" s="16" t="s">
        <v>46</v>
      </c>
      <c r="S706" s="88"/>
      <c r="T706" s="480" t="s">
        <v>48</v>
      </c>
      <c r="U706" s="481"/>
      <c r="V706" s="482"/>
      <c r="W706" s="483"/>
      <c r="X706" s="483"/>
      <c r="Y706" s="484"/>
      <c r="Z706" s="482"/>
      <c r="AA706" s="483"/>
      <c r="AB706" s="483"/>
      <c r="AC706" s="483"/>
      <c r="AD706" s="482">
        <v>0</v>
      </c>
      <c r="AE706" s="483"/>
      <c r="AF706" s="483"/>
      <c r="AG706" s="484"/>
      <c r="AH706" s="435">
        <f>IF(V705="賃金で算定",0,V706+Z706-AD706)</f>
        <v>0</v>
      </c>
      <c r="AI706" s="435"/>
      <c r="AJ706" s="435"/>
      <c r="AK706" s="465"/>
      <c r="AL706" s="439">
        <f>IF(V705="賃金で算定","賃金で算定",IF(OR(V706=0,$F719="",AV705=""),0,IF(AW705="昔",VLOOKUP($F719,労務比率,AX705,FALSE),IF(AW705="上",VLOOKUP($F719,労務比率,AX705,FALSE),IF(AW705="中",VLOOKUP($F719,労務比率,AX705,FALSE),VLOOKUP($F719,労務比率,AX705,FALSE))))))</f>
        <v>0</v>
      </c>
      <c r="AM706" s="440"/>
      <c r="AN706" s="436">
        <f>IF(V705="賃金で算定",0,INT(AH706*AL706/100))</f>
        <v>0</v>
      </c>
      <c r="AO706" s="437"/>
      <c r="AP706" s="437"/>
      <c r="AQ706" s="437"/>
      <c r="AR706" s="437"/>
      <c r="AS706" s="31"/>
      <c r="AV706" s="46"/>
      <c r="AW706" s="47"/>
      <c r="AY706" s="203">
        <f t="shared" ref="AY706" si="374">AH706</f>
        <v>0</v>
      </c>
      <c r="AZ706" s="201">
        <f>IF(AV705&lt;=設定シート!C$85,AH706,IF(AND(AV705&gt;=設定シート!E$85,AV705&lt;=設定シート!G$85),AH706*105/108,AH706))</f>
        <v>0</v>
      </c>
      <c r="BA706" s="198"/>
      <c r="BB706" s="201">
        <f t="shared" ref="BB706" si="375">IF($AL706="賃金で算定",0,INT(AY706*$AL706/100))</f>
        <v>0</v>
      </c>
      <c r="BC706" s="201">
        <f>IF(AY706=AZ706,BB706,AZ706*$AL706/100)</f>
        <v>0</v>
      </c>
      <c r="BL706" s="43">
        <f>IF(AY706=AZ706,0,1)</f>
        <v>0</v>
      </c>
      <c r="BM706" s="43" t="str">
        <f>IF(BL706=1,AL706,"")</f>
        <v/>
      </c>
    </row>
    <row r="707" spans="2:65" ht="18" customHeight="1" x14ac:dyDescent="0.15">
      <c r="B707" s="466"/>
      <c r="C707" s="467"/>
      <c r="D707" s="467"/>
      <c r="E707" s="467"/>
      <c r="F707" s="467"/>
      <c r="G707" s="467"/>
      <c r="H707" s="467"/>
      <c r="I707" s="468"/>
      <c r="J707" s="466"/>
      <c r="K707" s="467"/>
      <c r="L707" s="467"/>
      <c r="M707" s="467"/>
      <c r="N707" s="472"/>
      <c r="O707" s="86"/>
      <c r="P707" s="15" t="s">
        <v>45</v>
      </c>
      <c r="Q707" s="44"/>
      <c r="R707" s="15" t="s">
        <v>46</v>
      </c>
      <c r="S707" s="85"/>
      <c r="T707" s="474" t="s">
        <v>47</v>
      </c>
      <c r="U707" s="475"/>
      <c r="V707" s="476"/>
      <c r="W707" s="477"/>
      <c r="X707" s="477"/>
      <c r="Y707" s="61"/>
      <c r="Z707" s="29"/>
      <c r="AA707" s="30"/>
      <c r="AB707" s="30"/>
      <c r="AC707" s="41"/>
      <c r="AD707" s="29"/>
      <c r="AE707" s="30"/>
      <c r="AF707" s="30"/>
      <c r="AG707" s="42"/>
      <c r="AH707" s="462">
        <f>IF(V707="賃金で算定",V708+Z708-AD708,0)</f>
        <v>0</v>
      </c>
      <c r="AI707" s="463"/>
      <c r="AJ707" s="463"/>
      <c r="AK707" s="464"/>
      <c r="AL707" s="51"/>
      <c r="AM707" s="52"/>
      <c r="AN707" s="478"/>
      <c r="AO707" s="479"/>
      <c r="AP707" s="479"/>
      <c r="AQ707" s="479"/>
      <c r="AR707" s="479"/>
      <c r="AS707" s="32"/>
      <c r="AV707" s="46" t="str">
        <f>IF(OR(O707="",Q707=""),"", IF(O707&lt;20,DATE(O707+118,Q707,IF(S707="",1,S707)),DATE(O707+88,Q707,IF(S707="",1,S707))))</f>
        <v/>
      </c>
      <c r="AW707" s="47" t="str">
        <f>IF(AV707&lt;=設定シート!C$15,"昔",IF(AV707&lt;=設定シート!E$15,"上",IF(AV707&lt;=設定シート!G$15,"中","下")))</f>
        <v>下</v>
      </c>
      <c r="AX707" s="4">
        <f>IF(AV707&lt;=設定シート!$E$36,5,IF(AV707&lt;=設定シート!$I$36,7,IF(AV707&lt;=設定シート!$M$36,9,11)))</f>
        <v>11</v>
      </c>
      <c r="AY707" s="202"/>
      <c r="AZ707" s="200"/>
      <c r="BA707" s="204">
        <f t="shared" ref="BA707" si="376">AN707</f>
        <v>0</v>
      </c>
      <c r="BB707" s="200"/>
      <c r="BC707" s="200"/>
    </row>
    <row r="708" spans="2:65" ht="18" customHeight="1" x14ac:dyDescent="0.15">
      <c r="B708" s="469"/>
      <c r="C708" s="470"/>
      <c r="D708" s="470"/>
      <c r="E708" s="470"/>
      <c r="F708" s="470"/>
      <c r="G708" s="470"/>
      <c r="H708" s="470"/>
      <c r="I708" s="471"/>
      <c r="J708" s="469"/>
      <c r="K708" s="470"/>
      <c r="L708" s="470"/>
      <c r="M708" s="470"/>
      <c r="N708" s="473"/>
      <c r="O708" s="87"/>
      <c r="P708" s="16" t="s">
        <v>45</v>
      </c>
      <c r="Q708" s="45"/>
      <c r="R708" s="16" t="s">
        <v>46</v>
      </c>
      <c r="S708" s="88"/>
      <c r="T708" s="480" t="s">
        <v>48</v>
      </c>
      <c r="U708" s="481"/>
      <c r="V708" s="482"/>
      <c r="W708" s="483"/>
      <c r="X708" s="483"/>
      <c r="Y708" s="484"/>
      <c r="Z708" s="485"/>
      <c r="AA708" s="486"/>
      <c r="AB708" s="486"/>
      <c r="AC708" s="486"/>
      <c r="AD708" s="482">
        <v>0</v>
      </c>
      <c r="AE708" s="483"/>
      <c r="AF708" s="483"/>
      <c r="AG708" s="484"/>
      <c r="AH708" s="435">
        <f>IF(V707="賃金で算定",0,V708+Z708-AD708)</f>
        <v>0</v>
      </c>
      <c r="AI708" s="435"/>
      <c r="AJ708" s="435"/>
      <c r="AK708" s="465"/>
      <c r="AL708" s="439">
        <f>IF(V707="賃金で算定","賃金で算定",IF(OR(V708=0,$F719="",AV707=""),0,IF(AW707="昔",VLOOKUP($F719,労務比率,AX707,FALSE),IF(AW707="上",VLOOKUP($F719,労務比率,AX707,FALSE),IF(AW707="中",VLOOKUP($F719,労務比率,AX707,FALSE),VLOOKUP($F719,労務比率,AX707,FALSE))))))</f>
        <v>0</v>
      </c>
      <c r="AM708" s="440"/>
      <c r="AN708" s="436">
        <f>IF(V707="賃金で算定",0,INT(AH708*AL708/100))</f>
        <v>0</v>
      </c>
      <c r="AO708" s="437"/>
      <c r="AP708" s="437"/>
      <c r="AQ708" s="437"/>
      <c r="AR708" s="437"/>
      <c r="AS708" s="31"/>
      <c r="AV708" s="46"/>
      <c r="AW708" s="47"/>
      <c r="AY708" s="203">
        <f t="shared" ref="AY708" si="377">AH708</f>
        <v>0</v>
      </c>
      <c r="AZ708" s="201">
        <f>IF(AV707&lt;=設定シート!C$85,AH708,IF(AND(AV707&gt;=設定シート!E$85,AV707&lt;=設定シート!G$85),AH708*105/108,AH708))</f>
        <v>0</v>
      </c>
      <c r="BA708" s="198"/>
      <c r="BB708" s="201">
        <f t="shared" ref="BB708" si="378">IF($AL708="賃金で算定",0,INT(AY708*$AL708/100))</f>
        <v>0</v>
      </c>
      <c r="BC708" s="201">
        <f>IF(AY708=AZ708,BB708,AZ708*$AL708/100)</f>
        <v>0</v>
      </c>
      <c r="BL708" s="43">
        <f>IF(AY708=AZ708,0,1)</f>
        <v>0</v>
      </c>
      <c r="BM708" s="43" t="str">
        <f>IF(BL708=1,AL708,"")</f>
        <v/>
      </c>
    </row>
    <row r="709" spans="2:65" ht="18" customHeight="1" x14ac:dyDescent="0.15">
      <c r="B709" s="466"/>
      <c r="C709" s="467"/>
      <c r="D709" s="467"/>
      <c r="E709" s="467"/>
      <c r="F709" s="467"/>
      <c r="G709" s="467"/>
      <c r="H709" s="467"/>
      <c r="I709" s="468"/>
      <c r="J709" s="466"/>
      <c r="K709" s="467"/>
      <c r="L709" s="467"/>
      <c r="M709" s="467"/>
      <c r="N709" s="472"/>
      <c r="O709" s="86"/>
      <c r="P709" s="15" t="s">
        <v>45</v>
      </c>
      <c r="Q709" s="44"/>
      <c r="R709" s="15" t="s">
        <v>46</v>
      </c>
      <c r="S709" s="85"/>
      <c r="T709" s="474" t="s">
        <v>47</v>
      </c>
      <c r="U709" s="475"/>
      <c r="V709" s="476"/>
      <c r="W709" s="477"/>
      <c r="X709" s="477"/>
      <c r="Y709" s="60"/>
      <c r="Z709" s="33"/>
      <c r="AA709" s="34"/>
      <c r="AB709" s="34"/>
      <c r="AC709" s="35"/>
      <c r="AD709" s="33"/>
      <c r="AE709" s="34"/>
      <c r="AF709" s="34"/>
      <c r="AG709" s="40"/>
      <c r="AH709" s="462">
        <f>IF(V709="賃金で算定",V710+Z710-AD710,0)</f>
        <v>0</v>
      </c>
      <c r="AI709" s="463"/>
      <c r="AJ709" s="463"/>
      <c r="AK709" s="464"/>
      <c r="AL709" s="51"/>
      <c r="AM709" s="52"/>
      <c r="AN709" s="478"/>
      <c r="AO709" s="479"/>
      <c r="AP709" s="479"/>
      <c r="AQ709" s="479"/>
      <c r="AR709" s="479"/>
      <c r="AS709" s="32"/>
      <c r="AV709" s="46" t="str">
        <f>IF(OR(O709="",Q709=""),"", IF(O709&lt;20,DATE(O709+118,Q709,IF(S709="",1,S709)),DATE(O709+88,Q709,IF(S709="",1,S709))))</f>
        <v/>
      </c>
      <c r="AW709" s="47" t="str">
        <f>IF(AV709&lt;=設定シート!C$15,"昔",IF(AV709&lt;=設定シート!E$15,"上",IF(AV709&lt;=設定シート!G$15,"中","下")))</f>
        <v>下</v>
      </c>
      <c r="AX709" s="4">
        <f>IF(AV709&lt;=設定シート!$E$36,5,IF(AV709&lt;=設定シート!$I$36,7,IF(AV709&lt;=設定シート!$M$36,9,11)))</f>
        <v>11</v>
      </c>
      <c r="AY709" s="202"/>
      <c r="AZ709" s="200"/>
      <c r="BA709" s="204">
        <f t="shared" ref="BA709" si="379">AN709</f>
        <v>0</v>
      </c>
      <c r="BB709" s="200"/>
      <c r="BC709" s="200"/>
    </row>
    <row r="710" spans="2:65" ht="18" customHeight="1" x14ac:dyDescent="0.15">
      <c r="B710" s="469"/>
      <c r="C710" s="470"/>
      <c r="D710" s="470"/>
      <c r="E710" s="470"/>
      <c r="F710" s="470"/>
      <c r="G710" s="470"/>
      <c r="H710" s="470"/>
      <c r="I710" s="471"/>
      <c r="J710" s="469"/>
      <c r="K710" s="470"/>
      <c r="L710" s="470"/>
      <c r="M710" s="470"/>
      <c r="N710" s="473"/>
      <c r="O710" s="87"/>
      <c r="P710" s="16" t="s">
        <v>45</v>
      </c>
      <c r="Q710" s="45"/>
      <c r="R710" s="16" t="s">
        <v>46</v>
      </c>
      <c r="S710" s="88"/>
      <c r="T710" s="480" t="s">
        <v>48</v>
      </c>
      <c r="U710" s="481"/>
      <c r="V710" s="482"/>
      <c r="W710" s="483"/>
      <c r="X710" s="483"/>
      <c r="Y710" s="484"/>
      <c r="Z710" s="482"/>
      <c r="AA710" s="483"/>
      <c r="AB710" s="483"/>
      <c r="AC710" s="483"/>
      <c r="AD710" s="482">
        <v>0</v>
      </c>
      <c r="AE710" s="483"/>
      <c r="AF710" s="483"/>
      <c r="AG710" s="484"/>
      <c r="AH710" s="435">
        <f>IF(V709="賃金で算定",0,V710+Z710-AD710)</f>
        <v>0</v>
      </c>
      <c r="AI710" s="435"/>
      <c r="AJ710" s="435"/>
      <c r="AK710" s="465"/>
      <c r="AL710" s="439">
        <f>IF(V709="賃金で算定","賃金で算定",IF(OR(V710=0,$F719="",AV709=""),0,IF(AW709="昔",VLOOKUP($F719,労務比率,AX709,FALSE),IF(AW709="上",VLOOKUP($F719,労務比率,AX709,FALSE),IF(AW709="中",VLOOKUP($F719,労務比率,AX709,FALSE),VLOOKUP($F719,労務比率,AX709,FALSE))))))</f>
        <v>0</v>
      </c>
      <c r="AM710" s="440"/>
      <c r="AN710" s="436">
        <f>IF(V709="賃金で算定",0,INT(AH710*AL710/100))</f>
        <v>0</v>
      </c>
      <c r="AO710" s="437"/>
      <c r="AP710" s="437"/>
      <c r="AQ710" s="437"/>
      <c r="AR710" s="437"/>
      <c r="AS710" s="31"/>
      <c r="AV710" s="46"/>
      <c r="AW710" s="47"/>
      <c r="AY710" s="203">
        <f t="shared" ref="AY710" si="380">AH710</f>
        <v>0</v>
      </c>
      <c r="AZ710" s="201">
        <f>IF(AV709&lt;=設定シート!C$85,AH710,IF(AND(AV709&gt;=設定シート!E$85,AV709&lt;=設定シート!G$85),AH710*105/108,AH710))</f>
        <v>0</v>
      </c>
      <c r="BA710" s="198"/>
      <c r="BB710" s="201">
        <f t="shared" ref="BB710" si="381">IF($AL710="賃金で算定",0,INT(AY710*$AL710/100))</f>
        <v>0</v>
      </c>
      <c r="BC710" s="201">
        <f>IF(AY710=AZ710,BB710,AZ710*$AL710/100)</f>
        <v>0</v>
      </c>
      <c r="BL710" s="43">
        <f>IF(AY710=AZ710,0,1)</f>
        <v>0</v>
      </c>
      <c r="BM710" s="43" t="str">
        <f>IF(BL710=1,AL710,"")</f>
        <v/>
      </c>
    </row>
    <row r="711" spans="2:65" ht="18" customHeight="1" x14ac:dyDescent="0.15">
      <c r="B711" s="466"/>
      <c r="C711" s="467"/>
      <c r="D711" s="467"/>
      <c r="E711" s="467"/>
      <c r="F711" s="467"/>
      <c r="G711" s="467"/>
      <c r="H711" s="467"/>
      <c r="I711" s="468"/>
      <c r="J711" s="466"/>
      <c r="K711" s="467"/>
      <c r="L711" s="467"/>
      <c r="M711" s="467"/>
      <c r="N711" s="472"/>
      <c r="O711" s="86"/>
      <c r="P711" s="15" t="s">
        <v>45</v>
      </c>
      <c r="Q711" s="44"/>
      <c r="R711" s="15" t="s">
        <v>46</v>
      </c>
      <c r="S711" s="85"/>
      <c r="T711" s="474" t="s">
        <v>47</v>
      </c>
      <c r="U711" s="475"/>
      <c r="V711" s="476"/>
      <c r="W711" s="477"/>
      <c r="X711" s="477"/>
      <c r="Y711" s="60"/>
      <c r="Z711" s="33"/>
      <c r="AA711" s="34"/>
      <c r="AB711" s="34"/>
      <c r="AC711" s="35"/>
      <c r="AD711" s="33"/>
      <c r="AE711" s="34"/>
      <c r="AF711" s="34"/>
      <c r="AG711" s="40"/>
      <c r="AH711" s="462">
        <f>IF(V711="賃金で算定",V712+Z712-AD712,0)</f>
        <v>0</v>
      </c>
      <c r="AI711" s="463"/>
      <c r="AJ711" s="463"/>
      <c r="AK711" s="464"/>
      <c r="AL711" s="51"/>
      <c r="AM711" s="52"/>
      <c r="AN711" s="478"/>
      <c r="AO711" s="479"/>
      <c r="AP711" s="479"/>
      <c r="AQ711" s="479"/>
      <c r="AR711" s="479"/>
      <c r="AS711" s="32"/>
      <c r="AV711" s="46" t="str">
        <f>IF(OR(O711="",Q711=""),"", IF(O711&lt;20,DATE(O711+118,Q711,IF(S711="",1,S711)),DATE(O711+88,Q711,IF(S711="",1,S711))))</f>
        <v/>
      </c>
      <c r="AW711" s="47" t="str">
        <f>IF(AV711&lt;=設定シート!C$15,"昔",IF(AV711&lt;=設定シート!E$15,"上",IF(AV711&lt;=設定シート!G$15,"中","下")))</f>
        <v>下</v>
      </c>
      <c r="AX711" s="4">
        <f>IF(AV711&lt;=設定シート!$E$36,5,IF(AV711&lt;=設定シート!$I$36,7,IF(AV711&lt;=設定シート!$M$36,9,11)))</f>
        <v>11</v>
      </c>
      <c r="AY711" s="202"/>
      <c r="AZ711" s="200"/>
      <c r="BA711" s="204">
        <f t="shared" ref="BA711" si="382">AN711</f>
        <v>0</v>
      </c>
      <c r="BB711" s="200"/>
      <c r="BC711" s="200"/>
    </row>
    <row r="712" spans="2:65" ht="18" customHeight="1" x14ac:dyDescent="0.15">
      <c r="B712" s="469"/>
      <c r="C712" s="470"/>
      <c r="D712" s="470"/>
      <c r="E712" s="470"/>
      <c r="F712" s="470"/>
      <c r="G712" s="470"/>
      <c r="H712" s="470"/>
      <c r="I712" s="471"/>
      <c r="J712" s="469"/>
      <c r="K712" s="470"/>
      <c r="L712" s="470"/>
      <c r="M712" s="470"/>
      <c r="N712" s="473"/>
      <c r="O712" s="87"/>
      <c r="P712" s="16" t="s">
        <v>45</v>
      </c>
      <c r="Q712" s="45"/>
      <c r="R712" s="16" t="s">
        <v>46</v>
      </c>
      <c r="S712" s="88"/>
      <c r="T712" s="480" t="s">
        <v>48</v>
      </c>
      <c r="U712" s="481"/>
      <c r="V712" s="482"/>
      <c r="W712" s="483"/>
      <c r="X712" s="483"/>
      <c r="Y712" s="484"/>
      <c r="Z712" s="482"/>
      <c r="AA712" s="483"/>
      <c r="AB712" s="483"/>
      <c r="AC712" s="483"/>
      <c r="AD712" s="482">
        <v>0</v>
      </c>
      <c r="AE712" s="483"/>
      <c r="AF712" s="483"/>
      <c r="AG712" s="484"/>
      <c r="AH712" s="435">
        <f>IF(V711="賃金で算定",0,V712+Z712-AD712)</f>
        <v>0</v>
      </c>
      <c r="AI712" s="435"/>
      <c r="AJ712" s="435"/>
      <c r="AK712" s="465"/>
      <c r="AL712" s="439">
        <f>IF(V711="賃金で算定","賃金で算定",IF(OR(V712=0,$F719="",AV711=""),0,IF(AW711="昔",VLOOKUP($F719,労務比率,AX711,FALSE),IF(AW711="上",VLOOKUP($F719,労務比率,AX711,FALSE),IF(AW711="中",VLOOKUP($F719,労務比率,AX711,FALSE),VLOOKUP($F719,労務比率,AX711,FALSE))))))</f>
        <v>0</v>
      </c>
      <c r="AM712" s="440"/>
      <c r="AN712" s="436">
        <f>IF(V711="賃金で算定",0,INT(AH712*AL712/100))</f>
        <v>0</v>
      </c>
      <c r="AO712" s="437"/>
      <c r="AP712" s="437"/>
      <c r="AQ712" s="437"/>
      <c r="AR712" s="437"/>
      <c r="AS712" s="31"/>
      <c r="AV712" s="46"/>
      <c r="AW712" s="47"/>
      <c r="AY712" s="203">
        <f t="shared" ref="AY712" si="383">AH712</f>
        <v>0</v>
      </c>
      <c r="AZ712" s="201">
        <f>IF(AV711&lt;=設定シート!C$85,AH712,IF(AND(AV711&gt;=設定シート!E$85,AV711&lt;=設定シート!G$85),AH712*105/108,AH712))</f>
        <v>0</v>
      </c>
      <c r="BA712" s="198"/>
      <c r="BB712" s="201">
        <f t="shared" ref="BB712" si="384">IF($AL712="賃金で算定",0,INT(AY712*$AL712/100))</f>
        <v>0</v>
      </c>
      <c r="BC712" s="201">
        <f>IF(AY712=AZ712,BB712,AZ712*$AL712/100)</f>
        <v>0</v>
      </c>
      <c r="BL712" s="43">
        <f>IF(AY712=AZ712,0,1)</f>
        <v>0</v>
      </c>
      <c r="BM712" s="43" t="str">
        <f>IF(BL712=1,AL712,"")</f>
        <v/>
      </c>
    </row>
    <row r="713" spans="2:65" ht="18" customHeight="1" x14ac:dyDescent="0.15">
      <c r="B713" s="466"/>
      <c r="C713" s="467"/>
      <c r="D713" s="467"/>
      <c r="E713" s="467"/>
      <c r="F713" s="467"/>
      <c r="G713" s="467"/>
      <c r="H713" s="467"/>
      <c r="I713" s="468"/>
      <c r="J713" s="466"/>
      <c r="K713" s="467"/>
      <c r="L713" s="467"/>
      <c r="M713" s="467"/>
      <c r="N713" s="472"/>
      <c r="O713" s="86"/>
      <c r="P713" s="15" t="s">
        <v>45</v>
      </c>
      <c r="Q713" s="44"/>
      <c r="R713" s="15" t="s">
        <v>46</v>
      </c>
      <c r="S713" s="85"/>
      <c r="T713" s="474" t="s">
        <v>47</v>
      </c>
      <c r="U713" s="475"/>
      <c r="V713" s="476"/>
      <c r="W713" s="477"/>
      <c r="X713" s="477"/>
      <c r="Y713" s="60"/>
      <c r="Z713" s="33"/>
      <c r="AA713" s="34"/>
      <c r="AB713" s="34"/>
      <c r="AC713" s="35"/>
      <c r="AD713" s="33"/>
      <c r="AE713" s="34"/>
      <c r="AF713" s="34"/>
      <c r="AG713" s="40"/>
      <c r="AH713" s="462">
        <f>IF(V713="賃金で算定",V714+Z714-AD714,0)</f>
        <v>0</v>
      </c>
      <c r="AI713" s="463"/>
      <c r="AJ713" s="463"/>
      <c r="AK713" s="464"/>
      <c r="AL713" s="51"/>
      <c r="AM713" s="52"/>
      <c r="AN713" s="478"/>
      <c r="AO713" s="479"/>
      <c r="AP713" s="479"/>
      <c r="AQ713" s="479"/>
      <c r="AR713" s="479"/>
      <c r="AS713" s="32"/>
      <c r="AV713" s="46" t="str">
        <f>IF(OR(O713="",Q713=""),"", IF(O713&lt;20,DATE(O713+118,Q713,IF(S713="",1,S713)),DATE(O713+88,Q713,IF(S713="",1,S713))))</f>
        <v/>
      </c>
      <c r="AW713" s="47" t="str">
        <f>IF(AV713&lt;=設定シート!C$15,"昔",IF(AV713&lt;=設定シート!E$15,"上",IF(AV713&lt;=設定シート!G$15,"中","下")))</f>
        <v>下</v>
      </c>
      <c r="AX713" s="4">
        <f>IF(AV713&lt;=設定シート!$E$36,5,IF(AV713&lt;=設定シート!$I$36,7,IF(AV713&lt;=設定シート!$M$36,9,11)))</f>
        <v>11</v>
      </c>
      <c r="AY713" s="202"/>
      <c r="AZ713" s="200"/>
      <c r="BA713" s="204">
        <f t="shared" ref="BA713" si="385">AN713</f>
        <v>0</v>
      </c>
      <c r="BB713" s="200"/>
      <c r="BC713" s="200"/>
    </row>
    <row r="714" spans="2:65" ht="18" customHeight="1" x14ac:dyDescent="0.15">
      <c r="B714" s="469"/>
      <c r="C714" s="470"/>
      <c r="D714" s="470"/>
      <c r="E714" s="470"/>
      <c r="F714" s="470"/>
      <c r="G714" s="470"/>
      <c r="H714" s="470"/>
      <c r="I714" s="471"/>
      <c r="J714" s="469"/>
      <c r="K714" s="470"/>
      <c r="L714" s="470"/>
      <c r="M714" s="470"/>
      <c r="N714" s="473"/>
      <c r="O714" s="87"/>
      <c r="P714" s="16" t="s">
        <v>45</v>
      </c>
      <c r="Q714" s="45"/>
      <c r="R714" s="16" t="s">
        <v>46</v>
      </c>
      <c r="S714" s="88"/>
      <c r="T714" s="480" t="s">
        <v>48</v>
      </c>
      <c r="U714" s="481"/>
      <c r="V714" s="482"/>
      <c r="W714" s="483"/>
      <c r="X714" s="483"/>
      <c r="Y714" s="484"/>
      <c r="Z714" s="482"/>
      <c r="AA714" s="483"/>
      <c r="AB714" s="483"/>
      <c r="AC714" s="483"/>
      <c r="AD714" s="482">
        <v>0</v>
      </c>
      <c r="AE714" s="483"/>
      <c r="AF714" s="483"/>
      <c r="AG714" s="484"/>
      <c r="AH714" s="435">
        <f>IF(V713="賃金で算定",0,V714+Z714-AD714)</f>
        <v>0</v>
      </c>
      <c r="AI714" s="435"/>
      <c r="AJ714" s="435"/>
      <c r="AK714" s="465"/>
      <c r="AL714" s="439">
        <f>IF(V713="賃金で算定","賃金で算定",IF(OR(V714=0,$F719="",AV713=""),0,IF(AW713="昔",VLOOKUP($F719,労務比率,AX713,FALSE),IF(AW713="上",VLOOKUP($F719,労務比率,AX713,FALSE),IF(AW713="中",VLOOKUP($F719,労務比率,AX713,FALSE),VLOOKUP($F719,労務比率,AX713,FALSE))))))</f>
        <v>0</v>
      </c>
      <c r="AM714" s="440"/>
      <c r="AN714" s="436">
        <f>IF(V713="賃金で算定",0,INT(AH714*AL714/100))</f>
        <v>0</v>
      </c>
      <c r="AO714" s="437"/>
      <c r="AP714" s="437"/>
      <c r="AQ714" s="437"/>
      <c r="AR714" s="437"/>
      <c r="AS714" s="31"/>
      <c r="AV714" s="46"/>
      <c r="AW714" s="47"/>
      <c r="AY714" s="203">
        <f t="shared" ref="AY714" si="386">AH714</f>
        <v>0</v>
      </c>
      <c r="AZ714" s="201">
        <f>IF(AV713&lt;=設定シート!C$85,AH714,IF(AND(AV713&gt;=設定シート!E$85,AV713&lt;=設定シート!G$85),AH714*105/108,AH714))</f>
        <v>0</v>
      </c>
      <c r="BA714" s="198"/>
      <c r="BB714" s="201">
        <f t="shared" ref="BB714" si="387">IF($AL714="賃金で算定",0,INT(AY714*$AL714/100))</f>
        <v>0</v>
      </c>
      <c r="BC714" s="201">
        <f>IF(AY714=AZ714,BB714,AZ714*$AL714/100)</f>
        <v>0</v>
      </c>
      <c r="BL714" s="43">
        <f>IF(AY714=AZ714,0,1)</f>
        <v>0</v>
      </c>
      <c r="BM714" s="43" t="str">
        <f>IF(BL714=1,AL714,"")</f>
        <v/>
      </c>
    </row>
    <row r="715" spans="2:65" ht="18" customHeight="1" x14ac:dyDescent="0.15">
      <c r="B715" s="466"/>
      <c r="C715" s="467"/>
      <c r="D715" s="467"/>
      <c r="E715" s="467"/>
      <c r="F715" s="467"/>
      <c r="G715" s="467"/>
      <c r="H715" s="467"/>
      <c r="I715" s="468"/>
      <c r="J715" s="466"/>
      <c r="K715" s="467"/>
      <c r="L715" s="467"/>
      <c r="M715" s="467"/>
      <c r="N715" s="472"/>
      <c r="O715" s="86"/>
      <c r="P715" s="15" t="s">
        <v>45</v>
      </c>
      <c r="Q715" s="44"/>
      <c r="R715" s="15" t="s">
        <v>46</v>
      </c>
      <c r="S715" s="85"/>
      <c r="T715" s="474" t="s">
        <v>47</v>
      </c>
      <c r="U715" s="475"/>
      <c r="V715" s="476"/>
      <c r="W715" s="477"/>
      <c r="X715" s="477"/>
      <c r="Y715" s="60"/>
      <c r="Z715" s="33"/>
      <c r="AA715" s="34"/>
      <c r="AB715" s="34"/>
      <c r="AC715" s="35"/>
      <c r="AD715" s="33"/>
      <c r="AE715" s="34"/>
      <c r="AF715" s="34"/>
      <c r="AG715" s="40"/>
      <c r="AH715" s="462">
        <f>IF(V715="賃金で算定",V716+Z716-AD716,0)</f>
        <v>0</v>
      </c>
      <c r="AI715" s="463"/>
      <c r="AJ715" s="463"/>
      <c r="AK715" s="464"/>
      <c r="AL715" s="51"/>
      <c r="AM715" s="52"/>
      <c r="AN715" s="478"/>
      <c r="AO715" s="479"/>
      <c r="AP715" s="479"/>
      <c r="AQ715" s="479"/>
      <c r="AR715" s="479"/>
      <c r="AS715" s="32"/>
      <c r="AV715" s="46" t="str">
        <f>IF(OR(O715="",Q715=""),"", IF(O715&lt;20,DATE(O715+118,Q715,IF(S715="",1,S715)),DATE(O715+88,Q715,IF(S715="",1,S715))))</f>
        <v/>
      </c>
      <c r="AW715" s="47" t="str">
        <f>IF(AV715&lt;=設定シート!C$15,"昔",IF(AV715&lt;=設定シート!E$15,"上",IF(AV715&lt;=設定シート!G$15,"中","下")))</f>
        <v>下</v>
      </c>
      <c r="AX715" s="4">
        <f>IF(AV715&lt;=設定シート!$E$36,5,IF(AV715&lt;=設定シート!$I$36,7,IF(AV715&lt;=設定シート!$M$36,9,11)))</f>
        <v>11</v>
      </c>
      <c r="AY715" s="202"/>
      <c r="AZ715" s="200"/>
      <c r="BA715" s="204">
        <f t="shared" ref="BA715" si="388">AN715</f>
        <v>0</v>
      </c>
      <c r="BB715" s="200"/>
      <c r="BC715" s="200"/>
    </row>
    <row r="716" spans="2:65" ht="18" customHeight="1" x14ac:dyDescent="0.15">
      <c r="B716" s="469"/>
      <c r="C716" s="470"/>
      <c r="D716" s="470"/>
      <c r="E716" s="470"/>
      <c r="F716" s="470"/>
      <c r="G716" s="470"/>
      <c r="H716" s="470"/>
      <c r="I716" s="471"/>
      <c r="J716" s="469"/>
      <c r="K716" s="470"/>
      <c r="L716" s="470"/>
      <c r="M716" s="470"/>
      <c r="N716" s="473"/>
      <c r="O716" s="87"/>
      <c r="P716" s="16" t="s">
        <v>45</v>
      </c>
      <c r="Q716" s="45"/>
      <c r="R716" s="16" t="s">
        <v>46</v>
      </c>
      <c r="S716" s="88"/>
      <c r="T716" s="480" t="s">
        <v>48</v>
      </c>
      <c r="U716" s="481"/>
      <c r="V716" s="482"/>
      <c r="W716" s="483"/>
      <c r="X716" s="483"/>
      <c r="Y716" s="484"/>
      <c r="Z716" s="482"/>
      <c r="AA716" s="483"/>
      <c r="AB716" s="483"/>
      <c r="AC716" s="483"/>
      <c r="AD716" s="482">
        <v>0</v>
      </c>
      <c r="AE716" s="483"/>
      <c r="AF716" s="483"/>
      <c r="AG716" s="484"/>
      <c r="AH716" s="435">
        <f>IF(V715="賃金で算定",0,V716+Z716-AD716)</f>
        <v>0</v>
      </c>
      <c r="AI716" s="435"/>
      <c r="AJ716" s="435"/>
      <c r="AK716" s="465"/>
      <c r="AL716" s="439">
        <f>IF(V715="賃金で算定","賃金で算定",IF(OR(V716=0,$F719="",AV715=""),0,IF(AW715="昔",VLOOKUP($F719,労務比率,AX715,FALSE),IF(AW715="上",VLOOKUP($F719,労務比率,AX715,FALSE),IF(AW715="中",VLOOKUP($F719,労務比率,AX715,FALSE),VLOOKUP($F719,労務比率,AX715,FALSE))))))</f>
        <v>0</v>
      </c>
      <c r="AM716" s="440"/>
      <c r="AN716" s="436">
        <f>IF(V715="賃金で算定",0,INT(AH716*AL716/100))</f>
        <v>0</v>
      </c>
      <c r="AO716" s="437"/>
      <c r="AP716" s="437"/>
      <c r="AQ716" s="437"/>
      <c r="AR716" s="437"/>
      <c r="AS716" s="31"/>
      <c r="AV716" s="46"/>
      <c r="AW716" s="47"/>
      <c r="AY716" s="203">
        <f t="shared" ref="AY716" si="389">AH716</f>
        <v>0</v>
      </c>
      <c r="AZ716" s="201">
        <f>IF(AV715&lt;=設定シート!C$85,AH716,IF(AND(AV715&gt;=設定シート!E$85,AV715&lt;=設定シート!G$85),AH716*105/108,AH716))</f>
        <v>0</v>
      </c>
      <c r="BA716" s="198"/>
      <c r="BB716" s="201">
        <f t="shared" ref="BB716" si="390">IF($AL716="賃金で算定",0,INT(AY716*$AL716/100))</f>
        <v>0</v>
      </c>
      <c r="BC716" s="201">
        <f>IF(AY716=AZ716,BB716,AZ716*$AL716/100)</f>
        <v>0</v>
      </c>
      <c r="BL716" s="43">
        <f>IF(AY716=AZ716,0,1)</f>
        <v>0</v>
      </c>
      <c r="BM716" s="43" t="str">
        <f>IF(BL716=1,AL716,"")</f>
        <v/>
      </c>
    </row>
    <row r="717" spans="2:65" ht="18" customHeight="1" x14ac:dyDescent="0.15">
      <c r="B717" s="466"/>
      <c r="C717" s="467"/>
      <c r="D717" s="467"/>
      <c r="E717" s="467"/>
      <c r="F717" s="467"/>
      <c r="G717" s="467"/>
      <c r="H717" s="467"/>
      <c r="I717" s="468"/>
      <c r="J717" s="466"/>
      <c r="K717" s="467"/>
      <c r="L717" s="467"/>
      <c r="M717" s="467"/>
      <c r="N717" s="472"/>
      <c r="O717" s="86"/>
      <c r="P717" s="15" t="s">
        <v>45</v>
      </c>
      <c r="Q717" s="44"/>
      <c r="R717" s="15" t="s">
        <v>46</v>
      </c>
      <c r="S717" s="85"/>
      <c r="T717" s="474" t="s">
        <v>47</v>
      </c>
      <c r="U717" s="475"/>
      <c r="V717" s="476"/>
      <c r="W717" s="477"/>
      <c r="X717" s="477"/>
      <c r="Y717" s="60"/>
      <c r="Z717" s="33"/>
      <c r="AA717" s="34"/>
      <c r="AB717" s="34"/>
      <c r="AC717" s="35"/>
      <c r="AD717" s="33"/>
      <c r="AE717" s="34"/>
      <c r="AF717" s="34"/>
      <c r="AG717" s="40"/>
      <c r="AH717" s="462">
        <f>IF(V717="賃金で算定",V718+Z718-AD718,0)</f>
        <v>0</v>
      </c>
      <c r="AI717" s="463"/>
      <c r="AJ717" s="463"/>
      <c r="AK717" s="464"/>
      <c r="AL717" s="51"/>
      <c r="AM717" s="52"/>
      <c r="AN717" s="478"/>
      <c r="AO717" s="479"/>
      <c r="AP717" s="479"/>
      <c r="AQ717" s="479"/>
      <c r="AR717" s="479"/>
      <c r="AS717" s="32"/>
      <c r="AV717" s="46" t="str">
        <f>IF(OR(O717="",Q717=""),"", IF(O717&lt;20,DATE(O717+118,Q717,IF(S717="",1,S717)),DATE(O717+88,Q717,IF(S717="",1,S717))))</f>
        <v/>
      </c>
      <c r="AW717" s="47" t="str">
        <f>IF(AV717&lt;=設定シート!C$15,"昔",IF(AV717&lt;=設定シート!E$15,"上",IF(AV717&lt;=設定シート!G$15,"中","下")))</f>
        <v>下</v>
      </c>
      <c r="AX717" s="4">
        <f>IF(AV717&lt;=設定シート!$E$36,5,IF(AV717&lt;=設定シート!$I$36,7,IF(AV717&lt;=設定シート!$M$36,9,11)))</f>
        <v>11</v>
      </c>
      <c r="AY717" s="202"/>
      <c r="AZ717" s="200"/>
      <c r="BA717" s="204">
        <f t="shared" ref="BA717" si="391">AN717</f>
        <v>0</v>
      </c>
      <c r="BB717" s="200"/>
      <c r="BC717" s="200"/>
    </row>
    <row r="718" spans="2:65" ht="18" customHeight="1" x14ac:dyDescent="0.15">
      <c r="B718" s="469"/>
      <c r="C718" s="470"/>
      <c r="D718" s="470"/>
      <c r="E718" s="470"/>
      <c r="F718" s="470"/>
      <c r="G718" s="470"/>
      <c r="H718" s="470"/>
      <c r="I718" s="471"/>
      <c r="J718" s="469"/>
      <c r="K718" s="470"/>
      <c r="L718" s="470"/>
      <c r="M718" s="470"/>
      <c r="N718" s="473"/>
      <c r="O718" s="87"/>
      <c r="P718" s="184" t="s">
        <v>45</v>
      </c>
      <c r="Q718" s="45"/>
      <c r="R718" s="16" t="s">
        <v>46</v>
      </c>
      <c r="S718" s="88"/>
      <c r="T718" s="480" t="s">
        <v>48</v>
      </c>
      <c r="U718" s="481"/>
      <c r="V718" s="482"/>
      <c r="W718" s="483"/>
      <c r="X718" s="483"/>
      <c r="Y718" s="484"/>
      <c r="Z718" s="482"/>
      <c r="AA718" s="483"/>
      <c r="AB718" s="483"/>
      <c r="AC718" s="483"/>
      <c r="AD718" s="482">
        <v>0</v>
      </c>
      <c r="AE718" s="483"/>
      <c r="AF718" s="483"/>
      <c r="AG718" s="484"/>
      <c r="AH718" s="436">
        <f>IF(V717="賃金で算定",0,V718+Z718-AD718)</f>
        <v>0</v>
      </c>
      <c r="AI718" s="437"/>
      <c r="AJ718" s="437"/>
      <c r="AK718" s="438"/>
      <c r="AL718" s="439">
        <f>IF(V717="賃金で算定","賃金で算定",IF(OR(V718=0,$F719="",AV717=""),0,IF(AW717="昔",VLOOKUP($F719,労務比率,AX717,FALSE),IF(AW717="上",VLOOKUP($F719,労務比率,AX717,FALSE),IF(AW717="中",VLOOKUP($F719,労務比率,AX717,FALSE),VLOOKUP($F719,労務比率,AX717,FALSE))))))</f>
        <v>0</v>
      </c>
      <c r="AM718" s="440"/>
      <c r="AN718" s="436">
        <f>IF(V717="賃金で算定",0,INT(AH718*AL718/100))</f>
        <v>0</v>
      </c>
      <c r="AO718" s="437"/>
      <c r="AP718" s="437"/>
      <c r="AQ718" s="437"/>
      <c r="AR718" s="437"/>
      <c r="AS718" s="31"/>
      <c r="AV718" s="46"/>
      <c r="AW718" s="47"/>
      <c r="AY718" s="203">
        <f t="shared" ref="AY718" si="392">AH718</f>
        <v>0</v>
      </c>
      <c r="AZ718" s="201">
        <f>IF(AV717&lt;=設定シート!C$85,AH718,IF(AND(AV717&gt;=設定シート!E$85,AV717&lt;=設定シート!G$85),AH718*105/108,AH718))</f>
        <v>0</v>
      </c>
      <c r="BA718" s="198"/>
      <c r="BB718" s="201">
        <f t="shared" ref="BB718" si="393">IF($AL718="賃金で算定",0,INT(AY718*$AL718/100))</f>
        <v>0</v>
      </c>
      <c r="BC718" s="201">
        <f>IF(AY718=AZ718,BB718,AZ718*$AL718/100)</f>
        <v>0</v>
      </c>
      <c r="BL718" s="43">
        <f>IF(AY718=AZ718,0,1)</f>
        <v>0</v>
      </c>
      <c r="BM718" s="43" t="str">
        <f>IF(BL718=1,AL718,"")</f>
        <v/>
      </c>
    </row>
    <row r="719" spans="2:65" ht="18" customHeight="1" x14ac:dyDescent="0.15">
      <c r="B719" s="441" t="s">
        <v>85</v>
      </c>
      <c r="C719" s="442"/>
      <c r="D719" s="442"/>
      <c r="E719" s="443"/>
      <c r="F719" s="450"/>
      <c r="G719" s="451"/>
      <c r="H719" s="451"/>
      <c r="I719" s="451"/>
      <c r="J719" s="451"/>
      <c r="K719" s="451"/>
      <c r="L719" s="451"/>
      <c r="M719" s="451"/>
      <c r="N719" s="452"/>
      <c r="O719" s="441" t="s">
        <v>49</v>
      </c>
      <c r="P719" s="442"/>
      <c r="Q719" s="442"/>
      <c r="R719" s="442"/>
      <c r="S719" s="442"/>
      <c r="T719" s="442"/>
      <c r="U719" s="443"/>
      <c r="V719" s="459">
        <f>AH719</f>
        <v>0</v>
      </c>
      <c r="W719" s="460"/>
      <c r="X719" s="460"/>
      <c r="Y719" s="461"/>
      <c r="Z719" s="33"/>
      <c r="AA719" s="34"/>
      <c r="AB719" s="34"/>
      <c r="AC719" s="35"/>
      <c r="AD719" s="33"/>
      <c r="AE719" s="34"/>
      <c r="AF719" s="34"/>
      <c r="AG719" s="35"/>
      <c r="AH719" s="462">
        <f>AH701+AH703+AH705+AH707+AH709+AH711+AH713+AH715+AH717</f>
        <v>0</v>
      </c>
      <c r="AI719" s="463"/>
      <c r="AJ719" s="463"/>
      <c r="AK719" s="464"/>
      <c r="AL719" s="53"/>
      <c r="AM719" s="54"/>
      <c r="AN719" s="462">
        <f>AN701+AN703+AN705+AN707+AN709+AN711+AN713+AN715+AN717</f>
        <v>0</v>
      </c>
      <c r="AO719" s="463"/>
      <c r="AP719" s="463"/>
      <c r="AQ719" s="463"/>
      <c r="AR719" s="463"/>
      <c r="AS719" s="32"/>
      <c r="AW719" s="47"/>
      <c r="AY719" s="202"/>
      <c r="AZ719" s="205"/>
      <c r="BA719" s="212">
        <f>BA701+BA703+BA705+BA707+BA709+BA711+BA713+BA715+BA717</f>
        <v>0</v>
      </c>
      <c r="BB719" s="204">
        <f>BB702+BB704+BB706+BB708+BB710+BB712+BB714+BB716+BB718</f>
        <v>0</v>
      </c>
      <c r="BC719" s="204">
        <f>SUMIF(BL702:BL718,0,BC702:BC718)+ROUNDDOWN(ROUNDDOWN(BL719*105/108,0)*BM719/100,0)</f>
        <v>0</v>
      </c>
      <c r="BL719" s="43">
        <f>SUMIF(BL702:BL718,1,AH702:AK718)</f>
        <v>0</v>
      </c>
      <c r="BM719" s="43">
        <f>IF(COUNT(BM702:BM718)=0,0,SUM(BM702:BM718)/COUNT(BM702:BM718))</f>
        <v>0</v>
      </c>
    </row>
    <row r="720" spans="2:65" ht="18" customHeight="1" x14ac:dyDescent="0.15">
      <c r="B720" s="444"/>
      <c r="C720" s="445"/>
      <c r="D720" s="445"/>
      <c r="E720" s="446"/>
      <c r="F720" s="453"/>
      <c r="G720" s="454"/>
      <c r="H720" s="454"/>
      <c r="I720" s="454"/>
      <c r="J720" s="454"/>
      <c r="K720" s="454"/>
      <c r="L720" s="454"/>
      <c r="M720" s="454"/>
      <c r="N720" s="455"/>
      <c r="O720" s="444"/>
      <c r="P720" s="445"/>
      <c r="Q720" s="445"/>
      <c r="R720" s="445"/>
      <c r="S720" s="445"/>
      <c r="T720" s="445"/>
      <c r="U720" s="446"/>
      <c r="V720" s="434">
        <f>V702+V704+V706+V708+V710+V712+V714+V716+V718-V719</f>
        <v>0</v>
      </c>
      <c r="W720" s="435"/>
      <c r="X720" s="435"/>
      <c r="Y720" s="465"/>
      <c r="Z720" s="434">
        <f>Z702+Z704+Z706+Z708+Z710+Z712+Z714+Z716+Z718</f>
        <v>0</v>
      </c>
      <c r="AA720" s="435"/>
      <c r="AB720" s="435"/>
      <c r="AC720" s="435"/>
      <c r="AD720" s="434">
        <f>AD702+AD704+AD706+AD708+AD710+AD712+AD714+AD716+AD718</f>
        <v>0</v>
      </c>
      <c r="AE720" s="435"/>
      <c r="AF720" s="435"/>
      <c r="AG720" s="435"/>
      <c r="AH720" s="434">
        <f>AY720</f>
        <v>0</v>
      </c>
      <c r="AI720" s="435"/>
      <c r="AJ720" s="435"/>
      <c r="AK720" s="435"/>
      <c r="AL720" s="55"/>
      <c r="AM720" s="56"/>
      <c r="AN720" s="434">
        <f>BB720</f>
        <v>0</v>
      </c>
      <c r="AO720" s="435"/>
      <c r="AP720" s="435"/>
      <c r="AQ720" s="435"/>
      <c r="AR720" s="435"/>
      <c r="AS720" s="181"/>
      <c r="AW720" s="47"/>
      <c r="AY720" s="208">
        <f>AY702+AY704+AY706+AY708+AY710+AY712+AY714+AY716+AY718</f>
        <v>0</v>
      </c>
      <c r="AZ720" s="210"/>
      <c r="BA720" s="210"/>
      <c r="BB720" s="206">
        <f>BB719</f>
        <v>0</v>
      </c>
      <c r="BC720" s="213"/>
    </row>
    <row r="721" spans="2:55" ht="18" customHeight="1" x14ac:dyDescent="0.15">
      <c r="B721" s="447"/>
      <c r="C721" s="448"/>
      <c r="D721" s="448"/>
      <c r="E721" s="449"/>
      <c r="F721" s="456"/>
      <c r="G721" s="457"/>
      <c r="H721" s="457"/>
      <c r="I721" s="457"/>
      <c r="J721" s="457"/>
      <c r="K721" s="457"/>
      <c r="L721" s="457"/>
      <c r="M721" s="457"/>
      <c r="N721" s="458"/>
      <c r="O721" s="447"/>
      <c r="P721" s="448"/>
      <c r="Q721" s="448"/>
      <c r="R721" s="448"/>
      <c r="S721" s="448"/>
      <c r="T721" s="448"/>
      <c r="U721" s="449"/>
      <c r="V721" s="436"/>
      <c r="W721" s="437"/>
      <c r="X721" s="437"/>
      <c r="Y721" s="438"/>
      <c r="Z721" s="436"/>
      <c r="AA721" s="437"/>
      <c r="AB721" s="437"/>
      <c r="AC721" s="437"/>
      <c r="AD721" s="436"/>
      <c r="AE721" s="437"/>
      <c r="AF721" s="437"/>
      <c r="AG721" s="437"/>
      <c r="AH721" s="436">
        <f>AZ721</f>
        <v>0</v>
      </c>
      <c r="AI721" s="437"/>
      <c r="AJ721" s="437"/>
      <c r="AK721" s="438"/>
      <c r="AL721" s="57"/>
      <c r="AM721" s="58"/>
      <c r="AN721" s="436">
        <f>BC721</f>
        <v>0</v>
      </c>
      <c r="AO721" s="437"/>
      <c r="AP721" s="437"/>
      <c r="AQ721" s="437"/>
      <c r="AR721" s="437"/>
      <c r="AS721" s="31"/>
      <c r="AU721" s="90"/>
      <c r="AW721" s="47"/>
      <c r="AY721" s="209"/>
      <c r="AZ721" s="211">
        <f>IF(AZ702+AZ704+AZ706+AZ708+AZ710+AZ712+AZ714+AZ716+AZ718=AY720,0,ROUNDDOWN(AZ702+AZ704+AZ706+AZ708+AZ710+AZ712+AZ714+AZ716+AZ718,0))</f>
        <v>0</v>
      </c>
      <c r="BA721" s="207"/>
      <c r="BB721" s="207"/>
      <c r="BC721" s="211">
        <f>IF(BC719=BB720,0,BC719)</f>
        <v>0</v>
      </c>
    </row>
    <row r="722" spans="2:55" ht="18" customHeight="1" x14ac:dyDescent="0.15">
      <c r="AD722" s="1" t="str">
        <f>IF(AND($F719="",$V719+$V720&gt;0),"事業の種類を選択してください。","")</f>
        <v/>
      </c>
      <c r="AN722" s="433">
        <f>IF(AN719=0,0,AN719+IF(AN721=0,AN720,AN721))</f>
        <v>0</v>
      </c>
      <c r="AO722" s="433"/>
      <c r="AP722" s="433"/>
      <c r="AQ722" s="433"/>
      <c r="AR722" s="433"/>
      <c r="AW722" s="47"/>
    </row>
    <row r="723" spans="2:55" ht="31.5" customHeight="1" x14ac:dyDescent="0.15">
      <c r="AN723" s="62"/>
      <c r="AO723" s="62"/>
      <c r="AP723" s="62"/>
      <c r="AQ723" s="62"/>
      <c r="AR723" s="62"/>
      <c r="AW723" s="47"/>
    </row>
    <row r="724" spans="2:55" ht="7.5" customHeight="1" x14ac:dyDescent="0.15">
      <c r="X724" s="6"/>
      <c r="Y724" s="6"/>
      <c r="AW724" s="47"/>
    </row>
    <row r="725" spans="2:55" ht="10.5" customHeight="1" x14ac:dyDescent="0.15">
      <c r="X725" s="6"/>
      <c r="Y725" s="6"/>
      <c r="AW725" s="47"/>
    </row>
    <row r="726" spans="2:55" ht="5.25" customHeight="1" x14ac:dyDescent="0.15">
      <c r="X726" s="6"/>
      <c r="Y726" s="6"/>
      <c r="AW726" s="47"/>
    </row>
    <row r="727" spans="2:55" ht="5.25" customHeight="1" x14ac:dyDescent="0.15">
      <c r="X727" s="6"/>
      <c r="Y727" s="6"/>
      <c r="AW727" s="47"/>
    </row>
    <row r="728" spans="2:55" ht="5.25" customHeight="1" x14ac:dyDescent="0.15">
      <c r="X728" s="6"/>
      <c r="Y728" s="6"/>
      <c r="AW728" s="47"/>
    </row>
    <row r="729" spans="2:55" ht="5.25" customHeight="1" x14ac:dyDescent="0.15">
      <c r="X729" s="6"/>
      <c r="Y729" s="6"/>
      <c r="AW729" s="47"/>
    </row>
    <row r="730" spans="2:55" ht="17.25" customHeight="1" x14ac:dyDescent="0.15">
      <c r="B730" s="2" t="s">
        <v>50</v>
      </c>
      <c r="S730" s="4"/>
      <c r="T730" s="4"/>
      <c r="U730" s="4"/>
      <c r="V730" s="4"/>
      <c r="W730" s="4"/>
      <c r="AL730" s="48"/>
      <c r="AW730" s="47"/>
    </row>
    <row r="731" spans="2:55" ht="12.75" customHeight="1" x14ac:dyDescent="0.15">
      <c r="M731" s="49"/>
      <c r="N731" s="49"/>
      <c r="O731" s="49"/>
      <c r="P731" s="49"/>
      <c r="Q731" s="49"/>
      <c r="R731" s="49"/>
      <c r="S731" s="49"/>
      <c r="T731" s="50"/>
      <c r="U731" s="50"/>
      <c r="V731" s="50"/>
      <c r="W731" s="50"/>
      <c r="X731" s="50"/>
      <c r="Y731" s="50"/>
      <c r="Z731" s="50"/>
      <c r="AA731" s="49"/>
      <c r="AB731" s="49"/>
      <c r="AC731" s="49"/>
      <c r="AL731" s="48"/>
      <c r="AM731" s="560" t="s">
        <v>266</v>
      </c>
      <c r="AN731" s="561"/>
      <c r="AO731" s="561"/>
      <c r="AP731" s="562"/>
      <c r="AW731" s="47"/>
    </row>
    <row r="732" spans="2:55" ht="12.75" customHeight="1" x14ac:dyDescent="0.15">
      <c r="M732" s="49"/>
      <c r="N732" s="49"/>
      <c r="O732" s="49"/>
      <c r="P732" s="49"/>
      <c r="Q732" s="49"/>
      <c r="R732" s="49"/>
      <c r="S732" s="49"/>
      <c r="T732" s="50"/>
      <c r="U732" s="50"/>
      <c r="V732" s="50"/>
      <c r="W732" s="50"/>
      <c r="X732" s="50"/>
      <c r="Y732" s="50"/>
      <c r="Z732" s="50"/>
      <c r="AA732" s="49"/>
      <c r="AB732" s="49"/>
      <c r="AC732" s="49"/>
      <c r="AL732" s="48"/>
      <c r="AM732" s="563"/>
      <c r="AN732" s="564"/>
      <c r="AO732" s="564"/>
      <c r="AP732" s="565"/>
      <c r="AW732" s="47"/>
    </row>
    <row r="733" spans="2:55" ht="12.75" customHeight="1" x14ac:dyDescent="0.15">
      <c r="M733" s="49"/>
      <c r="N733" s="49"/>
      <c r="O733" s="49"/>
      <c r="P733" s="49"/>
      <c r="Q733" s="49"/>
      <c r="R733" s="49"/>
      <c r="S733" s="49"/>
      <c r="T733" s="49"/>
      <c r="U733" s="49"/>
      <c r="V733" s="49"/>
      <c r="W733" s="49"/>
      <c r="X733" s="49"/>
      <c r="Y733" s="49"/>
      <c r="Z733" s="49"/>
      <c r="AA733" s="49"/>
      <c r="AB733" s="49"/>
      <c r="AC733" s="49"/>
      <c r="AL733" s="48"/>
      <c r="AM733" s="220"/>
      <c r="AN733" s="220"/>
      <c r="AW733" s="47"/>
    </row>
    <row r="734" spans="2:55" ht="6" customHeight="1" x14ac:dyDescent="0.15">
      <c r="M734" s="49"/>
      <c r="N734" s="49"/>
      <c r="O734" s="49"/>
      <c r="P734" s="49"/>
      <c r="Q734" s="49"/>
      <c r="R734" s="49"/>
      <c r="S734" s="49"/>
      <c r="T734" s="49"/>
      <c r="U734" s="49"/>
      <c r="V734" s="49"/>
      <c r="W734" s="49"/>
      <c r="X734" s="49"/>
      <c r="Y734" s="49"/>
      <c r="Z734" s="49"/>
      <c r="AA734" s="49"/>
      <c r="AB734" s="49"/>
      <c r="AC734" s="49"/>
      <c r="AL734" s="48"/>
      <c r="AM734" s="48"/>
      <c r="AW734" s="47"/>
    </row>
    <row r="735" spans="2:55" ht="12.75" customHeight="1" x14ac:dyDescent="0.15">
      <c r="B735" s="566" t="s">
        <v>2</v>
      </c>
      <c r="C735" s="567"/>
      <c r="D735" s="567"/>
      <c r="E735" s="567"/>
      <c r="F735" s="567"/>
      <c r="G735" s="567"/>
      <c r="H735" s="567"/>
      <c r="I735" s="567"/>
      <c r="J735" s="569" t="s">
        <v>10</v>
      </c>
      <c r="K735" s="569"/>
      <c r="L735" s="3" t="s">
        <v>3</v>
      </c>
      <c r="M735" s="569" t="s">
        <v>11</v>
      </c>
      <c r="N735" s="569"/>
      <c r="O735" s="570" t="s">
        <v>12</v>
      </c>
      <c r="P735" s="569"/>
      <c r="Q735" s="569"/>
      <c r="R735" s="569"/>
      <c r="S735" s="569"/>
      <c r="T735" s="569"/>
      <c r="U735" s="569" t="s">
        <v>13</v>
      </c>
      <c r="V735" s="569"/>
      <c r="W735" s="569"/>
      <c r="AD735" s="5"/>
      <c r="AE735" s="5"/>
      <c r="AF735" s="5"/>
      <c r="AG735" s="5"/>
      <c r="AH735" s="5"/>
      <c r="AI735" s="5"/>
      <c r="AJ735" s="5"/>
      <c r="AL735" s="571">
        <f ca="1">$AL$9</f>
        <v>30</v>
      </c>
      <c r="AM735" s="572"/>
      <c r="AN735" s="502" t="s">
        <v>4</v>
      </c>
      <c r="AO735" s="502"/>
      <c r="AP735" s="572">
        <v>18</v>
      </c>
      <c r="AQ735" s="572"/>
      <c r="AR735" s="502" t="s">
        <v>5</v>
      </c>
      <c r="AS735" s="503"/>
      <c r="AW735" s="47"/>
    </row>
    <row r="736" spans="2:55" ht="13.5" customHeight="1" x14ac:dyDescent="0.15">
      <c r="B736" s="567"/>
      <c r="C736" s="567"/>
      <c r="D736" s="567"/>
      <c r="E736" s="567"/>
      <c r="F736" s="567"/>
      <c r="G736" s="567"/>
      <c r="H736" s="567"/>
      <c r="I736" s="567"/>
      <c r="J736" s="508" t="str">
        <f>$J$10</f>
        <v>1</v>
      </c>
      <c r="K736" s="510" t="str">
        <f>$K$10</f>
        <v>2</v>
      </c>
      <c r="L736" s="513" t="str">
        <f>$L$10</f>
        <v>1</v>
      </c>
      <c r="M736" s="516" t="str">
        <f>$M$10</f>
        <v>0</v>
      </c>
      <c r="N736" s="510" t="str">
        <f>$N$10</f>
        <v>3</v>
      </c>
      <c r="O736" s="516" t="str">
        <f>$O$10</f>
        <v>9</v>
      </c>
      <c r="P736" s="519" t="str">
        <f>$P$10</f>
        <v>3</v>
      </c>
      <c r="Q736" s="519" t="str">
        <f>$Q$10</f>
        <v>9</v>
      </c>
      <c r="R736" s="519" t="str">
        <f>$R$10</f>
        <v>0</v>
      </c>
      <c r="S736" s="519" t="str">
        <f>$S$10</f>
        <v>2</v>
      </c>
      <c r="T736" s="510" t="str">
        <f>$T$10</f>
        <v>5</v>
      </c>
      <c r="U736" s="516" t="str">
        <f>$U$10</f>
        <v>0</v>
      </c>
      <c r="V736" s="519" t="str">
        <f>$V$10</f>
        <v>0</v>
      </c>
      <c r="W736" s="510" t="str">
        <f>$W$10</f>
        <v>１</v>
      </c>
      <c r="AD736" s="5"/>
      <c r="AE736" s="5"/>
      <c r="AF736" s="5"/>
      <c r="AG736" s="5"/>
      <c r="AH736" s="5"/>
      <c r="AI736" s="5"/>
      <c r="AJ736" s="5"/>
      <c r="AL736" s="573"/>
      <c r="AM736" s="574"/>
      <c r="AN736" s="504"/>
      <c r="AO736" s="504"/>
      <c r="AP736" s="574"/>
      <c r="AQ736" s="574"/>
      <c r="AR736" s="504"/>
      <c r="AS736" s="505"/>
      <c r="AW736" s="47"/>
    </row>
    <row r="737" spans="2:65" ht="9" customHeight="1" x14ac:dyDescent="0.15">
      <c r="B737" s="567"/>
      <c r="C737" s="567"/>
      <c r="D737" s="567"/>
      <c r="E737" s="567"/>
      <c r="F737" s="567"/>
      <c r="G737" s="567"/>
      <c r="H737" s="567"/>
      <c r="I737" s="567"/>
      <c r="J737" s="509"/>
      <c r="K737" s="511"/>
      <c r="L737" s="514"/>
      <c r="M737" s="517"/>
      <c r="N737" s="511"/>
      <c r="O737" s="517"/>
      <c r="P737" s="520"/>
      <c r="Q737" s="520"/>
      <c r="R737" s="520"/>
      <c r="S737" s="520"/>
      <c r="T737" s="511"/>
      <c r="U737" s="517"/>
      <c r="V737" s="520"/>
      <c r="W737" s="511"/>
      <c r="AD737" s="5"/>
      <c r="AE737" s="5"/>
      <c r="AF737" s="5"/>
      <c r="AG737" s="5"/>
      <c r="AH737" s="5"/>
      <c r="AI737" s="5"/>
      <c r="AJ737" s="5"/>
      <c r="AL737" s="575"/>
      <c r="AM737" s="576"/>
      <c r="AN737" s="506"/>
      <c r="AO737" s="506"/>
      <c r="AP737" s="576"/>
      <c r="AQ737" s="576"/>
      <c r="AR737" s="506"/>
      <c r="AS737" s="507"/>
      <c r="AW737" s="47"/>
    </row>
    <row r="738" spans="2:65" ht="6" customHeight="1" x14ac:dyDescent="0.15">
      <c r="B738" s="568"/>
      <c r="C738" s="568"/>
      <c r="D738" s="568"/>
      <c r="E738" s="568"/>
      <c r="F738" s="568"/>
      <c r="G738" s="568"/>
      <c r="H738" s="568"/>
      <c r="I738" s="568"/>
      <c r="J738" s="509"/>
      <c r="K738" s="512"/>
      <c r="L738" s="515"/>
      <c r="M738" s="518"/>
      <c r="N738" s="512"/>
      <c r="O738" s="518"/>
      <c r="P738" s="521"/>
      <c r="Q738" s="521"/>
      <c r="R738" s="521"/>
      <c r="S738" s="521"/>
      <c r="T738" s="512"/>
      <c r="U738" s="518"/>
      <c r="V738" s="521"/>
      <c r="W738" s="512"/>
      <c r="AW738" s="47"/>
    </row>
    <row r="739" spans="2:65" ht="15" customHeight="1" x14ac:dyDescent="0.15">
      <c r="B739" s="487" t="s">
        <v>51</v>
      </c>
      <c r="C739" s="488"/>
      <c r="D739" s="488"/>
      <c r="E739" s="488"/>
      <c r="F739" s="488"/>
      <c r="G739" s="488"/>
      <c r="H739" s="488"/>
      <c r="I739" s="489"/>
      <c r="J739" s="487" t="s">
        <v>6</v>
      </c>
      <c r="K739" s="488"/>
      <c r="L739" s="488"/>
      <c r="M739" s="488"/>
      <c r="N739" s="496"/>
      <c r="O739" s="499" t="s">
        <v>52</v>
      </c>
      <c r="P739" s="488"/>
      <c r="Q739" s="488"/>
      <c r="R739" s="488"/>
      <c r="S739" s="488"/>
      <c r="T739" s="488"/>
      <c r="U739" s="489"/>
      <c r="V739" s="12" t="s">
        <v>32</v>
      </c>
      <c r="W739" s="27"/>
      <c r="X739" s="27"/>
      <c r="Y739" s="526" t="s">
        <v>44</v>
      </c>
      <c r="Z739" s="526"/>
      <c r="AA739" s="526"/>
      <c r="AB739" s="526"/>
      <c r="AC739" s="526"/>
      <c r="AD739" s="526"/>
      <c r="AE739" s="526"/>
      <c r="AF739" s="526"/>
      <c r="AG739" s="526"/>
      <c r="AH739" s="526"/>
      <c r="AI739" s="27"/>
      <c r="AJ739" s="27"/>
      <c r="AK739" s="28"/>
      <c r="AL739" s="527" t="s">
        <v>216</v>
      </c>
      <c r="AM739" s="527"/>
      <c r="AN739" s="528" t="s">
        <v>33</v>
      </c>
      <c r="AO739" s="528"/>
      <c r="AP739" s="528"/>
      <c r="AQ739" s="528"/>
      <c r="AR739" s="528"/>
      <c r="AS739" s="529"/>
      <c r="AW739" s="47"/>
    </row>
    <row r="740" spans="2:65" ht="13.5" customHeight="1" x14ac:dyDescent="0.15">
      <c r="B740" s="490"/>
      <c r="C740" s="491"/>
      <c r="D740" s="491"/>
      <c r="E740" s="491"/>
      <c r="F740" s="491"/>
      <c r="G740" s="491"/>
      <c r="H740" s="491"/>
      <c r="I740" s="492"/>
      <c r="J740" s="490"/>
      <c r="K740" s="491"/>
      <c r="L740" s="491"/>
      <c r="M740" s="491"/>
      <c r="N740" s="497"/>
      <c r="O740" s="500"/>
      <c r="P740" s="491"/>
      <c r="Q740" s="491"/>
      <c r="R740" s="491"/>
      <c r="S740" s="491"/>
      <c r="T740" s="491"/>
      <c r="U740" s="492"/>
      <c r="V740" s="530" t="s">
        <v>7</v>
      </c>
      <c r="W740" s="531"/>
      <c r="X740" s="531"/>
      <c r="Y740" s="532"/>
      <c r="Z740" s="536" t="s">
        <v>16</v>
      </c>
      <c r="AA740" s="537"/>
      <c r="AB740" s="537"/>
      <c r="AC740" s="538"/>
      <c r="AD740" s="542" t="s">
        <v>17</v>
      </c>
      <c r="AE740" s="543"/>
      <c r="AF740" s="543"/>
      <c r="AG740" s="544"/>
      <c r="AH740" s="548" t="s">
        <v>86</v>
      </c>
      <c r="AI740" s="549"/>
      <c r="AJ740" s="549"/>
      <c r="AK740" s="550"/>
      <c r="AL740" s="554" t="s">
        <v>217</v>
      </c>
      <c r="AM740" s="554"/>
      <c r="AN740" s="556" t="s">
        <v>19</v>
      </c>
      <c r="AO740" s="557"/>
      <c r="AP740" s="557"/>
      <c r="AQ740" s="557"/>
      <c r="AR740" s="558"/>
      <c r="AS740" s="559"/>
      <c r="AW740" s="47"/>
      <c r="AY740" s="196" t="s">
        <v>243</v>
      </c>
      <c r="AZ740" s="196" t="s">
        <v>243</v>
      </c>
      <c r="BA740" s="196" t="s">
        <v>241</v>
      </c>
      <c r="BB740" s="522" t="s">
        <v>242</v>
      </c>
      <c r="BC740" s="523"/>
    </row>
    <row r="741" spans="2:65" ht="13.5" customHeight="1" x14ac:dyDescent="0.15">
      <c r="B741" s="493"/>
      <c r="C741" s="494"/>
      <c r="D741" s="494"/>
      <c r="E741" s="494"/>
      <c r="F741" s="494"/>
      <c r="G741" s="494"/>
      <c r="H741" s="494"/>
      <c r="I741" s="495"/>
      <c r="J741" s="493"/>
      <c r="K741" s="494"/>
      <c r="L741" s="494"/>
      <c r="M741" s="494"/>
      <c r="N741" s="498"/>
      <c r="O741" s="501"/>
      <c r="P741" s="494"/>
      <c r="Q741" s="494"/>
      <c r="R741" s="494"/>
      <c r="S741" s="494"/>
      <c r="T741" s="494"/>
      <c r="U741" s="495"/>
      <c r="V741" s="533"/>
      <c r="W741" s="534"/>
      <c r="X741" s="534"/>
      <c r="Y741" s="535"/>
      <c r="Z741" s="539"/>
      <c r="AA741" s="540"/>
      <c r="AB741" s="540"/>
      <c r="AC741" s="541"/>
      <c r="AD741" s="545"/>
      <c r="AE741" s="546"/>
      <c r="AF741" s="546"/>
      <c r="AG741" s="547"/>
      <c r="AH741" s="551"/>
      <c r="AI741" s="552"/>
      <c r="AJ741" s="552"/>
      <c r="AK741" s="553"/>
      <c r="AL741" s="555"/>
      <c r="AM741" s="555"/>
      <c r="AN741" s="524"/>
      <c r="AO741" s="524"/>
      <c r="AP741" s="524"/>
      <c r="AQ741" s="524"/>
      <c r="AR741" s="524"/>
      <c r="AS741" s="525"/>
      <c r="AW741" s="47"/>
      <c r="AY741" s="197"/>
      <c r="AZ741" s="198" t="s">
        <v>237</v>
      </c>
      <c r="BA741" s="198" t="s">
        <v>240</v>
      </c>
      <c r="BB741" s="199" t="s">
        <v>238</v>
      </c>
      <c r="BC741" s="198" t="s">
        <v>237</v>
      </c>
      <c r="BL741" s="43" t="s">
        <v>251</v>
      </c>
      <c r="BM741" s="43" t="s">
        <v>151</v>
      </c>
    </row>
    <row r="742" spans="2:65" ht="18" customHeight="1" x14ac:dyDescent="0.15">
      <c r="B742" s="466"/>
      <c r="C742" s="467"/>
      <c r="D742" s="467"/>
      <c r="E742" s="467"/>
      <c r="F742" s="467"/>
      <c r="G742" s="467"/>
      <c r="H742" s="467"/>
      <c r="I742" s="468"/>
      <c r="J742" s="466"/>
      <c r="K742" s="467"/>
      <c r="L742" s="467"/>
      <c r="M742" s="467"/>
      <c r="N742" s="472"/>
      <c r="O742" s="86"/>
      <c r="P742" s="15" t="s">
        <v>0</v>
      </c>
      <c r="Q742" s="44"/>
      <c r="R742" s="15" t="s">
        <v>1</v>
      </c>
      <c r="S742" s="85"/>
      <c r="T742" s="474" t="s">
        <v>57</v>
      </c>
      <c r="U742" s="475"/>
      <c r="V742" s="476"/>
      <c r="W742" s="477"/>
      <c r="X742" s="477"/>
      <c r="Y742" s="59" t="s">
        <v>8</v>
      </c>
      <c r="Z742" s="37"/>
      <c r="AA742" s="38"/>
      <c r="AB742" s="38"/>
      <c r="AC742" s="36" t="s">
        <v>8</v>
      </c>
      <c r="AD742" s="37"/>
      <c r="AE742" s="38"/>
      <c r="AF742" s="38"/>
      <c r="AG742" s="39" t="s">
        <v>8</v>
      </c>
      <c r="AH742" s="462">
        <f>IF(V742="賃金で算定",V743+Z743-AD743,0)</f>
        <v>0</v>
      </c>
      <c r="AI742" s="463"/>
      <c r="AJ742" s="463"/>
      <c r="AK742" s="464"/>
      <c r="AL742" s="51"/>
      <c r="AM742" s="52"/>
      <c r="AN742" s="478"/>
      <c r="AO742" s="479"/>
      <c r="AP742" s="479"/>
      <c r="AQ742" s="479"/>
      <c r="AR742" s="479"/>
      <c r="AS742" s="39" t="s">
        <v>8</v>
      </c>
      <c r="AV742" s="46" t="str">
        <f>IF(OR(O742="",Q742=""),"", IF(O742&lt;20,DATE(O742+118,Q742,IF(S742="",1,S742)),DATE(O742+88,Q742,IF(S742="",1,S742))))</f>
        <v/>
      </c>
      <c r="AW742" s="47" t="str">
        <f>IF(AV742&lt;=設定シート!C$15,"昔",IF(AV742&lt;=設定シート!E$15,"上",IF(AV742&lt;=設定シート!G$15,"中","下")))</f>
        <v>下</v>
      </c>
      <c r="AX742" s="4">
        <f>IF(AV742&lt;=設定シート!$E$36,5,IF(AV742&lt;=設定シート!$I$36,7,IF(AV742&lt;=設定シート!$M$36,9,11)))</f>
        <v>11</v>
      </c>
      <c r="AY742" s="202"/>
      <c r="AZ742" s="200"/>
      <c r="BA742" s="204">
        <f>AN742</f>
        <v>0</v>
      </c>
      <c r="BB742" s="200"/>
      <c r="BC742" s="200"/>
    </row>
    <row r="743" spans="2:65" ht="18" customHeight="1" x14ac:dyDescent="0.15">
      <c r="B743" s="469"/>
      <c r="C743" s="470"/>
      <c r="D743" s="470"/>
      <c r="E743" s="470"/>
      <c r="F743" s="470"/>
      <c r="G743" s="470"/>
      <c r="H743" s="470"/>
      <c r="I743" s="471"/>
      <c r="J743" s="469"/>
      <c r="K743" s="470"/>
      <c r="L743" s="470"/>
      <c r="M743" s="470"/>
      <c r="N743" s="473"/>
      <c r="O743" s="87"/>
      <c r="P743" s="5" t="s">
        <v>0</v>
      </c>
      <c r="Q743" s="45"/>
      <c r="R743" s="5" t="s">
        <v>1</v>
      </c>
      <c r="S743" s="88"/>
      <c r="T743" s="480" t="s">
        <v>58</v>
      </c>
      <c r="U743" s="481"/>
      <c r="V743" s="482"/>
      <c r="W743" s="483"/>
      <c r="X743" s="483"/>
      <c r="Y743" s="484"/>
      <c r="Z743" s="485"/>
      <c r="AA743" s="486"/>
      <c r="AB743" s="486"/>
      <c r="AC743" s="486"/>
      <c r="AD743" s="482">
        <v>0</v>
      </c>
      <c r="AE743" s="483"/>
      <c r="AF743" s="483"/>
      <c r="AG743" s="484"/>
      <c r="AH743" s="435">
        <f>IF(V742="賃金で算定",0,V743+Z743-AD743)</f>
        <v>0</v>
      </c>
      <c r="AI743" s="435"/>
      <c r="AJ743" s="435"/>
      <c r="AK743" s="465"/>
      <c r="AL743" s="439">
        <f>IF(V742="賃金で算定","賃金で算定",IF(OR(V743=0,$F760="",AV742=""),0,IF(AW742="昔",VLOOKUP($F760,労務比率,AX742,FALSE),IF(AW742="上",VLOOKUP($F760,労務比率,AX742,FALSE),IF(AW742="中",VLOOKUP($F760,労務比率,AX742,FALSE),VLOOKUP($F760,労務比率,AX742,FALSE))))))</f>
        <v>0</v>
      </c>
      <c r="AM743" s="440"/>
      <c r="AN743" s="436">
        <f>IF(V742="賃金で算定",0,INT(AH743*AL743/100))</f>
        <v>0</v>
      </c>
      <c r="AO743" s="437"/>
      <c r="AP743" s="437"/>
      <c r="AQ743" s="437"/>
      <c r="AR743" s="437"/>
      <c r="AS743" s="31"/>
      <c r="AV743" s="46"/>
      <c r="AW743" s="47"/>
      <c r="AY743" s="203">
        <f>AH743</f>
        <v>0</v>
      </c>
      <c r="AZ743" s="201">
        <f>IF(AV742&lt;=設定シート!C$85,AH743,IF(AND(AV742&gt;=設定シート!E$85,AV742&lt;=設定シート!G$85),AH743*105/108,AH743))</f>
        <v>0</v>
      </c>
      <c r="BA743" s="198"/>
      <c r="BB743" s="201">
        <f>IF($AL743="賃金で算定",0,INT(AY743*$AL743/100))</f>
        <v>0</v>
      </c>
      <c r="BC743" s="201">
        <f>IF(AY743=AZ743,BB743,AZ743*$AL743/100)</f>
        <v>0</v>
      </c>
      <c r="BL743" s="43">
        <f>IF(AY743=AZ743,0,1)</f>
        <v>0</v>
      </c>
      <c r="BM743" s="43" t="str">
        <f>IF(BL743=1,AL743,"")</f>
        <v/>
      </c>
    </row>
    <row r="744" spans="2:65" ht="18" customHeight="1" x14ac:dyDescent="0.15">
      <c r="B744" s="466"/>
      <c r="C744" s="467"/>
      <c r="D744" s="467"/>
      <c r="E744" s="467"/>
      <c r="F744" s="467"/>
      <c r="G744" s="467"/>
      <c r="H744" s="467"/>
      <c r="I744" s="468"/>
      <c r="J744" s="466"/>
      <c r="K744" s="467"/>
      <c r="L744" s="467"/>
      <c r="M744" s="467"/>
      <c r="N744" s="472"/>
      <c r="O744" s="86"/>
      <c r="P744" s="15" t="s">
        <v>45</v>
      </c>
      <c r="Q744" s="44"/>
      <c r="R744" s="15" t="s">
        <v>46</v>
      </c>
      <c r="S744" s="85"/>
      <c r="T744" s="474" t="s">
        <v>47</v>
      </c>
      <c r="U744" s="475"/>
      <c r="V744" s="476"/>
      <c r="W744" s="477"/>
      <c r="X744" s="477"/>
      <c r="Y744" s="60"/>
      <c r="Z744" s="33"/>
      <c r="AA744" s="34"/>
      <c r="AB744" s="34"/>
      <c r="AC744" s="35"/>
      <c r="AD744" s="33"/>
      <c r="AE744" s="34"/>
      <c r="AF744" s="34"/>
      <c r="AG744" s="40"/>
      <c r="AH744" s="462">
        <f>IF(V744="賃金で算定",V745+Z745-AD745,0)</f>
        <v>0</v>
      </c>
      <c r="AI744" s="463"/>
      <c r="AJ744" s="463"/>
      <c r="AK744" s="464"/>
      <c r="AL744" s="51"/>
      <c r="AM744" s="52"/>
      <c r="AN744" s="478"/>
      <c r="AO744" s="479"/>
      <c r="AP744" s="479"/>
      <c r="AQ744" s="479"/>
      <c r="AR744" s="479"/>
      <c r="AS744" s="32"/>
      <c r="AV744" s="46" t="str">
        <f>IF(OR(O744="",Q744=""),"", IF(O744&lt;20,DATE(O744+118,Q744,IF(S744="",1,S744)),DATE(O744+88,Q744,IF(S744="",1,S744))))</f>
        <v/>
      </c>
      <c r="AW744" s="47" t="str">
        <f>IF(AV744&lt;=設定シート!C$15,"昔",IF(AV744&lt;=設定シート!E$15,"上",IF(AV744&lt;=設定シート!G$15,"中","下")))</f>
        <v>下</v>
      </c>
      <c r="AX744" s="4">
        <f>IF(AV744&lt;=設定シート!$E$36,5,IF(AV744&lt;=設定シート!$I$36,7,IF(AV744&lt;=設定シート!$M$36,9,11)))</f>
        <v>11</v>
      </c>
      <c r="AY744" s="202"/>
      <c r="AZ744" s="200"/>
      <c r="BA744" s="204">
        <f t="shared" ref="BA744" si="394">AN744</f>
        <v>0</v>
      </c>
      <c r="BB744" s="200"/>
      <c r="BC744" s="200"/>
      <c r="BL744" s="43"/>
      <c r="BM744" s="43"/>
    </row>
    <row r="745" spans="2:65" ht="18" customHeight="1" x14ac:dyDescent="0.15">
      <c r="B745" s="469"/>
      <c r="C745" s="470"/>
      <c r="D745" s="470"/>
      <c r="E745" s="470"/>
      <c r="F745" s="470"/>
      <c r="G745" s="470"/>
      <c r="H745" s="470"/>
      <c r="I745" s="471"/>
      <c r="J745" s="469"/>
      <c r="K745" s="470"/>
      <c r="L745" s="470"/>
      <c r="M745" s="470"/>
      <c r="N745" s="473"/>
      <c r="O745" s="87"/>
      <c r="P745" s="16" t="s">
        <v>45</v>
      </c>
      <c r="Q745" s="45"/>
      <c r="R745" s="16" t="s">
        <v>46</v>
      </c>
      <c r="S745" s="88"/>
      <c r="T745" s="480" t="s">
        <v>48</v>
      </c>
      <c r="U745" s="481"/>
      <c r="V745" s="482"/>
      <c r="W745" s="483"/>
      <c r="X745" s="483"/>
      <c r="Y745" s="484"/>
      <c r="Z745" s="485"/>
      <c r="AA745" s="486"/>
      <c r="AB745" s="486"/>
      <c r="AC745" s="486"/>
      <c r="AD745" s="482">
        <v>0</v>
      </c>
      <c r="AE745" s="483"/>
      <c r="AF745" s="483"/>
      <c r="AG745" s="484"/>
      <c r="AH745" s="435">
        <f>IF(V744="賃金で算定",0,V745+Z745-AD745)</f>
        <v>0</v>
      </c>
      <c r="AI745" s="435"/>
      <c r="AJ745" s="435"/>
      <c r="AK745" s="465"/>
      <c r="AL745" s="439">
        <f>IF(V744="賃金で算定","賃金で算定",IF(OR(V745=0,$F760="",AV744=""),0,IF(AW744="昔",VLOOKUP($F760,労務比率,AX744,FALSE),IF(AW744="上",VLOOKUP($F760,労務比率,AX744,FALSE),IF(AW744="中",VLOOKUP($F760,労務比率,AX744,FALSE),VLOOKUP($F760,労務比率,AX744,FALSE))))))</f>
        <v>0</v>
      </c>
      <c r="AM745" s="440"/>
      <c r="AN745" s="436">
        <f>IF(V744="賃金で算定",0,INT(AH745*AL745/100))</f>
        <v>0</v>
      </c>
      <c r="AO745" s="437"/>
      <c r="AP745" s="437"/>
      <c r="AQ745" s="437"/>
      <c r="AR745" s="437"/>
      <c r="AS745" s="31"/>
      <c r="AV745" s="46"/>
      <c r="AW745" s="47"/>
      <c r="AY745" s="203">
        <f t="shared" ref="AY745" si="395">AH745</f>
        <v>0</v>
      </c>
      <c r="AZ745" s="201">
        <f>IF(AV744&lt;=設定シート!C$85,AH745,IF(AND(AV744&gt;=設定シート!E$85,AV744&lt;=設定シート!G$85),AH745*105/108,AH745))</f>
        <v>0</v>
      </c>
      <c r="BA745" s="198"/>
      <c r="BB745" s="201">
        <f t="shared" ref="BB745" si="396">IF($AL745="賃金で算定",0,INT(AY745*$AL745/100))</f>
        <v>0</v>
      </c>
      <c r="BC745" s="201">
        <f>IF(AY745=AZ745,BB745,AZ745*$AL745/100)</f>
        <v>0</v>
      </c>
      <c r="BL745" s="43">
        <f>IF(AY745=AZ745,0,1)</f>
        <v>0</v>
      </c>
      <c r="BM745" s="43" t="str">
        <f>IF(BL745=1,AL745,"")</f>
        <v/>
      </c>
    </row>
    <row r="746" spans="2:65" ht="18" customHeight="1" x14ac:dyDescent="0.15">
      <c r="B746" s="466"/>
      <c r="C746" s="467"/>
      <c r="D746" s="467"/>
      <c r="E746" s="467"/>
      <c r="F746" s="467"/>
      <c r="G746" s="467"/>
      <c r="H746" s="467"/>
      <c r="I746" s="468"/>
      <c r="J746" s="466"/>
      <c r="K746" s="467"/>
      <c r="L746" s="467"/>
      <c r="M746" s="467"/>
      <c r="N746" s="472"/>
      <c r="O746" s="86"/>
      <c r="P746" s="15" t="s">
        <v>45</v>
      </c>
      <c r="Q746" s="44"/>
      <c r="R746" s="15" t="s">
        <v>46</v>
      </c>
      <c r="S746" s="85"/>
      <c r="T746" s="474" t="s">
        <v>47</v>
      </c>
      <c r="U746" s="475"/>
      <c r="V746" s="476"/>
      <c r="W746" s="477"/>
      <c r="X746" s="477"/>
      <c r="Y746" s="60"/>
      <c r="Z746" s="33"/>
      <c r="AA746" s="34"/>
      <c r="AB746" s="34"/>
      <c r="AC746" s="35"/>
      <c r="AD746" s="33"/>
      <c r="AE746" s="34"/>
      <c r="AF746" s="34"/>
      <c r="AG746" s="40"/>
      <c r="AH746" s="462">
        <f>IF(V746="賃金で算定",V747+Z747-AD747,0)</f>
        <v>0</v>
      </c>
      <c r="AI746" s="463"/>
      <c r="AJ746" s="463"/>
      <c r="AK746" s="464"/>
      <c r="AL746" s="51"/>
      <c r="AM746" s="52"/>
      <c r="AN746" s="478"/>
      <c r="AO746" s="479"/>
      <c r="AP746" s="479"/>
      <c r="AQ746" s="479"/>
      <c r="AR746" s="479"/>
      <c r="AS746" s="32"/>
      <c r="AV746" s="46" t="str">
        <f>IF(OR(O746="",Q746=""),"", IF(O746&lt;20,DATE(O746+118,Q746,IF(S746="",1,S746)),DATE(O746+88,Q746,IF(S746="",1,S746))))</f>
        <v/>
      </c>
      <c r="AW746" s="47" t="str">
        <f>IF(AV746&lt;=設定シート!C$15,"昔",IF(AV746&lt;=設定シート!E$15,"上",IF(AV746&lt;=設定シート!G$15,"中","下")))</f>
        <v>下</v>
      </c>
      <c r="AX746" s="4">
        <f>IF(AV746&lt;=設定シート!$E$36,5,IF(AV746&lt;=設定シート!$I$36,7,IF(AV746&lt;=設定シート!$M$36,9,11)))</f>
        <v>11</v>
      </c>
      <c r="AY746" s="202"/>
      <c r="AZ746" s="200"/>
      <c r="BA746" s="204">
        <f t="shared" ref="BA746" si="397">AN746</f>
        <v>0</v>
      </c>
      <c r="BB746" s="200"/>
      <c r="BC746" s="200"/>
    </row>
    <row r="747" spans="2:65" ht="18" customHeight="1" x14ac:dyDescent="0.15">
      <c r="B747" s="469"/>
      <c r="C747" s="470"/>
      <c r="D747" s="470"/>
      <c r="E747" s="470"/>
      <c r="F747" s="470"/>
      <c r="G747" s="470"/>
      <c r="H747" s="470"/>
      <c r="I747" s="471"/>
      <c r="J747" s="469"/>
      <c r="K747" s="470"/>
      <c r="L747" s="470"/>
      <c r="M747" s="470"/>
      <c r="N747" s="473"/>
      <c r="O747" s="87"/>
      <c r="P747" s="16" t="s">
        <v>45</v>
      </c>
      <c r="Q747" s="45"/>
      <c r="R747" s="16" t="s">
        <v>46</v>
      </c>
      <c r="S747" s="88"/>
      <c r="T747" s="480" t="s">
        <v>48</v>
      </c>
      <c r="U747" s="481"/>
      <c r="V747" s="482"/>
      <c r="W747" s="483"/>
      <c r="X747" s="483"/>
      <c r="Y747" s="484"/>
      <c r="Z747" s="482"/>
      <c r="AA747" s="483"/>
      <c r="AB747" s="483"/>
      <c r="AC747" s="483"/>
      <c r="AD747" s="482">
        <v>0</v>
      </c>
      <c r="AE747" s="483"/>
      <c r="AF747" s="483"/>
      <c r="AG747" s="484"/>
      <c r="AH747" s="435">
        <f>IF(V746="賃金で算定",0,V747+Z747-AD747)</f>
        <v>0</v>
      </c>
      <c r="AI747" s="435"/>
      <c r="AJ747" s="435"/>
      <c r="AK747" s="465"/>
      <c r="AL747" s="439">
        <f>IF(V746="賃金で算定","賃金で算定",IF(OR(V747=0,$F760="",AV746=""),0,IF(AW746="昔",VLOOKUP($F760,労務比率,AX746,FALSE),IF(AW746="上",VLOOKUP($F760,労務比率,AX746,FALSE),IF(AW746="中",VLOOKUP($F760,労務比率,AX746,FALSE),VLOOKUP($F760,労務比率,AX746,FALSE))))))</f>
        <v>0</v>
      </c>
      <c r="AM747" s="440"/>
      <c r="AN747" s="436">
        <f>IF(V746="賃金で算定",0,INT(AH747*AL747/100))</f>
        <v>0</v>
      </c>
      <c r="AO747" s="437"/>
      <c r="AP747" s="437"/>
      <c r="AQ747" s="437"/>
      <c r="AR747" s="437"/>
      <c r="AS747" s="31"/>
      <c r="AV747" s="46"/>
      <c r="AW747" s="47"/>
      <c r="AY747" s="203">
        <f t="shared" ref="AY747" si="398">AH747</f>
        <v>0</v>
      </c>
      <c r="AZ747" s="201">
        <f>IF(AV746&lt;=設定シート!C$85,AH747,IF(AND(AV746&gt;=設定シート!E$85,AV746&lt;=設定シート!G$85),AH747*105/108,AH747))</f>
        <v>0</v>
      </c>
      <c r="BA747" s="198"/>
      <c r="BB747" s="201">
        <f t="shared" ref="BB747" si="399">IF($AL747="賃金で算定",0,INT(AY747*$AL747/100))</f>
        <v>0</v>
      </c>
      <c r="BC747" s="201">
        <f>IF(AY747=AZ747,BB747,AZ747*$AL747/100)</f>
        <v>0</v>
      </c>
      <c r="BL747" s="43">
        <f>IF(AY747=AZ747,0,1)</f>
        <v>0</v>
      </c>
      <c r="BM747" s="43" t="str">
        <f>IF(BL747=1,AL747,"")</f>
        <v/>
      </c>
    </row>
    <row r="748" spans="2:65" ht="18" customHeight="1" x14ac:dyDescent="0.15">
      <c r="B748" s="466"/>
      <c r="C748" s="467"/>
      <c r="D748" s="467"/>
      <c r="E748" s="467"/>
      <c r="F748" s="467"/>
      <c r="G748" s="467"/>
      <c r="H748" s="467"/>
      <c r="I748" s="468"/>
      <c r="J748" s="466"/>
      <c r="K748" s="467"/>
      <c r="L748" s="467"/>
      <c r="M748" s="467"/>
      <c r="N748" s="472"/>
      <c r="O748" s="86"/>
      <c r="P748" s="15" t="s">
        <v>45</v>
      </c>
      <c r="Q748" s="44"/>
      <c r="R748" s="15" t="s">
        <v>46</v>
      </c>
      <c r="S748" s="85"/>
      <c r="T748" s="474" t="s">
        <v>47</v>
      </c>
      <c r="U748" s="475"/>
      <c r="V748" s="476"/>
      <c r="W748" s="477"/>
      <c r="X748" s="477"/>
      <c r="Y748" s="61"/>
      <c r="Z748" s="29"/>
      <c r="AA748" s="30"/>
      <c r="AB748" s="30"/>
      <c r="AC748" s="41"/>
      <c r="AD748" s="29"/>
      <c r="AE748" s="30"/>
      <c r="AF748" s="30"/>
      <c r="AG748" s="42"/>
      <c r="AH748" s="462">
        <f>IF(V748="賃金で算定",V749+Z749-AD749,0)</f>
        <v>0</v>
      </c>
      <c r="AI748" s="463"/>
      <c r="AJ748" s="463"/>
      <c r="AK748" s="464"/>
      <c r="AL748" s="51"/>
      <c r="AM748" s="52"/>
      <c r="AN748" s="478"/>
      <c r="AO748" s="479"/>
      <c r="AP748" s="479"/>
      <c r="AQ748" s="479"/>
      <c r="AR748" s="479"/>
      <c r="AS748" s="32"/>
      <c r="AV748" s="46" t="str">
        <f>IF(OR(O748="",Q748=""),"", IF(O748&lt;20,DATE(O748+118,Q748,IF(S748="",1,S748)),DATE(O748+88,Q748,IF(S748="",1,S748))))</f>
        <v/>
      </c>
      <c r="AW748" s="47" t="str">
        <f>IF(AV748&lt;=設定シート!C$15,"昔",IF(AV748&lt;=設定シート!E$15,"上",IF(AV748&lt;=設定シート!G$15,"中","下")))</f>
        <v>下</v>
      </c>
      <c r="AX748" s="4">
        <f>IF(AV748&lt;=設定シート!$E$36,5,IF(AV748&lt;=設定シート!$I$36,7,IF(AV748&lt;=設定シート!$M$36,9,11)))</f>
        <v>11</v>
      </c>
      <c r="AY748" s="202"/>
      <c r="AZ748" s="200"/>
      <c r="BA748" s="204">
        <f t="shared" ref="BA748" si="400">AN748</f>
        <v>0</v>
      </c>
      <c r="BB748" s="200"/>
      <c r="BC748" s="200"/>
    </row>
    <row r="749" spans="2:65" ht="18" customHeight="1" x14ac:dyDescent="0.15">
      <c r="B749" s="469"/>
      <c r="C749" s="470"/>
      <c r="D749" s="470"/>
      <c r="E749" s="470"/>
      <c r="F749" s="470"/>
      <c r="G749" s="470"/>
      <c r="H749" s="470"/>
      <c r="I749" s="471"/>
      <c r="J749" s="469"/>
      <c r="K749" s="470"/>
      <c r="L749" s="470"/>
      <c r="M749" s="470"/>
      <c r="N749" s="473"/>
      <c r="O749" s="87"/>
      <c r="P749" s="16" t="s">
        <v>45</v>
      </c>
      <c r="Q749" s="45"/>
      <c r="R749" s="16" t="s">
        <v>46</v>
      </c>
      <c r="S749" s="88"/>
      <c r="T749" s="480" t="s">
        <v>48</v>
      </c>
      <c r="U749" s="481"/>
      <c r="V749" s="482"/>
      <c r="W749" s="483"/>
      <c r="X749" s="483"/>
      <c r="Y749" s="484"/>
      <c r="Z749" s="485"/>
      <c r="AA749" s="486"/>
      <c r="AB749" s="486"/>
      <c r="AC749" s="486"/>
      <c r="AD749" s="482">
        <v>0</v>
      </c>
      <c r="AE749" s="483"/>
      <c r="AF749" s="483"/>
      <c r="AG749" s="484"/>
      <c r="AH749" s="435">
        <f>IF(V748="賃金で算定",0,V749+Z749-AD749)</f>
        <v>0</v>
      </c>
      <c r="AI749" s="435"/>
      <c r="AJ749" s="435"/>
      <c r="AK749" s="465"/>
      <c r="AL749" s="439">
        <f>IF(V748="賃金で算定","賃金で算定",IF(OR(V749=0,$F760="",AV748=""),0,IF(AW748="昔",VLOOKUP($F760,労務比率,AX748,FALSE),IF(AW748="上",VLOOKUP($F760,労務比率,AX748,FALSE),IF(AW748="中",VLOOKUP($F760,労務比率,AX748,FALSE),VLOOKUP($F760,労務比率,AX748,FALSE))))))</f>
        <v>0</v>
      </c>
      <c r="AM749" s="440"/>
      <c r="AN749" s="436">
        <f>IF(V748="賃金で算定",0,INT(AH749*AL749/100))</f>
        <v>0</v>
      </c>
      <c r="AO749" s="437"/>
      <c r="AP749" s="437"/>
      <c r="AQ749" s="437"/>
      <c r="AR749" s="437"/>
      <c r="AS749" s="31"/>
      <c r="AV749" s="46"/>
      <c r="AW749" s="47"/>
      <c r="AY749" s="203">
        <f t="shared" ref="AY749" si="401">AH749</f>
        <v>0</v>
      </c>
      <c r="AZ749" s="201">
        <f>IF(AV748&lt;=設定シート!C$85,AH749,IF(AND(AV748&gt;=設定シート!E$85,AV748&lt;=設定シート!G$85),AH749*105/108,AH749))</f>
        <v>0</v>
      </c>
      <c r="BA749" s="198"/>
      <c r="BB749" s="201">
        <f t="shared" ref="BB749" si="402">IF($AL749="賃金で算定",0,INT(AY749*$AL749/100))</f>
        <v>0</v>
      </c>
      <c r="BC749" s="201">
        <f>IF(AY749=AZ749,BB749,AZ749*$AL749/100)</f>
        <v>0</v>
      </c>
      <c r="BL749" s="43">
        <f>IF(AY749=AZ749,0,1)</f>
        <v>0</v>
      </c>
      <c r="BM749" s="43" t="str">
        <f>IF(BL749=1,AL749,"")</f>
        <v/>
      </c>
    </row>
    <row r="750" spans="2:65" ht="18" customHeight="1" x14ac:dyDescent="0.15">
      <c r="B750" s="466"/>
      <c r="C750" s="467"/>
      <c r="D750" s="467"/>
      <c r="E750" s="467"/>
      <c r="F750" s="467"/>
      <c r="G750" s="467"/>
      <c r="H750" s="467"/>
      <c r="I750" s="468"/>
      <c r="J750" s="466"/>
      <c r="K750" s="467"/>
      <c r="L750" s="467"/>
      <c r="M750" s="467"/>
      <c r="N750" s="472"/>
      <c r="O750" s="86"/>
      <c r="P750" s="15" t="s">
        <v>45</v>
      </c>
      <c r="Q750" s="44"/>
      <c r="R750" s="15" t="s">
        <v>46</v>
      </c>
      <c r="S750" s="85"/>
      <c r="T750" s="474" t="s">
        <v>47</v>
      </c>
      <c r="U750" s="475"/>
      <c r="V750" s="476"/>
      <c r="W750" s="477"/>
      <c r="X750" s="477"/>
      <c r="Y750" s="60"/>
      <c r="Z750" s="33"/>
      <c r="AA750" s="34"/>
      <c r="AB750" s="34"/>
      <c r="AC750" s="35"/>
      <c r="AD750" s="33"/>
      <c r="AE750" s="34"/>
      <c r="AF750" s="34"/>
      <c r="AG750" s="40"/>
      <c r="AH750" s="462">
        <f>IF(V750="賃金で算定",V751+Z751-AD751,0)</f>
        <v>0</v>
      </c>
      <c r="AI750" s="463"/>
      <c r="AJ750" s="463"/>
      <c r="AK750" s="464"/>
      <c r="AL750" s="51"/>
      <c r="AM750" s="52"/>
      <c r="AN750" s="478"/>
      <c r="AO750" s="479"/>
      <c r="AP750" s="479"/>
      <c r="AQ750" s="479"/>
      <c r="AR750" s="479"/>
      <c r="AS750" s="32"/>
      <c r="AV750" s="46" t="str">
        <f>IF(OR(O750="",Q750=""),"", IF(O750&lt;20,DATE(O750+118,Q750,IF(S750="",1,S750)),DATE(O750+88,Q750,IF(S750="",1,S750))))</f>
        <v/>
      </c>
      <c r="AW750" s="47" t="str">
        <f>IF(AV750&lt;=設定シート!C$15,"昔",IF(AV750&lt;=設定シート!E$15,"上",IF(AV750&lt;=設定シート!G$15,"中","下")))</f>
        <v>下</v>
      </c>
      <c r="AX750" s="4">
        <f>IF(AV750&lt;=設定シート!$E$36,5,IF(AV750&lt;=設定シート!$I$36,7,IF(AV750&lt;=設定シート!$M$36,9,11)))</f>
        <v>11</v>
      </c>
      <c r="AY750" s="202"/>
      <c r="AZ750" s="200"/>
      <c r="BA750" s="204">
        <f t="shared" ref="BA750" si="403">AN750</f>
        <v>0</v>
      </c>
      <c r="BB750" s="200"/>
      <c r="BC750" s="200"/>
    </row>
    <row r="751" spans="2:65" ht="18" customHeight="1" x14ac:dyDescent="0.15">
      <c r="B751" s="469"/>
      <c r="C751" s="470"/>
      <c r="D751" s="470"/>
      <c r="E751" s="470"/>
      <c r="F751" s="470"/>
      <c r="G751" s="470"/>
      <c r="H751" s="470"/>
      <c r="I751" s="471"/>
      <c r="J751" s="469"/>
      <c r="K751" s="470"/>
      <c r="L751" s="470"/>
      <c r="M751" s="470"/>
      <c r="N751" s="473"/>
      <c r="O751" s="87"/>
      <c r="P751" s="16" t="s">
        <v>45</v>
      </c>
      <c r="Q751" s="45"/>
      <c r="R751" s="16" t="s">
        <v>46</v>
      </c>
      <c r="S751" s="88"/>
      <c r="T751" s="480" t="s">
        <v>48</v>
      </c>
      <c r="U751" s="481"/>
      <c r="V751" s="482"/>
      <c r="W751" s="483"/>
      <c r="X751" s="483"/>
      <c r="Y751" s="484"/>
      <c r="Z751" s="482"/>
      <c r="AA751" s="483"/>
      <c r="AB751" s="483"/>
      <c r="AC751" s="483"/>
      <c r="AD751" s="482">
        <v>0</v>
      </c>
      <c r="AE751" s="483"/>
      <c r="AF751" s="483"/>
      <c r="AG751" s="484"/>
      <c r="AH751" s="435">
        <f>IF(V750="賃金で算定",0,V751+Z751-AD751)</f>
        <v>0</v>
      </c>
      <c r="AI751" s="435"/>
      <c r="AJ751" s="435"/>
      <c r="AK751" s="465"/>
      <c r="AL751" s="439">
        <f>IF(V750="賃金で算定","賃金で算定",IF(OR(V751=0,$F760="",AV750=""),0,IF(AW750="昔",VLOOKUP($F760,労務比率,AX750,FALSE),IF(AW750="上",VLOOKUP($F760,労務比率,AX750,FALSE),IF(AW750="中",VLOOKUP($F760,労務比率,AX750,FALSE),VLOOKUP($F760,労務比率,AX750,FALSE))))))</f>
        <v>0</v>
      </c>
      <c r="AM751" s="440"/>
      <c r="AN751" s="436">
        <f>IF(V750="賃金で算定",0,INT(AH751*AL751/100))</f>
        <v>0</v>
      </c>
      <c r="AO751" s="437"/>
      <c r="AP751" s="437"/>
      <c r="AQ751" s="437"/>
      <c r="AR751" s="437"/>
      <c r="AS751" s="31"/>
      <c r="AV751" s="46"/>
      <c r="AW751" s="47"/>
      <c r="AY751" s="203">
        <f t="shared" ref="AY751" si="404">AH751</f>
        <v>0</v>
      </c>
      <c r="AZ751" s="201">
        <f>IF(AV750&lt;=設定シート!C$85,AH751,IF(AND(AV750&gt;=設定シート!E$85,AV750&lt;=設定シート!G$85),AH751*105/108,AH751))</f>
        <v>0</v>
      </c>
      <c r="BA751" s="198"/>
      <c r="BB751" s="201">
        <f t="shared" ref="BB751" si="405">IF($AL751="賃金で算定",0,INT(AY751*$AL751/100))</f>
        <v>0</v>
      </c>
      <c r="BC751" s="201">
        <f>IF(AY751=AZ751,BB751,AZ751*$AL751/100)</f>
        <v>0</v>
      </c>
      <c r="BL751" s="43">
        <f>IF(AY751=AZ751,0,1)</f>
        <v>0</v>
      </c>
      <c r="BM751" s="43" t="str">
        <f>IF(BL751=1,AL751,"")</f>
        <v/>
      </c>
    </row>
    <row r="752" spans="2:65" ht="18" customHeight="1" x14ac:dyDescent="0.15">
      <c r="B752" s="466"/>
      <c r="C752" s="467"/>
      <c r="D752" s="467"/>
      <c r="E752" s="467"/>
      <c r="F752" s="467"/>
      <c r="G752" s="467"/>
      <c r="H752" s="467"/>
      <c r="I752" s="468"/>
      <c r="J752" s="466"/>
      <c r="K752" s="467"/>
      <c r="L752" s="467"/>
      <c r="M752" s="467"/>
      <c r="N752" s="472"/>
      <c r="O752" s="86"/>
      <c r="P752" s="15" t="s">
        <v>45</v>
      </c>
      <c r="Q752" s="44"/>
      <c r="R752" s="15" t="s">
        <v>46</v>
      </c>
      <c r="S752" s="85"/>
      <c r="T752" s="474" t="s">
        <v>47</v>
      </c>
      <c r="U752" s="475"/>
      <c r="V752" s="476"/>
      <c r="W752" s="477"/>
      <c r="X752" s="477"/>
      <c r="Y752" s="60"/>
      <c r="Z752" s="33"/>
      <c r="AA752" s="34"/>
      <c r="AB752" s="34"/>
      <c r="AC752" s="35"/>
      <c r="AD752" s="33"/>
      <c r="AE752" s="34"/>
      <c r="AF752" s="34"/>
      <c r="AG752" s="40"/>
      <c r="AH752" s="462">
        <f>IF(V752="賃金で算定",V753+Z753-AD753,0)</f>
        <v>0</v>
      </c>
      <c r="AI752" s="463"/>
      <c r="AJ752" s="463"/>
      <c r="AK752" s="464"/>
      <c r="AL752" s="51"/>
      <c r="AM752" s="52"/>
      <c r="AN752" s="478"/>
      <c r="AO752" s="479"/>
      <c r="AP752" s="479"/>
      <c r="AQ752" s="479"/>
      <c r="AR752" s="479"/>
      <c r="AS752" s="32"/>
      <c r="AV752" s="46" t="str">
        <f>IF(OR(O752="",Q752=""),"", IF(O752&lt;20,DATE(O752+118,Q752,IF(S752="",1,S752)),DATE(O752+88,Q752,IF(S752="",1,S752))))</f>
        <v/>
      </c>
      <c r="AW752" s="47" t="str">
        <f>IF(AV752&lt;=設定シート!C$15,"昔",IF(AV752&lt;=設定シート!E$15,"上",IF(AV752&lt;=設定シート!G$15,"中","下")))</f>
        <v>下</v>
      </c>
      <c r="AX752" s="4">
        <f>IF(AV752&lt;=設定シート!$E$36,5,IF(AV752&lt;=設定シート!$I$36,7,IF(AV752&lt;=設定シート!$M$36,9,11)))</f>
        <v>11</v>
      </c>
      <c r="AY752" s="202"/>
      <c r="AZ752" s="200"/>
      <c r="BA752" s="204">
        <f t="shared" ref="BA752" si="406">AN752</f>
        <v>0</v>
      </c>
      <c r="BB752" s="200"/>
      <c r="BC752" s="200"/>
    </row>
    <row r="753" spans="2:65" ht="18" customHeight="1" x14ac:dyDescent="0.15">
      <c r="B753" s="469"/>
      <c r="C753" s="470"/>
      <c r="D753" s="470"/>
      <c r="E753" s="470"/>
      <c r="F753" s="470"/>
      <c r="G753" s="470"/>
      <c r="H753" s="470"/>
      <c r="I753" s="471"/>
      <c r="J753" s="469"/>
      <c r="K753" s="470"/>
      <c r="L753" s="470"/>
      <c r="M753" s="470"/>
      <c r="N753" s="473"/>
      <c r="O753" s="87"/>
      <c r="P753" s="16" t="s">
        <v>45</v>
      </c>
      <c r="Q753" s="45"/>
      <c r="R753" s="16" t="s">
        <v>46</v>
      </c>
      <c r="S753" s="88"/>
      <c r="T753" s="480" t="s">
        <v>48</v>
      </c>
      <c r="U753" s="481"/>
      <c r="V753" s="482"/>
      <c r="W753" s="483"/>
      <c r="X753" s="483"/>
      <c r="Y753" s="484"/>
      <c r="Z753" s="482"/>
      <c r="AA753" s="483"/>
      <c r="AB753" s="483"/>
      <c r="AC753" s="483"/>
      <c r="AD753" s="482">
        <v>0</v>
      </c>
      <c r="AE753" s="483"/>
      <c r="AF753" s="483"/>
      <c r="AG753" s="484"/>
      <c r="AH753" s="435">
        <f>IF(V752="賃金で算定",0,V753+Z753-AD753)</f>
        <v>0</v>
      </c>
      <c r="AI753" s="435"/>
      <c r="AJ753" s="435"/>
      <c r="AK753" s="465"/>
      <c r="AL753" s="439">
        <f>IF(V752="賃金で算定","賃金で算定",IF(OR(V753=0,$F760="",AV752=""),0,IF(AW752="昔",VLOOKUP($F760,労務比率,AX752,FALSE),IF(AW752="上",VLOOKUP($F760,労務比率,AX752,FALSE),IF(AW752="中",VLOOKUP($F760,労務比率,AX752,FALSE),VLOOKUP($F760,労務比率,AX752,FALSE))))))</f>
        <v>0</v>
      </c>
      <c r="AM753" s="440"/>
      <c r="AN753" s="436">
        <f>IF(V752="賃金で算定",0,INT(AH753*AL753/100))</f>
        <v>0</v>
      </c>
      <c r="AO753" s="437"/>
      <c r="AP753" s="437"/>
      <c r="AQ753" s="437"/>
      <c r="AR753" s="437"/>
      <c r="AS753" s="31"/>
      <c r="AV753" s="46"/>
      <c r="AW753" s="47"/>
      <c r="AY753" s="203">
        <f t="shared" ref="AY753" si="407">AH753</f>
        <v>0</v>
      </c>
      <c r="AZ753" s="201">
        <f>IF(AV752&lt;=設定シート!C$85,AH753,IF(AND(AV752&gt;=設定シート!E$85,AV752&lt;=設定シート!G$85),AH753*105/108,AH753))</f>
        <v>0</v>
      </c>
      <c r="BA753" s="198"/>
      <c r="BB753" s="201">
        <f t="shared" ref="BB753" si="408">IF($AL753="賃金で算定",0,INT(AY753*$AL753/100))</f>
        <v>0</v>
      </c>
      <c r="BC753" s="201">
        <f>IF(AY753=AZ753,BB753,AZ753*$AL753/100)</f>
        <v>0</v>
      </c>
      <c r="BL753" s="43">
        <f>IF(AY753=AZ753,0,1)</f>
        <v>0</v>
      </c>
      <c r="BM753" s="43" t="str">
        <f>IF(BL753=1,AL753,"")</f>
        <v/>
      </c>
    </row>
    <row r="754" spans="2:65" ht="18" customHeight="1" x14ac:dyDescent="0.15">
      <c r="B754" s="466"/>
      <c r="C754" s="467"/>
      <c r="D754" s="467"/>
      <c r="E754" s="467"/>
      <c r="F754" s="467"/>
      <c r="G754" s="467"/>
      <c r="H754" s="467"/>
      <c r="I754" s="468"/>
      <c r="J754" s="466"/>
      <c r="K754" s="467"/>
      <c r="L754" s="467"/>
      <c r="M754" s="467"/>
      <c r="N754" s="472"/>
      <c r="O754" s="86"/>
      <c r="P754" s="15" t="s">
        <v>45</v>
      </c>
      <c r="Q754" s="44"/>
      <c r="R754" s="15" t="s">
        <v>46</v>
      </c>
      <c r="S754" s="85"/>
      <c r="T754" s="474" t="s">
        <v>47</v>
      </c>
      <c r="U754" s="475"/>
      <c r="V754" s="476"/>
      <c r="W754" s="477"/>
      <c r="X754" s="477"/>
      <c r="Y754" s="60"/>
      <c r="Z754" s="33"/>
      <c r="AA754" s="34"/>
      <c r="AB754" s="34"/>
      <c r="AC754" s="35"/>
      <c r="AD754" s="33"/>
      <c r="AE754" s="34"/>
      <c r="AF754" s="34"/>
      <c r="AG754" s="40"/>
      <c r="AH754" s="462">
        <f>IF(V754="賃金で算定",V755+Z755-AD755,0)</f>
        <v>0</v>
      </c>
      <c r="AI754" s="463"/>
      <c r="AJ754" s="463"/>
      <c r="AK754" s="464"/>
      <c r="AL754" s="51"/>
      <c r="AM754" s="52"/>
      <c r="AN754" s="478"/>
      <c r="AO754" s="479"/>
      <c r="AP754" s="479"/>
      <c r="AQ754" s="479"/>
      <c r="AR754" s="479"/>
      <c r="AS754" s="32"/>
      <c r="AV754" s="46" t="str">
        <f>IF(OR(O754="",Q754=""),"", IF(O754&lt;20,DATE(O754+118,Q754,IF(S754="",1,S754)),DATE(O754+88,Q754,IF(S754="",1,S754))))</f>
        <v/>
      </c>
      <c r="AW754" s="47" t="str">
        <f>IF(AV754&lt;=設定シート!C$15,"昔",IF(AV754&lt;=設定シート!E$15,"上",IF(AV754&lt;=設定シート!G$15,"中","下")))</f>
        <v>下</v>
      </c>
      <c r="AX754" s="4">
        <f>IF(AV754&lt;=設定シート!$E$36,5,IF(AV754&lt;=設定シート!$I$36,7,IF(AV754&lt;=設定シート!$M$36,9,11)))</f>
        <v>11</v>
      </c>
      <c r="AY754" s="202"/>
      <c r="AZ754" s="200"/>
      <c r="BA754" s="204">
        <f t="shared" ref="BA754" si="409">AN754</f>
        <v>0</v>
      </c>
      <c r="BB754" s="200"/>
      <c r="BC754" s="200"/>
    </row>
    <row r="755" spans="2:65" ht="18" customHeight="1" x14ac:dyDescent="0.15">
      <c r="B755" s="469"/>
      <c r="C755" s="470"/>
      <c r="D755" s="470"/>
      <c r="E755" s="470"/>
      <c r="F755" s="470"/>
      <c r="G755" s="470"/>
      <c r="H755" s="470"/>
      <c r="I755" s="471"/>
      <c r="J755" s="469"/>
      <c r="K755" s="470"/>
      <c r="L755" s="470"/>
      <c r="M755" s="470"/>
      <c r="N755" s="473"/>
      <c r="O755" s="87"/>
      <c r="P755" s="16" t="s">
        <v>45</v>
      </c>
      <c r="Q755" s="45"/>
      <c r="R755" s="16" t="s">
        <v>46</v>
      </c>
      <c r="S755" s="88"/>
      <c r="T755" s="480" t="s">
        <v>48</v>
      </c>
      <c r="U755" s="481"/>
      <c r="V755" s="482"/>
      <c r="W755" s="483"/>
      <c r="X755" s="483"/>
      <c r="Y755" s="484"/>
      <c r="Z755" s="482"/>
      <c r="AA755" s="483"/>
      <c r="AB755" s="483"/>
      <c r="AC755" s="483"/>
      <c r="AD755" s="482">
        <v>0</v>
      </c>
      <c r="AE755" s="483"/>
      <c r="AF755" s="483"/>
      <c r="AG755" s="484"/>
      <c r="AH755" s="435">
        <f>IF(V754="賃金で算定",0,V755+Z755-AD755)</f>
        <v>0</v>
      </c>
      <c r="AI755" s="435"/>
      <c r="AJ755" s="435"/>
      <c r="AK755" s="465"/>
      <c r="AL755" s="439">
        <f>IF(V754="賃金で算定","賃金で算定",IF(OR(V755=0,$F760="",AV754=""),0,IF(AW754="昔",VLOOKUP($F760,労務比率,AX754,FALSE),IF(AW754="上",VLOOKUP($F760,労務比率,AX754,FALSE),IF(AW754="中",VLOOKUP($F760,労務比率,AX754,FALSE),VLOOKUP($F760,労務比率,AX754,FALSE))))))</f>
        <v>0</v>
      </c>
      <c r="AM755" s="440"/>
      <c r="AN755" s="436">
        <f>IF(V754="賃金で算定",0,INT(AH755*AL755/100))</f>
        <v>0</v>
      </c>
      <c r="AO755" s="437"/>
      <c r="AP755" s="437"/>
      <c r="AQ755" s="437"/>
      <c r="AR755" s="437"/>
      <c r="AS755" s="31"/>
      <c r="AV755" s="46"/>
      <c r="AW755" s="47"/>
      <c r="AY755" s="203">
        <f t="shared" ref="AY755" si="410">AH755</f>
        <v>0</v>
      </c>
      <c r="AZ755" s="201">
        <f>IF(AV754&lt;=設定シート!C$85,AH755,IF(AND(AV754&gt;=設定シート!E$85,AV754&lt;=設定シート!G$85),AH755*105/108,AH755))</f>
        <v>0</v>
      </c>
      <c r="BA755" s="198"/>
      <c r="BB755" s="201">
        <f t="shared" ref="BB755" si="411">IF($AL755="賃金で算定",0,INT(AY755*$AL755/100))</f>
        <v>0</v>
      </c>
      <c r="BC755" s="201">
        <f>IF(AY755=AZ755,BB755,AZ755*$AL755/100)</f>
        <v>0</v>
      </c>
      <c r="BL755" s="43">
        <f>IF(AY755=AZ755,0,1)</f>
        <v>0</v>
      </c>
      <c r="BM755" s="43" t="str">
        <f>IF(BL755=1,AL755,"")</f>
        <v/>
      </c>
    </row>
    <row r="756" spans="2:65" ht="18" customHeight="1" x14ac:dyDescent="0.15">
      <c r="B756" s="466"/>
      <c r="C756" s="467"/>
      <c r="D756" s="467"/>
      <c r="E756" s="467"/>
      <c r="F756" s="467"/>
      <c r="G756" s="467"/>
      <c r="H756" s="467"/>
      <c r="I756" s="468"/>
      <c r="J756" s="466"/>
      <c r="K756" s="467"/>
      <c r="L756" s="467"/>
      <c r="M756" s="467"/>
      <c r="N756" s="472"/>
      <c r="O756" s="86"/>
      <c r="P756" s="15" t="s">
        <v>45</v>
      </c>
      <c r="Q756" s="44"/>
      <c r="R756" s="15" t="s">
        <v>46</v>
      </c>
      <c r="S756" s="85"/>
      <c r="T756" s="474" t="s">
        <v>47</v>
      </c>
      <c r="U756" s="475"/>
      <c r="V756" s="476"/>
      <c r="W756" s="477"/>
      <c r="X756" s="477"/>
      <c r="Y756" s="60"/>
      <c r="Z756" s="33"/>
      <c r="AA756" s="34"/>
      <c r="AB756" s="34"/>
      <c r="AC756" s="35"/>
      <c r="AD756" s="33"/>
      <c r="AE756" s="34"/>
      <c r="AF756" s="34"/>
      <c r="AG756" s="40"/>
      <c r="AH756" s="462">
        <f>IF(V756="賃金で算定",V757+Z757-AD757,0)</f>
        <v>0</v>
      </c>
      <c r="AI756" s="463"/>
      <c r="AJ756" s="463"/>
      <c r="AK756" s="464"/>
      <c r="AL756" s="51"/>
      <c r="AM756" s="52"/>
      <c r="AN756" s="478"/>
      <c r="AO756" s="479"/>
      <c r="AP756" s="479"/>
      <c r="AQ756" s="479"/>
      <c r="AR756" s="479"/>
      <c r="AS756" s="32"/>
      <c r="AV756" s="46" t="str">
        <f>IF(OR(O756="",Q756=""),"", IF(O756&lt;20,DATE(O756+118,Q756,IF(S756="",1,S756)),DATE(O756+88,Q756,IF(S756="",1,S756))))</f>
        <v/>
      </c>
      <c r="AW756" s="47" t="str">
        <f>IF(AV756&lt;=設定シート!C$15,"昔",IF(AV756&lt;=設定シート!E$15,"上",IF(AV756&lt;=設定シート!G$15,"中","下")))</f>
        <v>下</v>
      </c>
      <c r="AX756" s="4">
        <f>IF(AV756&lt;=設定シート!$E$36,5,IF(AV756&lt;=設定シート!$I$36,7,IF(AV756&lt;=設定シート!$M$36,9,11)))</f>
        <v>11</v>
      </c>
      <c r="AY756" s="202"/>
      <c r="AZ756" s="200"/>
      <c r="BA756" s="204">
        <f t="shared" ref="BA756" si="412">AN756</f>
        <v>0</v>
      </c>
      <c r="BB756" s="200"/>
      <c r="BC756" s="200"/>
    </row>
    <row r="757" spans="2:65" ht="18" customHeight="1" x14ac:dyDescent="0.15">
      <c r="B757" s="469"/>
      <c r="C757" s="470"/>
      <c r="D757" s="470"/>
      <c r="E757" s="470"/>
      <c r="F757" s="470"/>
      <c r="G757" s="470"/>
      <c r="H757" s="470"/>
      <c r="I757" s="471"/>
      <c r="J757" s="469"/>
      <c r="K757" s="470"/>
      <c r="L757" s="470"/>
      <c r="M757" s="470"/>
      <c r="N757" s="473"/>
      <c r="O757" s="87"/>
      <c r="P757" s="16" t="s">
        <v>45</v>
      </c>
      <c r="Q757" s="45"/>
      <c r="R757" s="16" t="s">
        <v>46</v>
      </c>
      <c r="S757" s="88"/>
      <c r="T757" s="480" t="s">
        <v>48</v>
      </c>
      <c r="U757" s="481"/>
      <c r="V757" s="482"/>
      <c r="W757" s="483"/>
      <c r="X757" s="483"/>
      <c r="Y757" s="484"/>
      <c r="Z757" s="482"/>
      <c r="AA757" s="483"/>
      <c r="AB757" s="483"/>
      <c r="AC757" s="483"/>
      <c r="AD757" s="482">
        <v>0</v>
      </c>
      <c r="AE757" s="483"/>
      <c r="AF757" s="483"/>
      <c r="AG757" s="484"/>
      <c r="AH757" s="435">
        <f>IF(V756="賃金で算定",0,V757+Z757-AD757)</f>
        <v>0</v>
      </c>
      <c r="AI757" s="435"/>
      <c r="AJ757" s="435"/>
      <c r="AK757" s="465"/>
      <c r="AL757" s="439">
        <f>IF(V756="賃金で算定","賃金で算定",IF(OR(V757=0,$F760="",AV756=""),0,IF(AW756="昔",VLOOKUP($F760,労務比率,AX756,FALSE),IF(AW756="上",VLOOKUP($F760,労務比率,AX756,FALSE),IF(AW756="中",VLOOKUP($F760,労務比率,AX756,FALSE),VLOOKUP($F760,労務比率,AX756,FALSE))))))</f>
        <v>0</v>
      </c>
      <c r="AM757" s="440"/>
      <c r="AN757" s="436">
        <f>IF(V756="賃金で算定",0,INT(AH757*AL757/100))</f>
        <v>0</v>
      </c>
      <c r="AO757" s="437"/>
      <c r="AP757" s="437"/>
      <c r="AQ757" s="437"/>
      <c r="AR757" s="437"/>
      <c r="AS757" s="31"/>
      <c r="AV757" s="46"/>
      <c r="AW757" s="47"/>
      <c r="AY757" s="203">
        <f t="shared" ref="AY757" si="413">AH757</f>
        <v>0</v>
      </c>
      <c r="AZ757" s="201">
        <f>IF(AV756&lt;=設定シート!C$85,AH757,IF(AND(AV756&gt;=設定シート!E$85,AV756&lt;=設定シート!G$85),AH757*105/108,AH757))</f>
        <v>0</v>
      </c>
      <c r="BA757" s="198"/>
      <c r="BB757" s="201">
        <f t="shared" ref="BB757" si="414">IF($AL757="賃金で算定",0,INT(AY757*$AL757/100))</f>
        <v>0</v>
      </c>
      <c r="BC757" s="201">
        <f>IF(AY757=AZ757,BB757,AZ757*$AL757/100)</f>
        <v>0</v>
      </c>
      <c r="BL757" s="43">
        <f>IF(AY757=AZ757,0,1)</f>
        <v>0</v>
      </c>
      <c r="BM757" s="43" t="str">
        <f>IF(BL757=1,AL757,"")</f>
        <v/>
      </c>
    </row>
    <row r="758" spans="2:65" ht="18" customHeight="1" x14ac:dyDescent="0.15">
      <c r="B758" s="466"/>
      <c r="C758" s="467"/>
      <c r="D758" s="467"/>
      <c r="E758" s="467"/>
      <c r="F758" s="467"/>
      <c r="G758" s="467"/>
      <c r="H758" s="467"/>
      <c r="I758" s="468"/>
      <c r="J758" s="466"/>
      <c r="K758" s="467"/>
      <c r="L758" s="467"/>
      <c r="M758" s="467"/>
      <c r="N758" s="472"/>
      <c r="O758" s="86"/>
      <c r="P758" s="15" t="s">
        <v>45</v>
      </c>
      <c r="Q758" s="44"/>
      <c r="R758" s="15" t="s">
        <v>46</v>
      </c>
      <c r="S758" s="85"/>
      <c r="T758" s="474" t="s">
        <v>47</v>
      </c>
      <c r="U758" s="475"/>
      <c r="V758" s="476"/>
      <c r="W758" s="477"/>
      <c r="X758" s="477"/>
      <c r="Y758" s="60"/>
      <c r="Z758" s="33"/>
      <c r="AA758" s="34"/>
      <c r="AB758" s="34"/>
      <c r="AC758" s="35"/>
      <c r="AD758" s="33"/>
      <c r="AE758" s="34"/>
      <c r="AF758" s="34"/>
      <c r="AG758" s="40"/>
      <c r="AH758" s="462">
        <f>IF(V758="賃金で算定",V759+Z759-AD759,0)</f>
        <v>0</v>
      </c>
      <c r="AI758" s="463"/>
      <c r="AJ758" s="463"/>
      <c r="AK758" s="464"/>
      <c r="AL758" s="51"/>
      <c r="AM758" s="52"/>
      <c r="AN758" s="478"/>
      <c r="AO758" s="479"/>
      <c r="AP758" s="479"/>
      <c r="AQ758" s="479"/>
      <c r="AR758" s="479"/>
      <c r="AS758" s="32"/>
      <c r="AV758" s="46" t="str">
        <f>IF(OR(O758="",Q758=""),"", IF(O758&lt;20,DATE(O758+118,Q758,IF(S758="",1,S758)),DATE(O758+88,Q758,IF(S758="",1,S758))))</f>
        <v/>
      </c>
      <c r="AW758" s="47" t="str">
        <f>IF(AV758&lt;=設定シート!C$15,"昔",IF(AV758&lt;=設定シート!E$15,"上",IF(AV758&lt;=設定シート!G$15,"中","下")))</f>
        <v>下</v>
      </c>
      <c r="AX758" s="4">
        <f>IF(AV758&lt;=設定シート!$E$36,5,IF(AV758&lt;=設定シート!$I$36,7,IF(AV758&lt;=設定シート!$M$36,9,11)))</f>
        <v>11</v>
      </c>
      <c r="AY758" s="202"/>
      <c r="AZ758" s="200"/>
      <c r="BA758" s="204">
        <f t="shared" ref="BA758" si="415">AN758</f>
        <v>0</v>
      </c>
      <c r="BB758" s="200"/>
      <c r="BC758" s="200"/>
    </row>
    <row r="759" spans="2:65" ht="18" customHeight="1" x14ac:dyDescent="0.15">
      <c r="B759" s="469"/>
      <c r="C759" s="470"/>
      <c r="D759" s="470"/>
      <c r="E759" s="470"/>
      <c r="F759" s="470"/>
      <c r="G759" s="470"/>
      <c r="H759" s="470"/>
      <c r="I759" s="471"/>
      <c r="J759" s="469"/>
      <c r="K759" s="470"/>
      <c r="L759" s="470"/>
      <c r="M759" s="470"/>
      <c r="N759" s="473"/>
      <c r="O759" s="87"/>
      <c r="P759" s="184" t="s">
        <v>45</v>
      </c>
      <c r="Q759" s="45"/>
      <c r="R759" s="16" t="s">
        <v>46</v>
      </c>
      <c r="S759" s="88"/>
      <c r="T759" s="480" t="s">
        <v>48</v>
      </c>
      <c r="U759" s="481"/>
      <c r="V759" s="482"/>
      <c r="W759" s="483"/>
      <c r="X759" s="483"/>
      <c r="Y759" s="484"/>
      <c r="Z759" s="482"/>
      <c r="AA759" s="483"/>
      <c r="AB759" s="483"/>
      <c r="AC759" s="483"/>
      <c r="AD759" s="482">
        <v>0</v>
      </c>
      <c r="AE759" s="483"/>
      <c r="AF759" s="483"/>
      <c r="AG759" s="484"/>
      <c r="AH759" s="436">
        <f>IF(V758="賃金で算定",0,V759+Z759-AD759)</f>
        <v>0</v>
      </c>
      <c r="AI759" s="437"/>
      <c r="AJ759" s="437"/>
      <c r="AK759" s="438"/>
      <c r="AL759" s="439">
        <f>IF(V758="賃金で算定","賃金で算定",IF(OR(V759=0,$F760="",AV758=""),0,IF(AW758="昔",VLOOKUP($F760,労務比率,AX758,FALSE),IF(AW758="上",VLOOKUP($F760,労務比率,AX758,FALSE),IF(AW758="中",VLOOKUP($F760,労務比率,AX758,FALSE),VLOOKUP($F760,労務比率,AX758,FALSE))))))</f>
        <v>0</v>
      </c>
      <c r="AM759" s="440"/>
      <c r="AN759" s="436">
        <f>IF(V758="賃金で算定",0,INT(AH759*AL759/100))</f>
        <v>0</v>
      </c>
      <c r="AO759" s="437"/>
      <c r="AP759" s="437"/>
      <c r="AQ759" s="437"/>
      <c r="AR759" s="437"/>
      <c r="AS759" s="31"/>
      <c r="AV759" s="46"/>
      <c r="AW759" s="47"/>
      <c r="AY759" s="203">
        <f t="shared" ref="AY759" si="416">AH759</f>
        <v>0</v>
      </c>
      <c r="AZ759" s="201">
        <f>IF(AV758&lt;=設定シート!C$85,AH759,IF(AND(AV758&gt;=設定シート!E$85,AV758&lt;=設定シート!G$85),AH759*105/108,AH759))</f>
        <v>0</v>
      </c>
      <c r="BA759" s="198"/>
      <c r="BB759" s="201">
        <f t="shared" ref="BB759" si="417">IF($AL759="賃金で算定",0,INT(AY759*$AL759/100))</f>
        <v>0</v>
      </c>
      <c r="BC759" s="201">
        <f>IF(AY759=AZ759,BB759,AZ759*$AL759/100)</f>
        <v>0</v>
      </c>
      <c r="BL759" s="43">
        <f>IF(AY759=AZ759,0,1)</f>
        <v>0</v>
      </c>
      <c r="BM759" s="43" t="str">
        <f>IF(BL759=1,AL759,"")</f>
        <v/>
      </c>
    </row>
    <row r="760" spans="2:65" ht="18" customHeight="1" x14ac:dyDescent="0.15">
      <c r="B760" s="441" t="s">
        <v>85</v>
      </c>
      <c r="C760" s="442"/>
      <c r="D760" s="442"/>
      <c r="E760" s="443"/>
      <c r="F760" s="450"/>
      <c r="G760" s="451"/>
      <c r="H760" s="451"/>
      <c r="I760" s="451"/>
      <c r="J760" s="451"/>
      <c r="K760" s="451"/>
      <c r="L760" s="451"/>
      <c r="M760" s="451"/>
      <c r="N760" s="452"/>
      <c r="O760" s="441" t="s">
        <v>49</v>
      </c>
      <c r="P760" s="442"/>
      <c r="Q760" s="442"/>
      <c r="R760" s="442"/>
      <c r="S760" s="442"/>
      <c r="T760" s="442"/>
      <c r="U760" s="443"/>
      <c r="V760" s="459">
        <f>AH760</f>
        <v>0</v>
      </c>
      <c r="W760" s="460"/>
      <c r="X760" s="460"/>
      <c r="Y760" s="461"/>
      <c r="Z760" s="33"/>
      <c r="AA760" s="34"/>
      <c r="AB760" s="34"/>
      <c r="AC760" s="35"/>
      <c r="AD760" s="33"/>
      <c r="AE760" s="34"/>
      <c r="AF760" s="34"/>
      <c r="AG760" s="35"/>
      <c r="AH760" s="462">
        <f>AH742+AH744+AH746+AH748+AH750+AH752+AH754+AH756+AH758</f>
        <v>0</v>
      </c>
      <c r="AI760" s="463"/>
      <c r="AJ760" s="463"/>
      <c r="AK760" s="464"/>
      <c r="AL760" s="53"/>
      <c r="AM760" s="54"/>
      <c r="AN760" s="462">
        <f>AN742+AN744+AN746+AN748+AN750+AN752+AN754+AN756+AN758</f>
        <v>0</v>
      </c>
      <c r="AO760" s="463"/>
      <c r="AP760" s="463"/>
      <c r="AQ760" s="463"/>
      <c r="AR760" s="463"/>
      <c r="AS760" s="32"/>
      <c r="AW760" s="47"/>
      <c r="AY760" s="202"/>
      <c r="AZ760" s="205"/>
      <c r="BA760" s="212">
        <f>BA742+BA744+BA746+BA748+BA750+BA752+BA754+BA756+BA758</f>
        <v>0</v>
      </c>
      <c r="BB760" s="204">
        <f>BB743+BB745+BB747+BB749+BB751+BB753+BB755+BB757+BB759</f>
        <v>0</v>
      </c>
      <c r="BC760" s="204">
        <f>SUMIF(BL743:BL759,0,BC743:BC759)+ROUNDDOWN(ROUNDDOWN(BL760*105/108,0)*BM760/100,0)</f>
        <v>0</v>
      </c>
      <c r="BL760" s="43">
        <f>SUMIF(BL743:BL759,1,AH743:AK759)</f>
        <v>0</v>
      </c>
      <c r="BM760" s="43">
        <f>IF(COUNT(BM743:BM759)=0,0,SUM(BM743:BM759)/COUNT(BM743:BM759))</f>
        <v>0</v>
      </c>
    </row>
    <row r="761" spans="2:65" ht="18" customHeight="1" x14ac:dyDescent="0.15">
      <c r="B761" s="444"/>
      <c r="C761" s="445"/>
      <c r="D761" s="445"/>
      <c r="E761" s="446"/>
      <c r="F761" s="453"/>
      <c r="G761" s="454"/>
      <c r="H761" s="454"/>
      <c r="I761" s="454"/>
      <c r="J761" s="454"/>
      <c r="K761" s="454"/>
      <c r="L761" s="454"/>
      <c r="M761" s="454"/>
      <c r="N761" s="455"/>
      <c r="O761" s="444"/>
      <c r="P761" s="445"/>
      <c r="Q761" s="445"/>
      <c r="R761" s="445"/>
      <c r="S761" s="445"/>
      <c r="T761" s="445"/>
      <c r="U761" s="446"/>
      <c r="V761" s="434">
        <f>V743+V745+V747+V749+V751+V753+V755+V757+V759-V760</f>
        <v>0</v>
      </c>
      <c r="W761" s="435"/>
      <c r="X761" s="435"/>
      <c r="Y761" s="465"/>
      <c r="Z761" s="434">
        <f>Z743+Z745+Z747+Z749+Z751+Z753+Z755+Z757+Z759</f>
        <v>0</v>
      </c>
      <c r="AA761" s="435"/>
      <c r="AB761" s="435"/>
      <c r="AC761" s="435"/>
      <c r="AD761" s="434">
        <f>AD743+AD745+AD747+AD749+AD751+AD753+AD755+AD757+AD759</f>
        <v>0</v>
      </c>
      <c r="AE761" s="435"/>
      <c r="AF761" s="435"/>
      <c r="AG761" s="435"/>
      <c r="AH761" s="434">
        <f>AY761</f>
        <v>0</v>
      </c>
      <c r="AI761" s="435"/>
      <c r="AJ761" s="435"/>
      <c r="AK761" s="435"/>
      <c r="AL761" s="55"/>
      <c r="AM761" s="56"/>
      <c r="AN761" s="434">
        <f>BB761</f>
        <v>0</v>
      </c>
      <c r="AO761" s="435"/>
      <c r="AP761" s="435"/>
      <c r="AQ761" s="435"/>
      <c r="AR761" s="435"/>
      <c r="AS761" s="181"/>
      <c r="AW761" s="47"/>
      <c r="AY761" s="208">
        <f>AY743+AY745+AY747+AY749+AY751+AY753+AY755+AY757+AY759</f>
        <v>0</v>
      </c>
      <c r="AZ761" s="210"/>
      <c r="BA761" s="210"/>
      <c r="BB761" s="206">
        <f>BB760</f>
        <v>0</v>
      </c>
      <c r="BC761" s="213"/>
    </row>
    <row r="762" spans="2:65" ht="18" customHeight="1" x14ac:dyDescent="0.15">
      <c r="B762" s="447"/>
      <c r="C762" s="448"/>
      <c r="D762" s="448"/>
      <c r="E762" s="449"/>
      <c r="F762" s="456"/>
      <c r="G762" s="457"/>
      <c r="H762" s="457"/>
      <c r="I762" s="457"/>
      <c r="J762" s="457"/>
      <c r="K762" s="457"/>
      <c r="L762" s="457"/>
      <c r="M762" s="457"/>
      <c r="N762" s="458"/>
      <c r="O762" s="447"/>
      <c r="P762" s="448"/>
      <c r="Q762" s="448"/>
      <c r="R762" s="448"/>
      <c r="S762" s="448"/>
      <c r="T762" s="448"/>
      <c r="U762" s="449"/>
      <c r="V762" s="436"/>
      <c r="W762" s="437"/>
      <c r="X762" s="437"/>
      <c r="Y762" s="438"/>
      <c r="Z762" s="436"/>
      <c r="AA762" s="437"/>
      <c r="AB762" s="437"/>
      <c r="AC762" s="437"/>
      <c r="AD762" s="436"/>
      <c r="AE762" s="437"/>
      <c r="AF762" s="437"/>
      <c r="AG762" s="437"/>
      <c r="AH762" s="436">
        <f>AZ762</f>
        <v>0</v>
      </c>
      <c r="AI762" s="437"/>
      <c r="AJ762" s="437"/>
      <c r="AK762" s="438"/>
      <c r="AL762" s="57"/>
      <c r="AM762" s="58"/>
      <c r="AN762" s="436">
        <f>BC762</f>
        <v>0</v>
      </c>
      <c r="AO762" s="437"/>
      <c r="AP762" s="437"/>
      <c r="AQ762" s="437"/>
      <c r="AR762" s="437"/>
      <c r="AS762" s="31"/>
      <c r="AU762" s="90"/>
      <c r="AW762" s="47"/>
      <c r="AY762" s="209"/>
      <c r="AZ762" s="211">
        <f>IF(AZ743+AZ745+AZ747+AZ749+AZ751+AZ753+AZ755+AZ757+AZ759=AY761,0,ROUNDDOWN(AZ743+AZ745+AZ747+AZ749+AZ751+AZ753+AZ755+AZ757+AZ759,0))</f>
        <v>0</v>
      </c>
      <c r="BA762" s="207"/>
      <c r="BB762" s="207"/>
      <c r="BC762" s="211">
        <f>IF(BC760=BB761,0,BC760)</f>
        <v>0</v>
      </c>
    </row>
    <row r="763" spans="2:65" ht="18" customHeight="1" x14ac:dyDescent="0.15">
      <c r="AD763" s="1" t="str">
        <f>IF(AND($F760="",$V760+$V761&gt;0),"事業の種類を選択してください。","")</f>
        <v/>
      </c>
      <c r="AN763" s="433">
        <f>IF(AN760=0,0,AN760+IF(AN762=0,AN761,AN762))</f>
        <v>0</v>
      </c>
      <c r="AO763" s="433"/>
      <c r="AP763" s="433"/>
      <c r="AQ763" s="433"/>
      <c r="AR763" s="433"/>
      <c r="AW763" s="47"/>
    </row>
    <row r="764" spans="2:65" ht="31.5" customHeight="1" x14ac:dyDescent="0.15">
      <c r="AN764" s="62"/>
      <c r="AO764" s="62"/>
      <c r="AP764" s="62"/>
      <c r="AQ764" s="62"/>
      <c r="AR764" s="62"/>
      <c r="AW764" s="47"/>
    </row>
    <row r="765" spans="2:65" ht="7.5" customHeight="1" x14ac:dyDescent="0.15">
      <c r="X765" s="6"/>
      <c r="Y765" s="6"/>
      <c r="AW765" s="47"/>
    </row>
    <row r="766" spans="2:65" ht="10.5" customHeight="1" x14ac:dyDescent="0.15">
      <c r="X766" s="6"/>
      <c r="Y766" s="6"/>
      <c r="AW766" s="47"/>
    </row>
    <row r="767" spans="2:65" ht="5.25" customHeight="1" x14ac:dyDescent="0.15">
      <c r="X767" s="6"/>
      <c r="Y767" s="6"/>
      <c r="AW767" s="47"/>
    </row>
    <row r="768" spans="2:65" ht="5.25" customHeight="1" x14ac:dyDescent="0.15">
      <c r="X768" s="6"/>
      <c r="Y768" s="6"/>
      <c r="AW768" s="47"/>
    </row>
    <row r="769" spans="2:65" ht="5.25" customHeight="1" x14ac:dyDescent="0.15">
      <c r="X769" s="6"/>
      <c r="Y769" s="6"/>
      <c r="AW769" s="47"/>
    </row>
    <row r="770" spans="2:65" ht="5.25" customHeight="1" x14ac:dyDescent="0.15">
      <c r="X770" s="6"/>
      <c r="Y770" s="6"/>
      <c r="AW770" s="47"/>
    </row>
    <row r="771" spans="2:65" ht="17.25" customHeight="1" x14ac:dyDescent="0.15">
      <c r="B771" s="2" t="s">
        <v>50</v>
      </c>
      <c r="S771" s="4"/>
      <c r="T771" s="4"/>
      <c r="U771" s="4"/>
      <c r="V771" s="4"/>
      <c r="W771" s="4"/>
      <c r="AL771" s="48"/>
      <c r="AW771" s="47"/>
    </row>
    <row r="772" spans="2:65" ht="12.75" customHeight="1" x14ac:dyDescent="0.15">
      <c r="M772" s="49"/>
      <c r="N772" s="49"/>
      <c r="O772" s="49"/>
      <c r="P772" s="49"/>
      <c r="Q772" s="49"/>
      <c r="R772" s="49"/>
      <c r="S772" s="49"/>
      <c r="T772" s="50"/>
      <c r="U772" s="50"/>
      <c r="V772" s="50"/>
      <c r="W772" s="50"/>
      <c r="X772" s="50"/>
      <c r="Y772" s="50"/>
      <c r="Z772" s="50"/>
      <c r="AA772" s="49"/>
      <c r="AB772" s="49"/>
      <c r="AC772" s="49"/>
      <c r="AL772" s="48"/>
      <c r="AM772" s="560" t="s">
        <v>266</v>
      </c>
      <c r="AN772" s="561"/>
      <c r="AO772" s="561"/>
      <c r="AP772" s="562"/>
      <c r="AW772" s="47"/>
    </row>
    <row r="773" spans="2:65" ht="12.75" customHeight="1" x14ac:dyDescent="0.15">
      <c r="M773" s="49"/>
      <c r="N773" s="49"/>
      <c r="O773" s="49"/>
      <c r="P773" s="49"/>
      <c r="Q773" s="49"/>
      <c r="R773" s="49"/>
      <c r="S773" s="49"/>
      <c r="T773" s="50"/>
      <c r="U773" s="50"/>
      <c r="V773" s="50"/>
      <c r="W773" s="50"/>
      <c r="X773" s="50"/>
      <c r="Y773" s="50"/>
      <c r="Z773" s="50"/>
      <c r="AA773" s="49"/>
      <c r="AB773" s="49"/>
      <c r="AC773" s="49"/>
      <c r="AL773" s="48"/>
      <c r="AM773" s="563"/>
      <c r="AN773" s="564"/>
      <c r="AO773" s="564"/>
      <c r="AP773" s="565"/>
      <c r="AW773" s="47"/>
    </row>
    <row r="774" spans="2:65" ht="12.75" customHeight="1" x14ac:dyDescent="0.15">
      <c r="M774" s="49"/>
      <c r="N774" s="49"/>
      <c r="O774" s="49"/>
      <c r="P774" s="49"/>
      <c r="Q774" s="49"/>
      <c r="R774" s="49"/>
      <c r="S774" s="49"/>
      <c r="T774" s="49"/>
      <c r="U774" s="49"/>
      <c r="V774" s="49"/>
      <c r="W774" s="49"/>
      <c r="X774" s="49"/>
      <c r="Y774" s="49"/>
      <c r="Z774" s="49"/>
      <c r="AA774" s="49"/>
      <c r="AB774" s="49"/>
      <c r="AC774" s="49"/>
      <c r="AL774" s="48"/>
      <c r="AM774" s="220"/>
      <c r="AN774" s="220"/>
      <c r="AW774" s="47"/>
    </row>
    <row r="775" spans="2:65" ht="6" customHeight="1" x14ac:dyDescent="0.15">
      <c r="M775" s="49"/>
      <c r="N775" s="49"/>
      <c r="O775" s="49"/>
      <c r="P775" s="49"/>
      <c r="Q775" s="49"/>
      <c r="R775" s="49"/>
      <c r="S775" s="49"/>
      <c r="T775" s="49"/>
      <c r="U775" s="49"/>
      <c r="V775" s="49"/>
      <c r="W775" s="49"/>
      <c r="X775" s="49"/>
      <c r="Y775" s="49"/>
      <c r="Z775" s="49"/>
      <c r="AA775" s="49"/>
      <c r="AB775" s="49"/>
      <c r="AC775" s="49"/>
      <c r="AL775" s="48"/>
      <c r="AM775" s="48"/>
      <c r="AW775" s="47"/>
    </row>
    <row r="776" spans="2:65" ht="12.75" customHeight="1" x14ac:dyDescent="0.15">
      <c r="B776" s="566" t="s">
        <v>2</v>
      </c>
      <c r="C776" s="567"/>
      <c r="D776" s="567"/>
      <c r="E776" s="567"/>
      <c r="F776" s="567"/>
      <c r="G776" s="567"/>
      <c r="H776" s="567"/>
      <c r="I776" s="567"/>
      <c r="J776" s="569" t="s">
        <v>10</v>
      </c>
      <c r="K776" s="569"/>
      <c r="L776" s="3" t="s">
        <v>3</v>
      </c>
      <c r="M776" s="569" t="s">
        <v>11</v>
      </c>
      <c r="N776" s="569"/>
      <c r="O776" s="570" t="s">
        <v>12</v>
      </c>
      <c r="P776" s="569"/>
      <c r="Q776" s="569"/>
      <c r="R776" s="569"/>
      <c r="S776" s="569"/>
      <c r="T776" s="569"/>
      <c r="U776" s="569" t="s">
        <v>13</v>
      </c>
      <c r="V776" s="569"/>
      <c r="W776" s="569"/>
      <c r="AD776" s="5"/>
      <c r="AE776" s="5"/>
      <c r="AF776" s="5"/>
      <c r="AG776" s="5"/>
      <c r="AH776" s="5"/>
      <c r="AI776" s="5"/>
      <c r="AJ776" s="5"/>
      <c r="AL776" s="571">
        <f ca="1">$AL$9</f>
        <v>30</v>
      </c>
      <c r="AM776" s="572"/>
      <c r="AN776" s="502" t="s">
        <v>4</v>
      </c>
      <c r="AO776" s="502"/>
      <c r="AP776" s="572">
        <v>19</v>
      </c>
      <c r="AQ776" s="572"/>
      <c r="AR776" s="502" t="s">
        <v>5</v>
      </c>
      <c r="AS776" s="503"/>
      <c r="AW776" s="47"/>
    </row>
    <row r="777" spans="2:65" ht="13.5" customHeight="1" x14ac:dyDescent="0.15">
      <c r="B777" s="567"/>
      <c r="C777" s="567"/>
      <c r="D777" s="567"/>
      <c r="E777" s="567"/>
      <c r="F777" s="567"/>
      <c r="G777" s="567"/>
      <c r="H777" s="567"/>
      <c r="I777" s="567"/>
      <c r="J777" s="508" t="str">
        <f>$J$10</f>
        <v>1</v>
      </c>
      <c r="K777" s="510" t="str">
        <f>$K$10</f>
        <v>2</v>
      </c>
      <c r="L777" s="513" t="str">
        <f>$L$10</f>
        <v>1</v>
      </c>
      <c r="M777" s="516" t="str">
        <f>$M$10</f>
        <v>0</v>
      </c>
      <c r="N777" s="510" t="str">
        <f>$N$10</f>
        <v>3</v>
      </c>
      <c r="O777" s="516" t="str">
        <f>$O$10</f>
        <v>9</v>
      </c>
      <c r="P777" s="519" t="str">
        <f>$P$10</f>
        <v>3</v>
      </c>
      <c r="Q777" s="519" t="str">
        <f>$Q$10</f>
        <v>9</v>
      </c>
      <c r="R777" s="519" t="str">
        <f>$R$10</f>
        <v>0</v>
      </c>
      <c r="S777" s="519" t="str">
        <f>$S$10</f>
        <v>2</v>
      </c>
      <c r="T777" s="510" t="str">
        <f>$T$10</f>
        <v>5</v>
      </c>
      <c r="U777" s="516" t="str">
        <f>$U$10</f>
        <v>0</v>
      </c>
      <c r="V777" s="519" t="str">
        <f>$V$10</f>
        <v>0</v>
      </c>
      <c r="W777" s="510" t="str">
        <f>$W$10</f>
        <v>１</v>
      </c>
      <c r="AD777" s="5"/>
      <c r="AE777" s="5"/>
      <c r="AF777" s="5"/>
      <c r="AG777" s="5"/>
      <c r="AH777" s="5"/>
      <c r="AI777" s="5"/>
      <c r="AJ777" s="5"/>
      <c r="AL777" s="573"/>
      <c r="AM777" s="574"/>
      <c r="AN777" s="504"/>
      <c r="AO777" s="504"/>
      <c r="AP777" s="574"/>
      <c r="AQ777" s="574"/>
      <c r="AR777" s="504"/>
      <c r="AS777" s="505"/>
      <c r="AW777" s="47"/>
    </row>
    <row r="778" spans="2:65" ht="9" customHeight="1" x14ac:dyDescent="0.15">
      <c r="B778" s="567"/>
      <c r="C778" s="567"/>
      <c r="D778" s="567"/>
      <c r="E778" s="567"/>
      <c r="F778" s="567"/>
      <c r="G778" s="567"/>
      <c r="H778" s="567"/>
      <c r="I778" s="567"/>
      <c r="J778" s="509"/>
      <c r="K778" s="511"/>
      <c r="L778" s="514"/>
      <c r="M778" s="517"/>
      <c r="N778" s="511"/>
      <c r="O778" s="517"/>
      <c r="P778" s="520"/>
      <c r="Q778" s="520"/>
      <c r="R778" s="520"/>
      <c r="S778" s="520"/>
      <c r="T778" s="511"/>
      <c r="U778" s="517"/>
      <c r="V778" s="520"/>
      <c r="W778" s="511"/>
      <c r="AD778" s="5"/>
      <c r="AE778" s="5"/>
      <c r="AF778" s="5"/>
      <c r="AG778" s="5"/>
      <c r="AH778" s="5"/>
      <c r="AI778" s="5"/>
      <c r="AJ778" s="5"/>
      <c r="AL778" s="575"/>
      <c r="AM778" s="576"/>
      <c r="AN778" s="506"/>
      <c r="AO778" s="506"/>
      <c r="AP778" s="576"/>
      <c r="AQ778" s="576"/>
      <c r="AR778" s="506"/>
      <c r="AS778" s="507"/>
      <c r="AW778" s="47"/>
    </row>
    <row r="779" spans="2:65" ht="6" customHeight="1" x14ac:dyDescent="0.15">
      <c r="B779" s="568"/>
      <c r="C779" s="568"/>
      <c r="D779" s="568"/>
      <c r="E779" s="568"/>
      <c r="F779" s="568"/>
      <c r="G779" s="568"/>
      <c r="H779" s="568"/>
      <c r="I779" s="568"/>
      <c r="J779" s="509"/>
      <c r="K779" s="512"/>
      <c r="L779" s="515"/>
      <c r="M779" s="518"/>
      <c r="N779" s="512"/>
      <c r="O779" s="518"/>
      <c r="P779" s="521"/>
      <c r="Q779" s="521"/>
      <c r="R779" s="521"/>
      <c r="S779" s="521"/>
      <c r="T779" s="512"/>
      <c r="U779" s="518"/>
      <c r="V779" s="521"/>
      <c r="W779" s="512"/>
      <c r="AW779" s="47"/>
    </row>
    <row r="780" spans="2:65" ht="15" customHeight="1" x14ac:dyDescent="0.15">
      <c r="B780" s="487" t="s">
        <v>51</v>
      </c>
      <c r="C780" s="488"/>
      <c r="D780" s="488"/>
      <c r="E780" s="488"/>
      <c r="F780" s="488"/>
      <c r="G780" s="488"/>
      <c r="H780" s="488"/>
      <c r="I780" s="489"/>
      <c r="J780" s="487" t="s">
        <v>6</v>
      </c>
      <c r="K780" s="488"/>
      <c r="L780" s="488"/>
      <c r="M780" s="488"/>
      <c r="N780" s="496"/>
      <c r="O780" s="499" t="s">
        <v>52</v>
      </c>
      <c r="P780" s="488"/>
      <c r="Q780" s="488"/>
      <c r="R780" s="488"/>
      <c r="S780" s="488"/>
      <c r="T780" s="488"/>
      <c r="U780" s="489"/>
      <c r="V780" s="12" t="s">
        <v>32</v>
      </c>
      <c r="W780" s="27"/>
      <c r="X780" s="27"/>
      <c r="Y780" s="526" t="s">
        <v>44</v>
      </c>
      <c r="Z780" s="526"/>
      <c r="AA780" s="526"/>
      <c r="AB780" s="526"/>
      <c r="AC780" s="526"/>
      <c r="AD780" s="526"/>
      <c r="AE780" s="526"/>
      <c r="AF780" s="526"/>
      <c r="AG780" s="526"/>
      <c r="AH780" s="526"/>
      <c r="AI780" s="27"/>
      <c r="AJ780" s="27"/>
      <c r="AK780" s="28"/>
      <c r="AL780" s="527" t="s">
        <v>216</v>
      </c>
      <c r="AM780" s="527"/>
      <c r="AN780" s="528" t="s">
        <v>33</v>
      </c>
      <c r="AO780" s="528"/>
      <c r="AP780" s="528"/>
      <c r="AQ780" s="528"/>
      <c r="AR780" s="528"/>
      <c r="AS780" s="529"/>
      <c r="AW780" s="47"/>
    </row>
    <row r="781" spans="2:65" ht="13.5" customHeight="1" x14ac:dyDescent="0.15">
      <c r="B781" s="490"/>
      <c r="C781" s="491"/>
      <c r="D781" s="491"/>
      <c r="E781" s="491"/>
      <c r="F781" s="491"/>
      <c r="G781" s="491"/>
      <c r="H781" s="491"/>
      <c r="I781" s="492"/>
      <c r="J781" s="490"/>
      <c r="K781" s="491"/>
      <c r="L781" s="491"/>
      <c r="M781" s="491"/>
      <c r="N781" s="497"/>
      <c r="O781" s="500"/>
      <c r="P781" s="491"/>
      <c r="Q781" s="491"/>
      <c r="R781" s="491"/>
      <c r="S781" s="491"/>
      <c r="T781" s="491"/>
      <c r="U781" s="492"/>
      <c r="V781" s="530" t="s">
        <v>7</v>
      </c>
      <c r="W781" s="531"/>
      <c r="X781" s="531"/>
      <c r="Y781" s="532"/>
      <c r="Z781" s="536" t="s">
        <v>16</v>
      </c>
      <c r="AA781" s="537"/>
      <c r="AB781" s="537"/>
      <c r="AC781" s="538"/>
      <c r="AD781" s="542" t="s">
        <v>17</v>
      </c>
      <c r="AE781" s="543"/>
      <c r="AF781" s="543"/>
      <c r="AG781" s="544"/>
      <c r="AH781" s="548" t="s">
        <v>86</v>
      </c>
      <c r="AI781" s="549"/>
      <c r="AJ781" s="549"/>
      <c r="AK781" s="550"/>
      <c r="AL781" s="554" t="s">
        <v>217</v>
      </c>
      <c r="AM781" s="554"/>
      <c r="AN781" s="556" t="s">
        <v>19</v>
      </c>
      <c r="AO781" s="557"/>
      <c r="AP781" s="557"/>
      <c r="AQ781" s="557"/>
      <c r="AR781" s="558"/>
      <c r="AS781" s="559"/>
      <c r="AW781" s="47"/>
      <c r="AY781" s="196" t="s">
        <v>243</v>
      </c>
      <c r="AZ781" s="196" t="s">
        <v>243</v>
      </c>
      <c r="BA781" s="196" t="s">
        <v>241</v>
      </c>
      <c r="BB781" s="522" t="s">
        <v>242</v>
      </c>
      <c r="BC781" s="523"/>
    </row>
    <row r="782" spans="2:65" ht="13.5" customHeight="1" x14ac:dyDescent="0.15">
      <c r="B782" s="493"/>
      <c r="C782" s="494"/>
      <c r="D782" s="494"/>
      <c r="E782" s="494"/>
      <c r="F782" s="494"/>
      <c r="G782" s="494"/>
      <c r="H782" s="494"/>
      <c r="I782" s="495"/>
      <c r="J782" s="493"/>
      <c r="K782" s="494"/>
      <c r="L782" s="494"/>
      <c r="M782" s="494"/>
      <c r="N782" s="498"/>
      <c r="O782" s="501"/>
      <c r="P782" s="494"/>
      <c r="Q782" s="494"/>
      <c r="R782" s="494"/>
      <c r="S782" s="494"/>
      <c r="T782" s="494"/>
      <c r="U782" s="495"/>
      <c r="V782" s="533"/>
      <c r="W782" s="534"/>
      <c r="X782" s="534"/>
      <c r="Y782" s="535"/>
      <c r="Z782" s="539"/>
      <c r="AA782" s="540"/>
      <c r="AB782" s="540"/>
      <c r="AC782" s="541"/>
      <c r="AD782" s="545"/>
      <c r="AE782" s="546"/>
      <c r="AF782" s="546"/>
      <c r="AG782" s="547"/>
      <c r="AH782" s="551"/>
      <c r="AI782" s="552"/>
      <c r="AJ782" s="552"/>
      <c r="AK782" s="553"/>
      <c r="AL782" s="555"/>
      <c r="AM782" s="555"/>
      <c r="AN782" s="524"/>
      <c r="AO782" s="524"/>
      <c r="AP782" s="524"/>
      <c r="AQ782" s="524"/>
      <c r="AR782" s="524"/>
      <c r="AS782" s="525"/>
      <c r="AW782" s="47"/>
      <c r="AY782" s="197"/>
      <c r="AZ782" s="198" t="s">
        <v>237</v>
      </c>
      <c r="BA782" s="198" t="s">
        <v>240</v>
      </c>
      <c r="BB782" s="199" t="s">
        <v>238</v>
      </c>
      <c r="BC782" s="198" t="s">
        <v>237</v>
      </c>
      <c r="BL782" s="43" t="s">
        <v>251</v>
      </c>
      <c r="BM782" s="43" t="s">
        <v>151</v>
      </c>
    </row>
    <row r="783" spans="2:65" ht="18" customHeight="1" x14ac:dyDescent="0.15">
      <c r="B783" s="466"/>
      <c r="C783" s="467"/>
      <c r="D783" s="467"/>
      <c r="E783" s="467"/>
      <c r="F783" s="467"/>
      <c r="G783" s="467"/>
      <c r="H783" s="467"/>
      <c r="I783" s="468"/>
      <c r="J783" s="466"/>
      <c r="K783" s="467"/>
      <c r="L783" s="467"/>
      <c r="M783" s="467"/>
      <c r="N783" s="472"/>
      <c r="O783" s="86"/>
      <c r="P783" s="15" t="s">
        <v>0</v>
      </c>
      <c r="Q783" s="44"/>
      <c r="R783" s="15" t="s">
        <v>1</v>
      </c>
      <c r="S783" s="85"/>
      <c r="T783" s="474" t="s">
        <v>57</v>
      </c>
      <c r="U783" s="475"/>
      <c r="V783" s="476"/>
      <c r="W783" s="477"/>
      <c r="X783" s="477"/>
      <c r="Y783" s="59" t="s">
        <v>8</v>
      </c>
      <c r="Z783" s="37"/>
      <c r="AA783" s="38"/>
      <c r="AB783" s="38"/>
      <c r="AC783" s="36" t="s">
        <v>8</v>
      </c>
      <c r="AD783" s="37"/>
      <c r="AE783" s="38"/>
      <c r="AF783" s="38"/>
      <c r="AG783" s="39" t="s">
        <v>8</v>
      </c>
      <c r="AH783" s="462">
        <f>IF(V783="賃金で算定",V784+Z784-AD784,0)</f>
        <v>0</v>
      </c>
      <c r="AI783" s="463"/>
      <c r="AJ783" s="463"/>
      <c r="AK783" s="464"/>
      <c r="AL783" s="51"/>
      <c r="AM783" s="52"/>
      <c r="AN783" s="478"/>
      <c r="AO783" s="479"/>
      <c r="AP783" s="479"/>
      <c r="AQ783" s="479"/>
      <c r="AR783" s="479"/>
      <c r="AS783" s="39" t="s">
        <v>8</v>
      </c>
      <c r="AV783" s="46" t="str">
        <f>IF(OR(O783="",Q783=""),"", IF(O783&lt;20,DATE(O783+118,Q783,IF(S783="",1,S783)),DATE(O783+88,Q783,IF(S783="",1,S783))))</f>
        <v/>
      </c>
      <c r="AW783" s="47" t="str">
        <f>IF(AV783&lt;=設定シート!C$15,"昔",IF(AV783&lt;=設定シート!E$15,"上",IF(AV783&lt;=設定シート!G$15,"中","下")))</f>
        <v>下</v>
      </c>
      <c r="AX783" s="4">
        <f>IF(AV783&lt;=設定シート!$E$36,5,IF(AV783&lt;=設定シート!$I$36,7,IF(AV783&lt;=設定シート!$M$36,9,11)))</f>
        <v>11</v>
      </c>
      <c r="AY783" s="202"/>
      <c r="AZ783" s="200"/>
      <c r="BA783" s="204">
        <f>AN783</f>
        <v>0</v>
      </c>
      <c r="BB783" s="200"/>
      <c r="BC783" s="200"/>
    </row>
    <row r="784" spans="2:65" ht="18" customHeight="1" x14ac:dyDescent="0.15">
      <c r="B784" s="469"/>
      <c r="C784" s="470"/>
      <c r="D784" s="470"/>
      <c r="E784" s="470"/>
      <c r="F784" s="470"/>
      <c r="G784" s="470"/>
      <c r="H784" s="470"/>
      <c r="I784" s="471"/>
      <c r="J784" s="469"/>
      <c r="K784" s="470"/>
      <c r="L784" s="470"/>
      <c r="M784" s="470"/>
      <c r="N784" s="473"/>
      <c r="O784" s="87"/>
      <c r="P784" s="5" t="s">
        <v>0</v>
      </c>
      <c r="Q784" s="45"/>
      <c r="R784" s="5" t="s">
        <v>1</v>
      </c>
      <c r="S784" s="88"/>
      <c r="T784" s="480" t="s">
        <v>58</v>
      </c>
      <c r="U784" s="481"/>
      <c r="V784" s="482"/>
      <c r="W784" s="483"/>
      <c r="X784" s="483"/>
      <c r="Y784" s="484"/>
      <c r="Z784" s="485"/>
      <c r="AA784" s="486"/>
      <c r="AB784" s="486"/>
      <c r="AC784" s="486"/>
      <c r="AD784" s="482">
        <v>0</v>
      </c>
      <c r="AE784" s="483"/>
      <c r="AF784" s="483"/>
      <c r="AG784" s="484"/>
      <c r="AH784" s="435">
        <f>IF(V783="賃金で算定",0,V784+Z784-AD784)</f>
        <v>0</v>
      </c>
      <c r="AI784" s="435"/>
      <c r="AJ784" s="435"/>
      <c r="AK784" s="465"/>
      <c r="AL784" s="439">
        <f>IF(V783="賃金で算定","賃金で算定",IF(OR(V784=0,$F801="",AV783=""),0,IF(AW783="昔",VLOOKUP($F801,労務比率,AX783,FALSE),IF(AW783="上",VLOOKUP($F801,労務比率,AX783,FALSE),IF(AW783="中",VLOOKUP($F801,労務比率,AX783,FALSE),VLOOKUP($F801,労務比率,AX783,FALSE))))))</f>
        <v>0</v>
      </c>
      <c r="AM784" s="440"/>
      <c r="AN784" s="436">
        <f>IF(V783="賃金で算定",0,INT(AH784*AL784/100))</f>
        <v>0</v>
      </c>
      <c r="AO784" s="437"/>
      <c r="AP784" s="437"/>
      <c r="AQ784" s="437"/>
      <c r="AR784" s="437"/>
      <c r="AS784" s="31"/>
      <c r="AV784" s="46"/>
      <c r="AW784" s="47"/>
      <c r="AY784" s="203">
        <f>AH784</f>
        <v>0</v>
      </c>
      <c r="AZ784" s="201">
        <f>IF(AV783&lt;=設定シート!C$85,AH784,IF(AND(AV783&gt;=設定シート!E$85,AV783&lt;=設定シート!G$85),AH784*105/108,AH784))</f>
        <v>0</v>
      </c>
      <c r="BA784" s="198"/>
      <c r="BB784" s="201">
        <f>IF($AL784="賃金で算定",0,INT(AY784*$AL784/100))</f>
        <v>0</v>
      </c>
      <c r="BC784" s="201">
        <f>IF(AY784=AZ784,BB784,AZ784*$AL784/100)</f>
        <v>0</v>
      </c>
      <c r="BL784" s="43">
        <f>IF(AY784=AZ784,0,1)</f>
        <v>0</v>
      </c>
      <c r="BM784" s="43" t="str">
        <f>IF(BL784=1,AL784,"")</f>
        <v/>
      </c>
    </row>
    <row r="785" spans="2:65" ht="18" customHeight="1" x14ac:dyDescent="0.15">
      <c r="B785" s="466"/>
      <c r="C785" s="467"/>
      <c r="D785" s="467"/>
      <c r="E785" s="467"/>
      <c r="F785" s="467"/>
      <c r="G785" s="467"/>
      <c r="H785" s="467"/>
      <c r="I785" s="468"/>
      <c r="J785" s="466"/>
      <c r="K785" s="467"/>
      <c r="L785" s="467"/>
      <c r="M785" s="467"/>
      <c r="N785" s="472"/>
      <c r="O785" s="86"/>
      <c r="P785" s="15" t="s">
        <v>45</v>
      </c>
      <c r="Q785" s="44"/>
      <c r="R785" s="15" t="s">
        <v>46</v>
      </c>
      <c r="S785" s="85"/>
      <c r="T785" s="474" t="s">
        <v>47</v>
      </c>
      <c r="U785" s="475"/>
      <c r="V785" s="476"/>
      <c r="W785" s="477"/>
      <c r="X785" s="477"/>
      <c r="Y785" s="60"/>
      <c r="Z785" s="33"/>
      <c r="AA785" s="34"/>
      <c r="AB785" s="34"/>
      <c r="AC785" s="35"/>
      <c r="AD785" s="33"/>
      <c r="AE785" s="34"/>
      <c r="AF785" s="34"/>
      <c r="AG785" s="40"/>
      <c r="AH785" s="462">
        <f>IF(V785="賃金で算定",V786+Z786-AD786,0)</f>
        <v>0</v>
      </c>
      <c r="AI785" s="463"/>
      <c r="AJ785" s="463"/>
      <c r="AK785" s="464"/>
      <c r="AL785" s="51"/>
      <c r="AM785" s="52"/>
      <c r="AN785" s="478"/>
      <c r="AO785" s="479"/>
      <c r="AP785" s="479"/>
      <c r="AQ785" s="479"/>
      <c r="AR785" s="479"/>
      <c r="AS785" s="32"/>
      <c r="AV785" s="46" t="str">
        <f>IF(OR(O785="",Q785=""),"", IF(O785&lt;20,DATE(O785+118,Q785,IF(S785="",1,S785)),DATE(O785+88,Q785,IF(S785="",1,S785))))</f>
        <v/>
      </c>
      <c r="AW785" s="47" t="str">
        <f>IF(AV785&lt;=設定シート!C$15,"昔",IF(AV785&lt;=設定シート!E$15,"上",IF(AV785&lt;=設定シート!G$15,"中","下")))</f>
        <v>下</v>
      </c>
      <c r="AX785" s="4">
        <f>IF(AV785&lt;=設定シート!$E$36,5,IF(AV785&lt;=設定シート!$I$36,7,IF(AV785&lt;=設定シート!$M$36,9,11)))</f>
        <v>11</v>
      </c>
      <c r="AY785" s="202"/>
      <c r="AZ785" s="200"/>
      <c r="BA785" s="204">
        <f t="shared" ref="BA785" si="418">AN785</f>
        <v>0</v>
      </c>
      <c r="BB785" s="200"/>
      <c r="BC785" s="200"/>
      <c r="BL785" s="43"/>
      <c r="BM785" s="43"/>
    </row>
    <row r="786" spans="2:65" ht="18" customHeight="1" x14ac:dyDescent="0.15">
      <c r="B786" s="469"/>
      <c r="C786" s="470"/>
      <c r="D786" s="470"/>
      <c r="E786" s="470"/>
      <c r="F786" s="470"/>
      <c r="G786" s="470"/>
      <c r="H786" s="470"/>
      <c r="I786" s="471"/>
      <c r="J786" s="469"/>
      <c r="K786" s="470"/>
      <c r="L786" s="470"/>
      <c r="M786" s="470"/>
      <c r="N786" s="473"/>
      <c r="O786" s="87"/>
      <c r="P786" s="16" t="s">
        <v>45</v>
      </c>
      <c r="Q786" s="45"/>
      <c r="R786" s="16" t="s">
        <v>46</v>
      </c>
      <c r="S786" s="88"/>
      <c r="T786" s="480" t="s">
        <v>48</v>
      </c>
      <c r="U786" s="481"/>
      <c r="V786" s="482"/>
      <c r="W786" s="483"/>
      <c r="X786" s="483"/>
      <c r="Y786" s="484"/>
      <c r="Z786" s="485"/>
      <c r="AA786" s="486"/>
      <c r="AB786" s="486"/>
      <c r="AC786" s="486"/>
      <c r="AD786" s="482">
        <v>0</v>
      </c>
      <c r="AE786" s="483"/>
      <c r="AF786" s="483"/>
      <c r="AG786" s="484"/>
      <c r="AH786" s="435">
        <f>IF(V785="賃金で算定",0,V786+Z786-AD786)</f>
        <v>0</v>
      </c>
      <c r="AI786" s="435"/>
      <c r="AJ786" s="435"/>
      <c r="AK786" s="465"/>
      <c r="AL786" s="439">
        <f>IF(V785="賃金で算定","賃金で算定",IF(OR(V786=0,$F801="",AV785=""),0,IF(AW785="昔",VLOOKUP($F801,労務比率,AX785,FALSE),IF(AW785="上",VLOOKUP($F801,労務比率,AX785,FALSE),IF(AW785="中",VLOOKUP($F801,労務比率,AX785,FALSE),VLOOKUP($F801,労務比率,AX785,FALSE))))))</f>
        <v>0</v>
      </c>
      <c r="AM786" s="440"/>
      <c r="AN786" s="436">
        <f>IF(V785="賃金で算定",0,INT(AH786*AL786/100))</f>
        <v>0</v>
      </c>
      <c r="AO786" s="437"/>
      <c r="AP786" s="437"/>
      <c r="AQ786" s="437"/>
      <c r="AR786" s="437"/>
      <c r="AS786" s="31"/>
      <c r="AV786" s="46"/>
      <c r="AW786" s="47"/>
      <c r="AY786" s="203">
        <f t="shared" ref="AY786" si="419">AH786</f>
        <v>0</v>
      </c>
      <c r="AZ786" s="201">
        <f>IF(AV785&lt;=設定シート!C$85,AH786,IF(AND(AV785&gt;=設定シート!E$85,AV785&lt;=設定シート!G$85),AH786*105/108,AH786))</f>
        <v>0</v>
      </c>
      <c r="BA786" s="198"/>
      <c r="BB786" s="201">
        <f t="shared" ref="BB786" si="420">IF($AL786="賃金で算定",0,INT(AY786*$AL786/100))</f>
        <v>0</v>
      </c>
      <c r="BC786" s="201">
        <f>IF(AY786=AZ786,BB786,AZ786*$AL786/100)</f>
        <v>0</v>
      </c>
      <c r="BL786" s="43">
        <f>IF(AY786=AZ786,0,1)</f>
        <v>0</v>
      </c>
      <c r="BM786" s="43" t="str">
        <f>IF(BL786=1,AL786,"")</f>
        <v/>
      </c>
    </row>
    <row r="787" spans="2:65" ht="18" customHeight="1" x14ac:dyDescent="0.15">
      <c r="B787" s="466"/>
      <c r="C787" s="467"/>
      <c r="D787" s="467"/>
      <c r="E787" s="467"/>
      <c r="F787" s="467"/>
      <c r="G787" s="467"/>
      <c r="H787" s="467"/>
      <c r="I787" s="468"/>
      <c r="J787" s="466"/>
      <c r="K787" s="467"/>
      <c r="L787" s="467"/>
      <c r="M787" s="467"/>
      <c r="N787" s="472"/>
      <c r="O787" s="86"/>
      <c r="P787" s="15" t="s">
        <v>45</v>
      </c>
      <c r="Q787" s="44"/>
      <c r="R787" s="15" t="s">
        <v>46</v>
      </c>
      <c r="S787" s="85"/>
      <c r="T787" s="474" t="s">
        <v>47</v>
      </c>
      <c r="U787" s="475"/>
      <c r="V787" s="476"/>
      <c r="W787" s="477"/>
      <c r="X787" s="477"/>
      <c r="Y787" s="60"/>
      <c r="Z787" s="33"/>
      <c r="AA787" s="34"/>
      <c r="AB787" s="34"/>
      <c r="AC787" s="35"/>
      <c r="AD787" s="33"/>
      <c r="AE787" s="34"/>
      <c r="AF787" s="34"/>
      <c r="AG787" s="40"/>
      <c r="AH787" s="462">
        <f>IF(V787="賃金で算定",V788+Z788-AD788,0)</f>
        <v>0</v>
      </c>
      <c r="AI787" s="463"/>
      <c r="AJ787" s="463"/>
      <c r="AK787" s="464"/>
      <c r="AL787" s="51"/>
      <c r="AM787" s="52"/>
      <c r="AN787" s="478"/>
      <c r="AO787" s="479"/>
      <c r="AP787" s="479"/>
      <c r="AQ787" s="479"/>
      <c r="AR787" s="479"/>
      <c r="AS787" s="32"/>
      <c r="AV787" s="46" t="str">
        <f>IF(OR(O787="",Q787=""),"", IF(O787&lt;20,DATE(O787+118,Q787,IF(S787="",1,S787)),DATE(O787+88,Q787,IF(S787="",1,S787))))</f>
        <v/>
      </c>
      <c r="AW787" s="47" t="str">
        <f>IF(AV787&lt;=設定シート!C$15,"昔",IF(AV787&lt;=設定シート!E$15,"上",IF(AV787&lt;=設定シート!G$15,"中","下")))</f>
        <v>下</v>
      </c>
      <c r="AX787" s="4">
        <f>IF(AV787&lt;=設定シート!$E$36,5,IF(AV787&lt;=設定シート!$I$36,7,IF(AV787&lt;=設定シート!$M$36,9,11)))</f>
        <v>11</v>
      </c>
      <c r="AY787" s="202"/>
      <c r="AZ787" s="200"/>
      <c r="BA787" s="204">
        <f t="shared" ref="BA787" si="421">AN787</f>
        <v>0</v>
      </c>
      <c r="BB787" s="200"/>
      <c r="BC787" s="200"/>
    </row>
    <row r="788" spans="2:65" ht="18" customHeight="1" x14ac:dyDescent="0.15">
      <c r="B788" s="469"/>
      <c r="C788" s="470"/>
      <c r="D788" s="470"/>
      <c r="E788" s="470"/>
      <c r="F788" s="470"/>
      <c r="G788" s="470"/>
      <c r="H788" s="470"/>
      <c r="I788" s="471"/>
      <c r="J788" s="469"/>
      <c r="K788" s="470"/>
      <c r="L788" s="470"/>
      <c r="M788" s="470"/>
      <c r="N788" s="473"/>
      <c r="O788" s="87"/>
      <c r="P788" s="16" t="s">
        <v>45</v>
      </c>
      <c r="Q788" s="45"/>
      <c r="R788" s="16" t="s">
        <v>46</v>
      </c>
      <c r="S788" s="88"/>
      <c r="T788" s="480" t="s">
        <v>48</v>
      </c>
      <c r="U788" s="481"/>
      <c r="V788" s="482"/>
      <c r="W788" s="483"/>
      <c r="X788" s="483"/>
      <c r="Y788" s="484"/>
      <c r="Z788" s="482"/>
      <c r="AA788" s="483"/>
      <c r="AB788" s="483"/>
      <c r="AC788" s="483"/>
      <c r="AD788" s="482">
        <v>0</v>
      </c>
      <c r="AE788" s="483"/>
      <c r="AF788" s="483"/>
      <c r="AG788" s="484"/>
      <c r="AH788" s="435">
        <f>IF(V787="賃金で算定",0,V788+Z788-AD788)</f>
        <v>0</v>
      </c>
      <c r="AI788" s="435"/>
      <c r="AJ788" s="435"/>
      <c r="AK788" s="465"/>
      <c r="AL788" s="439">
        <f>IF(V787="賃金で算定","賃金で算定",IF(OR(V788=0,$F801="",AV787=""),0,IF(AW787="昔",VLOOKUP($F801,労務比率,AX787,FALSE),IF(AW787="上",VLOOKUP($F801,労務比率,AX787,FALSE),IF(AW787="中",VLOOKUP($F801,労務比率,AX787,FALSE),VLOOKUP($F801,労務比率,AX787,FALSE))))))</f>
        <v>0</v>
      </c>
      <c r="AM788" s="440"/>
      <c r="AN788" s="436">
        <f>IF(V787="賃金で算定",0,INT(AH788*AL788/100))</f>
        <v>0</v>
      </c>
      <c r="AO788" s="437"/>
      <c r="AP788" s="437"/>
      <c r="AQ788" s="437"/>
      <c r="AR788" s="437"/>
      <c r="AS788" s="31"/>
      <c r="AV788" s="46"/>
      <c r="AW788" s="47"/>
      <c r="AY788" s="203">
        <f t="shared" ref="AY788" si="422">AH788</f>
        <v>0</v>
      </c>
      <c r="AZ788" s="201">
        <f>IF(AV787&lt;=設定シート!C$85,AH788,IF(AND(AV787&gt;=設定シート!E$85,AV787&lt;=設定シート!G$85),AH788*105/108,AH788))</f>
        <v>0</v>
      </c>
      <c r="BA788" s="198"/>
      <c r="BB788" s="201">
        <f t="shared" ref="BB788" si="423">IF($AL788="賃金で算定",0,INT(AY788*$AL788/100))</f>
        <v>0</v>
      </c>
      <c r="BC788" s="201">
        <f>IF(AY788=AZ788,BB788,AZ788*$AL788/100)</f>
        <v>0</v>
      </c>
      <c r="BL788" s="43">
        <f>IF(AY788=AZ788,0,1)</f>
        <v>0</v>
      </c>
      <c r="BM788" s="43" t="str">
        <f>IF(BL788=1,AL788,"")</f>
        <v/>
      </c>
    </row>
    <row r="789" spans="2:65" ht="18" customHeight="1" x14ac:dyDescent="0.15">
      <c r="B789" s="466"/>
      <c r="C789" s="467"/>
      <c r="D789" s="467"/>
      <c r="E789" s="467"/>
      <c r="F789" s="467"/>
      <c r="G789" s="467"/>
      <c r="H789" s="467"/>
      <c r="I789" s="468"/>
      <c r="J789" s="466"/>
      <c r="K789" s="467"/>
      <c r="L789" s="467"/>
      <c r="M789" s="467"/>
      <c r="N789" s="472"/>
      <c r="O789" s="86"/>
      <c r="P789" s="15" t="s">
        <v>45</v>
      </c>
      <c r="Q789" s="44"/>
      <c r="R789" s="15" t="s">
        <v>46</v>
      </c>
      <c r="S789" s="85"/>
      <c r="T789" s="474" t="s">
        <v>47</v>
      </c>
      <c r="U789" s="475"/>
      <c r="V789" s="476"/>
      <c r="W789" s="477"/>
      <c r="X789" s="477"/>
      <c r="Y789" s="61"/>
      <c r="Z789" s="29"/>
      <c r="AA789" s="30"/>
      <c r="AB789" s="30"/>
      <c r="AC789" s="41"/>
      <c r="AD789" s="29"/>
      <c r="AE789" s="30"/>
      <c r="AF789" s="30"/>
      <c r="AG789" s="42"/>
      <c r="AH789" s="462">
        <f>IF(V789="賃金で算定",V790+Z790-AD790,0)</f>
        <v>0</v>
      </c>
      <c r="AI789" s="463"/>
      <c r="AJ789" s="463"/>
      <c r="AK789" s="464"/>
      <c r="AL789" s="51"/>
      <c r="AM789" s="52"/>
      <c r="AN789" s="478"/>
      <c r="AO789" s="479"/>
      <c r="AP789" s="479"/>
      <c r="AQ789" s="479"/>
      <c r="AR789" s="479"/>
      <c r="AS789" s="32"/>
      <c r="AV789" s="46" t="str">
        <f>IF(OR(O789="",Q789=""),"", IF(O789&lt;20,DATE(O789+118,Q789,IF(S789="",1,S789)),DATE(O789+88,Q789,IF(S789="",1,S789))))</f>
        <v/>
      </c>
      <c r="AW789" s="47" t="str">
        <f>IF(AV789&lt;=設定シート!C$15,"昔",IF(AV789&lt;=設定シート!E$15,"上",IF(AV789&lt;=設定シート!G$15,"中","下")))</f>
        <v>下</v>
      </c>
      <c r="AX789" s="4">
        <f>IF(AV789&lt;=設定シート!$E$36,5,IF(AV789&lt;=設定シート!$I$36,7,IF(AV789&lt;=設定シート!$M$36,9,11)))</f>
        <v>11</v>
      </c>
      <c r="AY789" s="202"/>
      <c r="AZ789" s="200"/>
      <c r="BA789" s="204">
        <f t="shared" ref="BA789" si="424">AN789</f>
        <v>0</v>
      </c>
      <c r="BB789" s="200"/>
      <c r="BC789" s="200"/>
    </row>
    <row r="790" spans="2:65" ht="18" customHeight="1" x14ac:dyDescent="0.15">
      <c r="B790" s="469"/>
      <c r="C790" s="470"/>
      <c r="D790" s="470"/>
      <c r="E790" s="470"/>
      <c r="F790" s="470"/>
      <c r="G790" s="470"/>
      <c r="H790" s="470"/>
      <c r="I790" s="471"/>
      <c r="J790" s="469"/>
      <c r="K790" s="470"/>
      <c r="L790" s="470"/>
      <c r="M790" s="470"/>
      <c r="N790" s="473"/>
      <c r="O790" s="87"/>
      <c r="P790" s="16" t="s">
        <v>45</v>
      </c>
      <c r="Q790" s="45"/>
      <c r="R790" s="16" t="s">
        <v>46</v>
      </c>
      <c r="S790" s="88"/>
      <c r="T790" s="480" t="s">
        <v>48</v>
      </c>
      <c r="U790" s="481"/>
      <c r="V790" s="482"/>
      <c r="W790" s="483"/>
      <c r="X790" s="483"/>
      <c r="Y790" s="484"/>
      <c r="Z790" s="485"/>
      <c r="AA790" s="486"/>
      <c r="AB790" s="486"/>
      <c r="AC790" s="486"/>
      <c r="AD790" s="482">
        <v>0</v>
      </c>
      <c r="AE790" s="483"/>
      <c r="AF790" s="483"/>
      <c r="AG790" s="484"/>
      <c r="AH790" s="435">
        <f>IF(V789="賃金で算定",0,V790+Z790-AD790)</f>
        <v>0</v>
      </c>
      <c r="AI790" s="435"/>
      <c r="AJ790" s="435"/>
      <c r="AK790" s="465"/>
      <c r="AL790" s="439">
        <f>IF(V789="賃金で算定","賃金で算定",IF(OR(V790=0,$F801="",AV789=""),0,IF(AW789="昔",VLOOKUP($F801,労務比率,AX789,FALSE),IF(AW789="上",VLOOKUP($F801,労務比率,AX789,FALSE),IF(AW789="中",VLOOKUP($F801,労務比率,AX789,FALSE),VLOOKUP($F801,労務比率,AX789,FALSE))))))</f>
        <v>0</v>
      </c>
      <c r="AM790" s="440"/>
      <c r="AN790" s="436">
        <f>IF(V789="賃金で算定",0,INT(AH790*AL790/100))</f>
        <v>0</v>
      </c>
      <c r="AO790" s="437"/>
      <c r="AP790" s="437"/>
      <c r="AQ790" s="437"/>
      <c r="AR790" s="437"/>
      <c r="AS790" s="31"/>
      <c r="AV790" s="46"/>
      <c r="AW790" s="47"/>
      <c r="AY790" s="203">
        <f t="shared" ref="AY790" si="425">AH790</f>
        <v>0</v>
      </c>
      <c r="AZ790" s="201">
        <f>IF(AV789&lt;=設定シート!C$85,AH790,IF(AND(AV789&gt;=設定シート!E$85,AV789&lt;=設定シート!G$85),AH790*105/108,AH790))</f>
        <v>0</v>
      </c>
      <c r="BA790" s="198"/>
      <c r="BB790" s="201">
        <f t="shared" ref="BB790" si="426">IF($AL790="賃金で算定",0,INT(AY790*$AL790/100))</f>
        <v>0</v>
      </c>
      <c r="BC790" s="201">
        <f>IF(AY790=AZ790,BB790,AZ790*$AL790/100)</f>
        <v>0</v>
      </c>
      <c r="BL790" s="43">
        <f>IF(AY790=AZ790,0,1)</f>
        <v>0</v>
      </c>
      <c r="BM790" s="43" t="str">
        <f>IF(BL790=1,AL790,"")</f>
        <v/>
      </c>
    </row>
    <row r="791" spans="2:65" ht="18" customHeight="1" x14ac:dyDescent="0.15">
      <c r="B791" s="466"/>
      <c r="C791" s="467"/>
      <c r="D791" s="467"/>
      <c r="E791" s="467"/>
      <c r="F791" s="467"/>
      <c r="G791" s="467"/>
      <c r="H791" s="467"/>
      <c r="I791" s="468"/>
      <c r="J791" s="466"/>
      <c r="K791" s="467"/>
      <c r="L791" s="467"/>
      <c r="M791" s="467"/>
      <c r="N791" s="472"/>
      <c r="O791" s="86"/>
      <c r="P791" s="15" t="s">
        <v>45</v>
      </c>
      <c r="Q791" s="44"/>
      <c r="R791" s="15" t="s">
        <v>46</v>
      </c>
      <c r="S791" s="85"/>
      <c r="T791" s="474" t="s">
        <v>47</v>
      </c>
      <c r="U791" s="475"/>
      <c r="V791" s="476"/>
      <c r="W791" s="477"/>
      <c r="X791" s="477"/>
      <c r="Y791" s="60"/>
      <c r="Z791" s="33"/>
      <c r="AA791" s="34"/>
      <c r="AB791" s="34"/>
      <c r="AC791" s="35"/>
      <c r="AD791" s="33"/>
      <c r="AE791" s="34"/>
      <c r="AF791" s="34"/>
      <c r="AG791" s="40"/>
      <c r="AH791" s="462">
        <f>IF(V791="賃金で算定",V792+Z792-AD792,0)</f>
        <v>0</v>
      </c>
      <c r="AI791" s="463"/>
      <c r="AJ791" s="463"/>
      <c r="AK791" s="464"/>
      <c r="AL791" s="51"/>
      <c r="AM791" s="52"/>
      <c r="AN791" s="478"/>
      <c r="AO791" s="479"/>
      <c r="AP791" s="479"/>
      <c r="AQ791" s="479"/>
      <c r="AR791" s="479"/>
      <c r="AS791" s="32"/>
      <c r="AV791" s="46" t="str">
        <f>IF(OR(O791="",Q791=""),"", IF(O791&lt;20,DATE(O791+118,Q791,IF(S791="",1,S791)),DATE(O791+88,Q791,IF(S791="",1,S791))))</f>
        <v/>
      </c>
      <c r="AW791" s="47" t="str">
        <f>IF(AV791&lt;=設定シート!C$15,"昔",IF(AV791&lt;=設定シート!E$15,"上",IF(AV791&lt;=設定シート!G$15,"中","下")))</f>
        <v>下</v>
      </c>
      <c r="AX791" s="4">
        <f>IF(AV791&lt;=設定シート!$E$36,5,IF(AV791&lt;=設定シート!$I$36,7,IF(AV791&lt;=設定シート!$M$36,9,11)))</f>
        <v>11</v>
      </c>
      <c r="AY791" s="202"/>
      <c r="AZ791" s="200"/>
      <c r="BA791" s="204">
        <f t="shared" ref="BA791" si="427">AN791</f>
        <v>0</v>
      </c>
      <c r="BB791" s="200"/>
      <c r="BC791" s="200"/>
    </row>
    <row r="792" spans="2:65" ht="18" customHeight="1" x14ac:dyDescent="0.15">
      <c r="B792" s="469"/>
      <c r="C792" s="470"/>
      <c r="D792" s="470"/>
      <c r="E792" s="470"/>
      <c r="F792" s="470"/>
      <c r="G792" s="470"/>
      <c r="H792" s="470"/>
      <c r="I792" s="471"/>
      <c r="J792" s="469"/>
      <c r="K792" s="470"/>
      <c r="L792" s="470"/>
      <c r="M792" s="470"/>
      <c r="N792" s="473"/>
      <c r="O792" s="87"/>
      <c r="P792" s="16" t="s">
        <v>45</v>
      </c>
      <c r="Q792" s="45"/>
      <c r="R792" s="16" t="s">
        <v>46</v>
      </c>
      <c r="S792" s="88"/>
      <c r="T792" s="480" t="s">
        <v>48</v>
      </c>
      <c r="U792" s="481"/>
      <c r="V792" s="482"/>
      <c r="W792" s="483"/>
      <c r="X792" s="483"/>
      <c r="Y792" s="484"/>
      <c r="Z792" s="482"/>
      <c r="AA792" s="483"/>
      <c r="AB792" s="483"/>
      <c r="AC792" s="483"/>
      <c r="AD792" s="482">
        <v>0</v>
      </c>
      <c r="AE792" s="483"/>
      <c r="AF792" s="483"/>
      <c r="AG792" s="484"/>
      <c r="AH792" s="435">
        <f>IF(V791="賃金で算定",0,V792+Z792-AD792)</f>
        <v>0</v>
      </c>
      <c r="AI792" s="435"/>
      <c r="AJ792" s="435"/>
      <c r="AK792" s="465"/>
      <c r="AL792" s="439">
        <f>IF(V791="賃金で算定","賃金で算定",IF(OR(V792=0,$F801="",AV791=""),0,IF(AW791="昔",VLOOKUP($F801,労務比率,AX791,FALSE),IF(AW791="上",VLOOKUP($F801,労務比率,AX791,FALSE),IF(AW791="中",VLOOKUP($F801,労務比率,AX791,FALSE),VLOOKUP($F801,労務比率,AX791,FALSE))))))</f>
        <v>0</v>
      </c>
      <c r="AM792" s="440"/>
      <c r="AN792" s="436">
        <f>IF(V791="賃金で算定",0,INT(AH792*AL792/100))</f>
        <v>0</v>
      </c>
      <c r="AO792" s="437"/>
      <c r="AP792" s="437"/>
      <c r="AQ792" s="437"/>
      <c r="AR792" s="437"/>
      <c r="AS792" s="31"/>
      <c r="AV792" s="46"/>
      <c r="AW792" s="47"/>
      <c r="AY792" s="203">
        <f t="shared" ref="AY792" si="428">AH792</f>
        <v>0</v>
      </c>
      <c r="AZ792" s="201">
        <f>IF(AV791&lt;=設定シート!C$85,AH792,IF(AND(AV791&gt;=設定シート!E$85,AV791&lt;=設定シート!G$85),AH792*105/108,AH792))</f>
        <v>0</v>
      </c>
      <c r="BA792" s="198"/>
      <c r="BB792" s="201">
        <f t="shared" ref="BB792" si="429">IF($AL792="賃金で算定",0,INT(AY792*$AL792/100))</f>
        <v>0</v>
      </c>
      <c r="BC792" s="201">
        <f>IF(AY792=AZ792,BB792,AZ792*$AL792/100)</f>
        <v>0</v>
      </c>
      <c r="BL792" s="43">
        <f>IF(AY792=AZ792,0,1)</f>
        <v>0</v>
      </c>
      <c r="BM792" s="43" t="str">
        <f>IF(BL792=1,AL792,"")</f>
        <v/>
      </c>
    </row>
    <row r="793" spans="2:65" ht="18" customHeight="1" x14ac:dyDescent="0.15">
      <c r="B793" s="466"/>
      <c r="C793" s="467"/>
      <c r="D793" s="467"/>
      <c r="E793" s="467"/>
      <c r="F793" s="467"/>
      <c r="G793" s="467"/>
      <c r="H793" s="467"/>
      <c r="I793" s="468"/>
      <c r="J793" s="466"/>
      <c r="K793" s="467"/>
      <c r="L793" s="467"/>
      <c r="M793" s="467"/>
      <c r="N793" s="472"/>
      <c r="O793" s="86"/>
      <c r="P793" s="15" t="s">
        <v>45</v>
      </c>
      <c r="Q793" s="44"/>
      <c r="R793" s="15" t="s">
        <v>46</v>
      </c>
      <c r="S793" s="85"/>
      <c r="T793" s="474" t="s">
        <v>47</v>
      </c>
      <c r="U793" s="475"/>
      <c r="V793" s="476"/>
      <c r="W793" s="477"/>
      <c r="X793" s="477"/>
      <c r="Y793" s="60"/>
      <c r="Z793" s="33"/>
      <c r="AA793" s="34"/>
      <c r="AB793" s="34"/>
      <c r="AC793" s="35"/>
      <c r="AD793" s="33"/>
      <c r="AE793" s="34"/>
      <c r="AF793" s="34"/>
      <c r="AG793" s="40"/>
      <c r="AH793" s="462">
        <f>IF(V793="賃金で算定",V794+Z794-AD794,0)</f>
        <v>0</v>
      </c>
      <c r="AI793" s="463"/>
      <c r="AJ793" s="463"/>
      <c r="AK793" s="464"/>
      <c r="AL793" s="51"/>
      <c r="AM793" s="52"/>
      <c r="AN793" s="478"/>
      <c r="AO793" s="479"/>
      <c r="AP793" s="479"/>
      <c r="AQ793" s="479"/>
      <c r="AR793" s="479"/>
      <c r="AS793" s="32"/>
      <c r="AV793" s="46" t="str">
        <f>IF(OR(O793="",Q793=""),"", IF(O793&lt;20,DATE(O793+118,Q793,IF(S793="",1,S793)),DATE(O793+88,Q793,IF(S793="",1,S793))))</f>
        <v/>
      </c>
      <c r="AW793" s="47" t="str">
        <f>IF(AV793&lt;=設定シート!C$15,"昔",IF(AV793&lt;=設定シート!E$15,"上",IF(AV793&lt;=設定シート!G$15,"中","下")))</f>
        <v>下</v>
      </c>
      <c r="AX793" s="4">
        <f>IF(AV793&lt;=設定シート!$E$36,5,IF(AV793&lt;=設定シート!$I$36,7,IF(AV793&lt;=設定シート!$M$36,9,11)))</f>
        <v>11</v>
      </c>
      <c r="AY793" s="202"/>
      <c r="AZ793" s="200"/>
      <c r="BA793" s="204">
        <f t="shared" ref="BA793" si="430">AN793</f>
        <v>0</v>
      </c>
      <c r="BB793" s="200"/>
      <c r="BC793" s="200"/>
    </row>
    <row r="794" spans="2:65" ht="18" customHeight="1" x14ac:dyDescent="0.15">
      <c r="B794" s="469"/>
      <c r="C794" s="470"/>
      <c r="D794" s="470"/>
      <c r="E794" s="470"/>
      <c r="F794" s="470"/>
      <c r="G794" s="470"/>
      <c r="H794" s="470"/>
      <c r="I794" s="471"/>
      <c r="J794" s="469"/>
      <c r="K794" s="470"/>
      <c r="L794" s="470"/>
      <c r="M794" s="470"/>
      <c r="N794" s="473"/>
      <c r="O794" s="87"/>
      <c r="P794" s="16" t="s">
        <v>45</v>
      </c>
      <c r="Q794" s="45"/>
      <c r="R794" s="16" t="s">
        <v>46</v>
      </c>
      <c r="S794" s="88"/>
      <c r="T794" s="480" t="s">
        <v>48</v>
      </c>
      <c r="U794" s="481"/>
      <c r="V794" s="482"/>
      <c r="W794" s="483"/>
      <c r="X794" s="483"/>
      <c r="Y794" s="484"/>
      <c r="Z794" s="482"/>
      <c r="AA794" s="483"/>
      <c r="AB794" s="483"/>
      <c r="AC794" s="483"/>
      <c r="AD794" s="482">
        <v>0</v>
      </c>
      <c r="AE794" s="483"/>
      <c r="AF794" s="483"/>
      <c r="AG794" s="484"/>
      <c r="AH794" s="435">
        <f>IF(V793="賃金で算定",0,V794+Z794-AD794)</f>
        <v>0</v>
      </c>
      <c r="AI794" s="435"/>
      <c r="AJ794" s="435"/>
      <c r="AK794" s="465"/>
      <c r="AL794" s="439">
        <f>IF(V793="賃金で算定","賃金で算定",IF(OR(V794=0,$F801="",AV793=""),0,IF(AW793="昔",VLOOKUP($F801,労務比率,AX793,FALSE),IF(AW793="上",VLOOKUP($F801,労務比率,AX793,FALSE),IF(AW793="中",VLOOKUP($F801,労務比率,AX793,FALSE),VLOOKUP($F801,労務比率,AX793,FALSE))))))</f>
        <v>0</v>
      </c>
      <c r="AM794" s="440"/>
      <c r="AN794" s="436">
        <f>IF(V793="賃金で算定",0,INT(AH794*AL794/100))</f>
        <v>0</v>
      </c>
      <c r="AO794" s="437"/>
      <c r="AP794" s="437"/>
      <c r="AQ794" s="437"/>
      <c r="AR794" s="437"/>
      <c r="AS794" s="31"/>
      <c r="AV794" s="46"/>
      <c r="AW794" s="47"/>
      <c r="AY794" s="203">
        <f t="shared" ref="AY794" si="431">AH794</f>
        <v>0</v>
      </c>
      <c r="AZ794" s="201">
        <f>IF(AV793&lt;=設定シート!C$85,AH794,IF(AND(AV793&gt;=設定シート!E$85,AV793&lt;=設定シート!G$85),AH794*105/108,AH794))</f>
        <v>0</v>
      </c>
      <c r="BA794" s="198"/>
      <c r="BB794" s="201">
        <f t="shared" ref="BB794" si="432">IF($AL794="賃金で算定",0,INT(AY794*$AL794/100))</f>
        <v>0</v>
      </c>
      <c r="BC794" s="201">
        <f>IF(AY794=AZ794,BB794,AZ794*$AL794/100)</f>
        <v>0</v>
      </c>
      <c r="BL794" s="43">
        <f>IF(AY794=AZ794,0,1)</f>
        <v>0</v>
      </c>
      <c r="BM794" s="43" t="str">
        <f>IF(BL794=1,AL794,"")</f>
        <v/>
      </c>
    </row>
    <row r="795" spans="2:65" ht="18" customHeight="1" x14ac:dyDescent="0.15">
      <c r="B795" s="466"/>
      <c r="C795" s="467"/>
      <c r="D795" s="467"/>
      <c r="E795" s="467"/>
      <c r="F795" s="467"/>
      <c r="G795" s="467"/>
      <c r="H795" s="467"/>
      <c r="I795" s="468"/>
      <c r="J795" s="466"/>
      <c r="K795" s="467"/>
      <c r="L795" s="467"/>
      <c r="M795" s="467"/>
      <c r="N795" s="472"/>
      <c r="O795" s="86"/>
      <c r="P795" s="15" t="s">
        <v>45</v>
      </c>
      <c r="Q795" s="44"/>
      <c r="R795" s="15" t="s">
        <v>46</v>
      </c>
      <c r="S795" s="85"/>
      <c r="T795" s="474" t="s">
        <v>47</v>
      </c>
      <c r="U795" s="475"/>
      <c r="V795" s="476"/>
      <c r="W795" s="477"/>
      <c r="X795" s="477"/>
      <c r="Y795" s="60"/>
      <c r="Z795" s="33"/>
      <c r="AA795" s="34"/>
      <c r="AB795" s="34"/>
      <c r="AC795" s="35"/>
      <c r="AD795" s="33"/>
      <c r="AE795" s="34"/>
      <c r="AF795" s="34"/>
      <c r="AG795" s="40"/>
      <c r="AH795" s="462">
        <f>IF(V795="賃金で算定",V796+Z796-AD796,0)</f>
        <v>0</v>
      </c>
      <c r="AI795" s="463"/>
      <c r="AJ795" s="463"/>
      <c r="AK795" s="464"/>
      <c r="AL795" s="51"/>
      <c r="AM795" s="52"/>
      <c r="AN795" s="478"/>
      <c r="AO795" s="479"/>
      <c r="AP795" s="479"/>
      <c r="AQ795" s="479"/>
      <c r="AR795" s="479"/>
      <c r="AS795" s="32"/>
      <c r="AV795" s="46" t="str">
        <f>IF(OR(O795="",Q795=""),"", IF(O795&lt;20,DATE(O795+118,Q795,IF(S795="",1,S795)),DATE(O795+88,Q795,IF(S795="",1,S795))))</f>
        <v/>
      </c>
      <c r="AW795" s="47" t="str">
        <f>IF(AV795&lt;=設定シート!C$15,"昔",IF(AV795&lt;=設定シート!E$15,"上",IF(AV795&lt;=設定シート!G$15,"中","下")))</f>
        <v>下</v>
      </c>
      <c r="AX795" s="4">
        <f>IF(AV795&lt;=設定シート!$E$36,5,IF(AV795&lt;=設定シート!$I$36,7,IF(AV795&lt;=設定シート!$M$36,9,11)))</f>
        <v>11</v>
      </c>
      <c r="AY795" s="202"/>
      <c r="AZ795" s="200"/>
      <c r="BA795" s="204">
        <f t="shared" ref="BA795" si="433">AN795</f>
        <v>0</v>
      </c>
      <c r="BB795" s="200"/>
      <c r="BC795" s="200"/>
    </row>
    <row r="796" spans="2:65" ht="18" customHeight="1" x14ac:dyDescent="0.15">
      <c r="B796" s="469"/>
      <c r="C796" s="470"/>
      <c r="D796" s="470"/>
      <c r="E796" s="470"/>
      <c r="F796" s="470"/>
      <c r="G796" s="470"/>
      <c r="H796" s="470"/>
      <c r="I796" s="471"/>
      <c r="J796" s="469"/>
      <c r="K796" s="470"/>
      <c r="L796" s="470"/>
      <c r="M796" s="470"/>
      <c r="N796" s="473"/>
      <c r="O796" s="87"/>
      <c r="P796" s="16" t="s">
        <v>45</v>
      </c>
      <c r="Q796" s="45"/>
      <c r="R796" s="16" t="s">
        <v>46</v>
      </c>
      <c r="S796" s="88"/>
      <c r="T796" s="480" t="s">
        <v>48</v>
      </c>
      <c r="U796" s="481"/>
      <c r="V796" s="482"/>
      <c r="W796" s="483"/>
      <c r="X796" s="483"/>
      <c r="Y796" s="484"/>
      <c r="Z796" s="482"/>
      <c r="AA796" s="483"/>
      <c r="AB796" s="483"/>
      <c r="AC796" s="483"/>
      <c r="AD796" s="482">
        <v>0</v>
      </c>
      <c r="AE796" s="483"/>
      <c r="AF796" s="483"/>
      <c r="AG796" s="484"/>
      <c r="AH796" s="435">
        <f>IF(V795="賃金で算定",0,V796+Z796-AD796)</f>
        <v>0</v>
      </c>
      <c r="AI796" s="435"/>
      <c r="AJ796" s="435"/>
      <c r="AK796" s="465"/>
      <c r="AL796" s="439">
        <f>IF(V795="賃金で算定","賃金で算定",IF(OR(V796=0,$F801="",AV795=""),0,IF(AW795="昔",VLOOKUP($F801,労務比率,AX795,FALSE),IF(AW795="上",VLOOKUP($F801,労務比率,AX795,FALSE),IF(AW795="中",VLOOKUP($F801,労務比率,AX795,FALSE),VLOOKUP($F801,労務比率,AX795,FALSE))))))</f>
        <v>0</v>
      </c>
      <c r="AM796" s="440"/>
      <c r="AN796" s="436">
        <f>IF(V795="賃金で算定",0,INT(AH796*AL796/100))</f>
        <v>0</v>
      </c>
      <c r="AO796" s="437"/>
      <c r="AP796" s="437"/>
      <c r="AQ796" s="437"/>
      <c r="AR796" s="437"/>
      <c r="AS796" s="31"/>
      <c r="AV796" s="46"/>
      <c r="AW796" s="47"/>
      <c r="AY796" s="203">
        <f t="shared" ref="AY796" si="434">AH796</f>
        <v>0</v>
      </c>
      <c r="AZ796" s="201">
        <f>IF(AV795&lt;=設定シート!C$85,AH796,IF(AND(AV795&gt;=設定シート!E$85,AV795&lt;=設定シート!G$85),AH796*105/108,AH796))</f>
        <v>0</v>
      </c>
      <c r="BA796" s="198"/>
      <c r="BB796" s="201">
        <f t="shared" ref="BB796" si="435">IF($AL796="賃金で算定",0,INT(AY796*$AL796/100))</f>
        <v>0</v>
      </c>
      <c r="BC796" s="201">
        <f>IF(AY796=AZ796,BB796,AZ796*$AL796/100)</f>
        <v>0</v>
      </c>
      <c r="BL796" s="43">
        <f>IF(AY796=AZ796,0,1)</f>
        <v>0</v>
      </c>
      <c r="BM796" s="43" t="str">
        <f>IF(BL796=1,AL796,"")</f>
        <v/>
      </c>
    </row>
    <row r="797" spans="2:65" ht="18" customHeight="1" x14ac:dyDescent="0.15">
      <c r="B797" s="466"/>
      <c r="C797" s="467"/>
      <c r="D797" s="467"/>
      <c r="E797" s="467"/>
      <c r="F797" s="467"/>
      <c r="G797" s="467"/>
      <c r="H797" s="467"/>
      <c r="I797" s="468"/>
      <c r="J797" s="466"/>
      <c r="K797" s="467"/>
      <c r="L797" s="467"/>
      <c r="M797" s="467"/>
      <c r="N797" s="472"/>
      <c r="O797" s="86"/>
      <c r="P797" s="15" t="s">
        <v>45</v>
      </c>
      <c r="Q797" s="44"/>
      <c r="R797" s="15" t="s">
        <v>46</v>
      </c>
      <c r="S797" s="85"/>
      <c r="T797" s="474" t="s">
        <v>47</v>
      </c>
      <c r="U797" s="475"/>
      <c r="V797" s="476"/>
      <c r="W797" s="477"/>
      <c r="X797" s="477"/>
      <c r="Y797" s="60"/>
      <c r="Z797" s="33"/>
      <c r="AA797" s="34"/>
      <c r="AB797" s="34"/>
      <c r="AC797" s="35"/>
      <c r="AD797" s="33"/>
      <c r="AE797" s="34"/>
      <c r="AF797" s="34"/>
      <c r="AG797" s="40"/>
      <c r="AH797" s="462">
        <f>IF(V797="賃金で算定",V798+Z798-AD798,0)</f>
        <v>0</v>
      </c>
      <c r="AI797" s="463"/>
      <c r="AJ797" s="463"/>
      <c r="AK797" s="464"/>
      <c r="AL797" s="51"/>
      <c r="AM797" s="52"/>
      <c r="AN797" s="478"/>
      <c r="AO797" s="479"/>
      <c r="AP797" s="479"/>
      <c r="AQ797" s="479"/>
      <c r="AR797" s="479"/>
      <c r="AS797" s="32"/>
      <c r="AV797" s="46" t="str">
        <f>IF(OR(O797="",Q797=""),"", IF(O797&lt;20,DATE(O797+118,Q797,IF(S797="",1,S797)),DATE(O797+88,Q797,IF(S797="",1,S797))))</f>
        <v/>
      </c>
      <c r="AW797" s="47" t="str">
        <f>IF(AV797&lt;=設定シート!C$15,"昔",IF(AV797&lt;=設定シート!E$15,"上",IF(AV797&lt;=設定シート!G$15,"中","下")))</f>
        <v>下</v>
      </c>
      <c r="AX797" s="4">
        <f>IF(AV797&lt;=設定シート!$E$36,5,IF(AV797&lt;=設定シート!$I$36,7,IF(AV797&lt;=設定シート!$M$36,9,11)))</f>
        <v>11</v>
      </c>
      <c r="AY797" s="202"/>
      <c r="AZ797" s="200"/>
      <c r="BA797" s="204">
        <f t="shared" ref="BA797" si="436">AN797</f>
        <v>0</v>
      </c>
      <c r="BB797" s="200"/>
      <c r="BC797" s="200"/>
    </row>
    <row r="798" spans="2:65" ht="18" customHeight="1" x14ac:dyDescent="0.15">
      <c r="B798" s="469"/>
      <c r="C798" s="470"/>
      <c r="D798" s="470"/>
      <c r="E798" s="470"/>
      <c r="F798" s="470"/>
      <c r="G798" s="470"/>
      <c r="H798" s="470"/>
      <c r="I798" s="471"/>
      <c r="J798" s="469"/>
      <c r="K798" s="470"/>
      <c r="L798" s="470"/>
      <c r="M798" s="470"/>
      <c r="N798" s="473"/>
      <c r="O798" s="87"/>
      <c r="P798" s="16" t="s">
        <v>45</v>
      </c>
      <c r="Q798" s="45"/>
      <c r="R798" s="16" t="s">
        <v>46</v>
      </c>
      <c r="S798" s="88"/>
      <c r="T798" s="480" t="s">
        <v>48</v>
      </c>
      <c r="U798" s="481"/>
      <c r="V798" s="482"/>
      <c r="W798" s="483"/>
      <c r="X798" s="483"/>
      <c r="Y798" s="484"/>
      <c r="Z798" s="482"/>
      <c r="AA798" s="483"/>
      <c r="AB798" s="483"/>
      <c r="AC798" s="483"/>
      <c r="AD798" s="482">
        <v>0</v>
      </c>
      <c r="AE798" s="483"/>
      <c r="AF798" s="483"/>
      <c r="AG798" s="484"/>
      <c r="AH798" s="435">
        <f>IF(V797="賃金で算定",0,V798+Z798-AD798)</f>
        <v>0</v>
      </c>
      <c r="AI798" s="435"/>
      <c r="AJ798" s="435"/>
      <c r="AK798" s="465"/>
      <c r="AL798" s="439">
        <f>IF(V797="賃金で算定","賃金で算定",IF(OR(V798=0,$F801="",AV797=""),0,IF(AW797="昔",VLOOKUP($F801,労務比率,AX797,FALSE),IF(AW797="上",VLOOKUP($F801,労務比率,AX797,FALSE),IF(AW797="中",VLOOKUP($F801,労務比率,AX797,FALSE),VLOOKUP($F801,労務比率,AX797,FALSE))))))</f>
        <v>0</v>
      </c>
      <c r="AM798" s="440"/>
      <c r="AN798" s="436">
        <f>IF(V797="賃金で算定",0,INT(AH798*AL798/100))</f>
        <v>0</v>
      </c>
      <c r="AO798" s="437"/>
      <c r="AP798" s="437"/>
      <c r="AQ798" s="437"/>
      <c r="AR798" s="437"/>
      <c r="AS798" s="31"/>
      <c r="AV798" s="46"/>
      <c r="AW798" s="47"/>
      <c r="AY798" s="203">
        <f t="shared" ref="AY798" si="437">AH798</f>
        <v>0</v>
      </c>
      <c r="AZ798" s="201">
        <f>IF(AV797&lt;=設定シート!C$85,AH798,IF(AND(AV797&gt;=設定シート!E$85,AV797&lt;=設定シート!G$85),AH798*105/108,AH798))</f>
        <v>0</v>
      </c>
      <c r="BA798" s="198"/>
      <c r="BB798" s="201">
        <f t="shared" ref="BB798" si="438">IF($AL798="賃金で算定",0,INT(AY798*$AL798/100))</f>
        <v>0</v>
      </c>
      <c r="BC798" s="201">
        <f>IF(AY798=AZ798,BB798,AZ798*$AL798/100)</f>
        <v>0</v>
      </c>
      <c r="BL798" s="43">
        <f>IF(AY798=AZ798,0,1)</f>
        <v>0</v>
      </c>
      <c r="BM798" s="43" t="str">
        <f>IF(BL798=1,AL798,"")</f>
        <v/>
      </c>
    </row>
    <row r="799" spans="2:65" ht="18" customHeight="1" x14ac:dyDescent="0.15">
      <c r="B799" s="466"/>
      <c r="C799" s="467"/>
      <c r="D799" s="467"/>
      <c r="E799" s="467"/>
      <c r="F799" s="467"/>
      <c r="G799" s="467"/>
      <c r="H799" s="467"/>
      <c r="I799" s="468"/>
      <c r="J799" s="466"/>
      <c r="K799" s="467"/>
      <c r="L799" s="467"/>
      <c r="M799" s="467"/>
      <c r="N799" s="472"/>
      <c r="O799" s="86"/>
      <c r="P799" s="15" t="s">
        <v>45</v>
      </c>
      <c r="Q799" s="44"/>
      <c r="R799" s="15" t="s">
        <v>46</v>
      </c>
      <c r="S799" s="85"/>
      <c r="T799" s="474" t="s">
        <v>47</v>
      </c>
      <c r="U799" s="475"/>
      <c r="V799" s="476"/>
      <c r="W799" s="477"/>
      <c r="X799" s="477"/>
      <c r="Y799" s="60"/>
      <c r="Z799" s="33"/>
      <c r="AA799" s="34"/>
      <c r="AB799" s="34"/>
      <c r="AC799" s="35"/>
      <c r="AD799" s="33"/>
      <c r="AE799" s="34"/>
      <c r="AF799" s="34"/>
      <c r="AG799" s="40"/>
      <c r="AH799" s="462">
        <f>IF(V799="賃金で算定",V800+Z800-AD800,0)</f>
        <v>0</v>
      </c>
      <c r="AI799" s="463"/>
      <c r="AJ799" s="463"/>
      <c r="AK799" s="464"/>
      <c r="AL799" s="51"/>
      <c r="AM799" s="52"/>
      <c r="AN799" s="478"/>
      <c r="AO799" s="479"/>
      <c r="AP799" s="479"/>
      <c r="AQ799" s="479"/>
      <c r="AR799" s="479"/>
      <c r="AS799" s="32"/>
      <c r="AV799" s="46" t="str">
        <f>IF(OR(O799="",Q799=""),"", IF(O799&lt;20,DATE(O799+118,Q799,IF(S799="",1,S799)),DATE(O799+88,Q799,IF(S799="",1,S799))))</f>
        <v/>
      </c>
      <c r="AW799" s="47" t="str">
        <f>IF(AV799&lt;=設定シート!C$15,"昔",IF(AV799&lt;=設定シート!E$15,"上",IF(AV799&lt;=設定シート!G$15,"中","下")))</f>
        <v>下</v>
      </c>
      <c r="AX799" s="4">
        <f>IF(AV799&lt;=設定シート!$E$36,5,IF(AV799&lt;=設定シート!$I$36,7,IF(AV799&lt;=設定シート!$M$36,9,11)))</f>
        <v>11</v>
      </c>
      <c r="AY799" s="202"/>
      <c r="AZ799" s="200"/>
      <c r="BA799" s="204">
        <f t="shared" ref="BA799" si="439">AN799</f>
        <v>0</v>
      </c>
      <c r="BB799" s="200"/>
      <c r="BC799" s="200"/>
    </row>
    <row r="800" spans="2:65" ht="18" customHeight="1" x14ac:dyDescent="0.15">
      <c r="B800" s="469"/>
      <c r="C800" s="470"/>
      <c r="D800" s="470"/>
      <c r="E800" s="470"/>
      <c r="F800" s="470"/>
      <c r="G800" s="470"/>
      <c r="H800" s="470"/>
      <c r="I800" s="471"/>
      <c r="J800" s="469"/>
      <c r="K800" s="470"/>
      <c r="L800" s="470"/>
      <c r="M800" s="470"/>
      <c r="N800" s="473"/>
      <c r="O800" s="87"/>
      <c r="P800" s="184" t="s">
        <v>45</v>
      </c>
      <c r="Q800" s="45"/>
      <c r="R800" s="16" t="s">
        <v>46</v>
      </c>
      <c r="S800" s="88"/>
      <c r="T800" s="480" t="s">
        <v>48</v>
      </c>
      <c r="U800" s="481"/>
      <c r="V800" s="482"/>
      <c r="W800" s="483"/>
      <c r="X800" s="483"/>
      <c r="Y800" s="484"/>
      <c r="Z800" s="482"/>
      <c r="AA800" s="483"/>
      <c r="AB800" s="483"/>
      <c r="AC800" s="483"/>
      <c r="AD800" s="482">
        <v>0</v>
      </c>
      <c r="AE800" s="483"/>
      <c r="AF800" s="483"/>
      <c r="AG800" s="484"/>
      <c r="AH800" s="436">
        <f>IF(V799="賃金で算定",0,V800+Z800-AD800)</f>
        <v>0</v>
      </c>
      <c r="AI800" s="437"/>
      <c r="AJ800" s="437"/>
      <c r="AK800" s="438"/>
      <c r="AL800" s="439">
        <f>IF(V799="賃金で算定","賃金で算定",IF(OR(V800=0,$F801="",AV799=""),0,IF(AW799="昔",VLOOKUP($F801,労務比率,AX799,FALSE),IF(AW799="上",VLOOKUP($F801,労務比率,AX799,FALSE),IF(AW799="中",VLOOKUP($F801,労務比率,AX799,FALSE),VLOOKUP($F801,労務比率,AX799,FALSE))))))</f>
        <v>0</v>
      </c>
      <c r="AM800" s="440"/>
      <c r="AN800" s="436">
        <f>IF(V799="賃金で算定",0,INT(AH800*AL800/100))</f>
        <v>0</v>
      </c>
      <c r="AO800" s="437"/>
      <c r="AP800" s="437"/>
      <c r="AQ800" s="437"/>
      <c r="AR800" s="437"/>
      <c r="AS800" s="31"/>
      <c r="AV800" s="46"/>
      <c r="AW800" s="47"/>
      <c r="AY800" s="203">
        <f t="shared" ref="AY800" si="440">AH800</f>
        <v>0</v>
      </c>
      <c r="AZ800" s="201">
        <f>IF(AV799&lt;=設定シート!C$85,AH800,IF(AND(AV799&gt;=設定シート!E$85,AV799&lt;=設定シート!G$85),AH800*105/108,AH800))</f>
        <v>0</v>
      </c>
      <c r="BA800" s="198"/>
      <c r="BB800" s="201">
        <f t="shared" ref="BB800" si="441">IF($AL800="賃金で算定",0,INT(AY800*$AL800/100))</f>
        <v>0</v>
      </c>
      <c r="BC800" s="201">
        <f>IF(AY800=AZ800,BB800,AZ800*$AL800/100)</f>
        <v>0</v>
      </c>
      <c r="BL800" s="43">
        <f>IF(AY800=AZ800,0,1)</f>
        <v>0</v>
      </c>
      <c r="BM800" s="43" t="str">
        <f>IF(BL800=1,AL800,"")</f>
        <v/>
      </c>
    </row>
    <row r="801" spans="2:65" ht="18" customHeight="1" x14ac:dyDescent="0.15">
      <c r="B801" s="441" t="s">
        <v>85</v>
      </c>
      <c r="C801" s="442"/>
      <c r="D801" s="442"/>
      <c r="E801" s="443"/>
      <c r="F801" s="450"/>
      <c r="G801" s="451"/>
      <c r="H801" s="451"/>
      <c r="I801" s="451"/>
      <c r="J801" s="451"/>
      <c r="K801" s="451"/>
      <c r="L801" s="451"/>
      <c r="M801" s="451"/>
      <c r="N801" s="452"/>
      <c r="O801" s="441" t="s">
        <v>49</v>
      </c>
      <c r="P801" s="442"/>
      <c r="Q801" s="442"/>
      <c r="R801" s="442"/>
      <c r="S801" s="442"/>
      <c r="T801" s="442"/>
      <c r="U801" s="443"/>
      <c r="V801" s="459">
        <f>AH801</f>
        <v>0</v>
      </c>
      <c r="W801" s="460"/>
      <c r="X801" s="460"/>
      <c r="Y801" s="461"/>
      <c r="Z801" s="33"/>
      <c r="AA801" s="34"/>
      <c r="AB801" s="34"/>
      <c r="AC801" s="35"/>
      <c r="AD801" s="33"/>
      <c r="AE801" s="34"/>
      <c r="AF801" s="34"/>
      <c r="AG801" s="35"/>
      <c r="AH801" s="462">
        <f>AH783+AH785+AH787+AH789+AH791+AH793+AH795+AH797+AH799</f>
        <v>0</v>
      </c>
      <c r="AI801" s="463"/>
      <c r="AJ801" s="463"/>
      <c r="AK801" s="464"/>
      <c r="AL801" s="53"/>
      <c r="AM801" s="54"/>
      <c r="AN801" s="462">
        <f>AN783+AN785+AN787+AN789+AN791+AN793+AN795+AN797+AN799</f>
        <v>0</v>
      </c>
      <c r="AO801" s="463"/>
      <c r="AP801" s="463"/>
      <c r="AQ801" s="463"/>
      <c r="AR801" s="463"/>
      <c r="AS801" s="32"/>
      <c r="AW801" s="47"/>
      <c r="AY801" s="202"/>
      <c r="AZ801" s="205"/>
      <c r="BA801" s="212">
        <f>BA783+BA785+BA787+BA789+BA791+BA793+BA795+BA797+BA799</f>
        <v>0</v>
      </c>
      <c r="BB801" s="204">
        <f>BB784+BB786+BB788+BB790+BB792+BB794+BB796+BB798+BB800</f>
        <v>0</v>
      </c>
      <c r="BC801" s="204">
        <f>SUMIF(BL784:BL800,0,BC784:BC800)+ROUNDDOWN(ROUNDDOWN(BL801*105/108,0)*BM801/100,0)</f>
        <v>0</v>
      </c>
      <c r="BL801" s="43">
        <f>SUMIF(BL784:BL800,1,AH784:AK800)</f>
        <v>0</v>
      </c>
      <c r="BM801" s="43">
        <f>IF(COUNT(BM784:BM800)=0,0,SUM(BM784:BM800)/COUNT(BM784:BM800))</f>
        <v>0</v>
      </c>
    </row>
    <row r="802" spans="2:65" ht="18" customHeight="1" x14ac:dyDescent="0.15">
      <c r="B802" s="444"/>
      <c r="C802" s="445"/>
      <c r="D802" s="445"/>
      <c r="E802" s="446"/>
      <c r="F802" s="453"/>
      <c r="G802" s="454"/>
      <c r="H802" s="454"/>
      <c r="I802" s="454"/>
      <c r="J802" s="454"/>
      <c r="K802" s="454"/>
      <c r="L802" s="454"/>
      <c r="M802" s="454"/>
      <c r="N802" s="455"/>
      <c r="O802" s="444"/>
      <c r="P802" s="445"/>
      <c r="Q802" s="445"/>
      <c r="R802" s="445"/>
      <c r="S802" s="445"/>
      <c r="T802" s="445"/>
      <c r="U802" s="446"/>
      <c r="V802" s="434">
        <f>V784+V786+V788+V790+V792+V794+V796+V798+V800-V801</f>
        <v>0</v>
      </c>
      <c r="W802" s="435"/>
      <c r="X802" s="435"/>
      <c r="Y802" s="465"/>
      <c r="Z802" s="434">
        <f>Z784+Z786+Z788+Z790+Z792+Z794+Z796+Z798+Z800</f>
        <v>0</v>
      </c>
      <c r="AA802" s="435"/>
      <c r="AB802" s="435"/>
      <c r="AC802" s="435"/>
      <c r="AD802" s="434">
        <f>AD784+AD786+AD788+AD790+AD792+AD794+AD796+AD798+AD800</f>
        <v>0</v>
      </c>
      <c r="AE802" s="435"/>
      <c r="AF802" s="435"/>
      <c r="AG802" s="435"/>
      <c r="AH802" s="434">
        <f>AY802</f>
        <v>0</v>
      </c>
      <c r="AI802" s="435"/>
      <c r="AJ802" s="435"/>
      <c r="AK802" s="435"/>
      <c r="AL802" s="55"/>
      <c r="AM802" s="56"/>
      <c r="AN802" s="434">
        <f>BB802</f>
        <v>0</v>
      </c>
      <c r="AO802" s="435"/>
      <c r="AP802" s="435"/>
      <c r="AQ802" s="435"/>
      <c r="AR802" s="435"/>
      <c r="AS802" s="181"/>
      <c r="AW802" s="47"/>
      <c r="AY802" s="208">
        <f>AY784+AY786+AY788+AY790+AY792+AY794+AY796+AY798+AY800</f>
        <v>0</v>
      </c>
      <c r="AZ802" s="210"/>
      <c r="BA802" s="210"/>
      <c r="BB802" s="206">
        <f>BB801</f>
        <v>0</v>
      </c>
      <c r="BC802" s="213"/>
    </row>
    <row r="803" spans="2:65" ht="18" customHeight="1" x14ac:dyDescent="0.15">
      <c r="B803" s="447"/>
      <c r="C803" s="448"/>
      <c r="D803" s="448"/>
      <c r="E803" s="449"/>
      <c r="F803" s="456"/>
      <c r="G803" s="457"/>
      <c r="H803" s="457"/>
      <c r="I803" s="457"/>
      <c r="J803" s="457"/>
      <c r="K803" s="457"/>
      <c r="L803" s="457"/>
      <c r="M803" s="457"/>
      <c r="N803" s="458"/>
      <c r="O803" s="447"/>
      <c r="P803" s="448"/>
      <c r="Q803" s="448"/>
      <c r="R803" s="448"/>
      <c r="S803" s="448"/>
      <c r="T803" s="448"/>
      <c r="U803" s="449"/>
      <c r="V803" s="436"/>
      <c r="W803" s="437"/>
      <c r="X803" s="437"/>
      <c r="Y803" s="438"/>
      <c r="Z803" s="436"/>
      <c r="AA803" s="437"/>
      <c r="AB803" s="437"/>
      <c r="AC803" s="437"/>
      <c r="AD803" s="436"/>
      <c r="AE803" s="437"/>
      <c r="AF803" s="437"/>
      <c r="AG803" s="437"/>
      <c r="AH803" s="436">
        <f>AZ803</f>
        <v>0</v>
      </c>
      <c r="AI803" s="437"/>
      <c r="AJ803" s="437"/>
      <c r="AK803" s="438"/>
      <c r="AL803" s="57"/>
      <c r="AM803" s="58"/>
      <c r="AN803" s="436">
        <f>BC803</f>
        <v>0</v>
      </c>
      <c r="AO803" s="437"/>
      <c r="AP803" s="437"/>
      <c r="AQ803" s="437"/>
      <c r="AR803" s="437"/>
      <c r="AS803" s="31"/>
      <c r="AU803" s="90"/>
      <c r="AW803" s="47"/>
      <c r="AY803" s="209"/>
      <c r="AZ803" s="211">
        <f>IF(AZ784+AZ786+AZ788+AZ790+AZ792+AZ794+AZ796+AZ798+AZ800=AY802,0,ROUNDDOWN(AZ784+AZ786+AZ788+AZ790+AZ792+AZ794+AZ796+AZ798+AZ800,0))</f>
        <v>0</v>
      </c>
      <c r="BA803" s="207"/>
      <c r="BB803" s="207"/>
      <c r="BC803" s="211">
        <f>IF(BC801=BB802,0,BC801)</f>
        <v>0</v>
      </c>
    </row>
    <row r="804" spans="2:65" ht="18" customHeight="1" x14ac:dyDescent="0.15">
      <c r="AD804" s="1" t="str">
        <f>IF(AND($F801="",$V801+$V802&gt;0),"事業の種類を選択してください。","")</f>
        <v/>
      </c>
      <c r="AN804" s="433">
        <f>IF(AN801=0,0,AN801+IF(AN803=0,AN802,AN803))</f>
        <v>0</v>
      </c>
      <c r="AO804" s="433"/>
      <c r="AP804" s="433"/>
      <c r="AQ804" s="433"/>
      <c r="AR804" s="433"/>
      <c r="AW804" s="47"/>
    </row>
    <row r="805" spans="2:65" ht="31.5" customHeight="1" x14ac:dyDescent="0.15">
      <c r="AN805" s="62"/>
      <c r="AO805" s="62"/>
      <c r="AP805" s="62"/>
      <c r="AQ805" s="62"/>
      <c r="AR805" s="62"/>
      <c r="AW805" s="47"/>
    </row>
    <row r="806" spans="2:65" ht="7.5" customHeight="1" x14ac:dyDescent="0.15">
      <c r="X806" s="6"/>
      <c r="Y806" s="6"/>
      <c r="AW806" s="47"/>
    </row>
    <row r="807" spans="2:65" ht="10.5" customHeight="1" x14ac:dyDescent="0.15">
      <c r="X807" s="6"/>
      <c r="Y807" s="6"/>
      <c r="AW807" s="47"/>
    </row>
    <row r="808" spans="2:65" ht="5.25" customHeight="1" x14ac:dyDescent="0.15">
      <c r="X808" s="6"/>
      <c r="Y808" s="6"/>
      <c r="AW808" s="47"/>
    </row>
    <row r="809" spans="2:65" ht="5.25" customHeight="1" x14ac:dyDescent="0.15">
      <c r="X809" s="6"/>
      <c r="Y809" s="6"/>
      <c r="AW809" s="47"/>
    </row>
    <row r="810" spans="2:65" ht="5.25" customHeight="1" x14ac:dyDescent="0.15">
      <c r="X810" s="6"/>
      <c r="Y810" s="6"/>
      <c r="AW810" s="47"/>
    </row>
    <row r="811" spans="2:65" ht="5.25" customHeight="1" x14ac:dyDescent="0.15">
      <c r="X811" s="6"/>
      <c r="Y811" s="6"/>
      <c r="AW811" s="47"/>
    </row>
    <row r="812" spans="2:65" ht="17.25" customHeight="1" x14ac:dyDescent="0.15">
      <c r="B812" s="2" t="s">
        <v>50</v>
      </c>
      <c r="S812" s="4"/>
      <c r="T812" s="4"/>
      <c r="U812" s="4"/>
      <c r="V812" s="4"/>
      <c r="W812" s="4"/>
      <c r="AL812" s="48"/>
      <c r="AW812" s="47"/>
    </row>
    <row r="813" spans="2:65" ht="12.75" customHeight="1" x14ac:dyDescent="0.15">
      <c r="M813" s="49"/>
      <c r="N813" s="49"/>
      <c r="O813" s="49"/>
      <c r="P813" s="49"/>
      <c r="Q813" s="49"/>
      <c r="R813" s="49"/>
      <c r="S813" s="49"/>
      <c r="T813" s="50"/>
      <c r="U813" s="50"/>
      <c r="V813" s="50"/>
      <c r="W813" s="50"/>
      <c r="X813" s="50"/>
      <c r="Y813" s="50"/>
      <c r="Z813" s="50"/>
      <c r="AA813" s="49"/>
      <c r="AB813" s="49"/>
      <c r="AC813" s="49"/>
      <c r="AL813" s="48"/>
      <c r="AM813" s="560" t="s">
        <v>266</v>
      </c>
      <c r="AN813" s="561"/>
      <c r="AO813" s="561"/>
      <c r="AP813" s="562"/>
      <c r="AW813" s="47"/>
    </row>
    <row r="814" spans="2:65" ht="12.75" customHeight="1" x14ac:dyDescent="0.15">
      <c r="M814" s="49"/>
      <c r="N814" s="49"/>
      <c r="O814" s="49"/>
      <c r="P814" s="49"/>
      <c r="Q814" s="49"/>
      <c r="R814" s="49"/>
      <c r="S814" s="49"/>
      <c r="T814" s="50"/>
      <c r="U814" s="50"/>
      <c r="V814" s="50"/>
      <c r="W814" s="50"/>
      <c r="X814" s="50"/>
      <c r="Y814" s="50"/>
      <c r="Z814" s="50"/>
      <c r="AA814" s="49"/>
      <c r="AB814" s="49"/>
      <c r="AC814" s="49"/>
      <c r="AL814" s="48"/>
      <c r="AM814" s="563"/>
      <c r="AN814" s="564"/>
      <c r="AO814" s="564"/>
      <c r="AP814" s="565"/>
      <c r="AW814" s="47"/>
    </row>
    <row r="815" spans="2:65" ht="12.75" customHeight="1" x14ac:dyDescent="0.15">
      <c r="M815" s="49"/>
      <c r="N815" s="49"/>
      <c r="O815" s="49"/>
      <c r="P815" s="49"/>
      <c r="Q815" s="49"/>
      <c r="R815" s="49"/>
      <c r="S815" s="49"/>
      <c r="T815" s="49"/>
      <c r="U815" s="49"/>
      <c r="V815" s="49"/>
      <c r="W815" s="49"/>
      <c r="X815" s="49"/>
      <c r="Y815" s="49"/>
      <c r="Z815" s="49"/>
      <c r="AA815" s="49"/>
      <c r="AB815" s="49"/>
      <c r="AC815" s="49"/>
      <c r="AL815" s="48"/>
      <c r="AM815" s="220"/>
      <c r="AN815" s="220"/>
      <c r="AW815" s="47"/>
    </row>
    <row r="816" spans="2:65" ht="6" customHeight="1" x14ac:dyDescent="0.15">
      <c r="M816" s="49"/>
      <c r="N816" s="49"/>
      <c r="O816" s="49"/>
      <c r="P816" s="49"/>
      <c r="Q816" s="49"/>
      <c r="R816" s="49"/>
      <c r="S816" s="49"/>
      <c r="T816" s="49"/>
      <c r="U816" s="49"/>
      <c r="V816" s="49"/>
      <c r="W816" s="49"/>
      <c r="X816" s="49"/>
      <c r="Y816" s="49"/>
      <c r="Z816" s="49"/>
      <c r="AA816" s="49"/>
      <c r="AB816" s="49"/>
      <c r="AC816" s="49"/>
      <c r="AL816" s="48"/>
      <c r="AM816" s="48"/>
      <c r="AW816" s="47"/>
    </row>
    <row r="817" spans="2:65" ht="12.75" customHeight="1" x14ac:dyDescent="0.15">
      <c r="B817" s="566" t="s">
        <v>2</v>
      </c>
      <c r="C817" s="567"/>
      <c r="D817" s="567"/>
      <c r="E817" s="567"/>
      <c r="F817" s="567"/>
      <c r="G817" s="567"/>
      <c r="H817" s="567"/>
      <c r="I817" s="567"/>
      <c r="J817" s="569" t="s">
        <v>10</v>
      </c>
      <c r="K817" s="569"/>
      <c r="L817" s="3" t="s">
        <v>3</v>
      </c>
      <c r="M817" s="569" t="s">
        <v>11</v>
      </c>
      <c r="N817" s="569"/>
      <c r="O817" s="570" t="s">
        <v>12</v>
      </c>
      <c r="P817" s="569"/>
      <c r="Q817" s="569"/>
      <c r="R817" s="569"/>
      <c r="S817" s="569"/>
      <c r="T817" s="569"/>
      <c r="U817" s="569" t="s">
        <v>13</v>
      </c>
      <c r="V817" s="569"/>
      <c r="W817" s="569"/>
      <c r="AD817" s="5"/>
      <c r="AE817" s="5"/>
      <c r="AF817" s="5"/>
      <c r="AG817" s="5"/>
      <c r="AH817" s="5"/>
      <c r="AI817" s="5"/>
      <c r="AJ817" s="5"/>
      <c r="AL817" s="571">
        <f ca="1">$AL$9</f>
        <v>30</v>
      </c>
      <c r="AM817" s="572"/>
      <c r="AN817" s="502" t="s">
        <v>4</v>
      </c>
      <c r="AO817" s="502"/>
      <c r="AP817" s="572">
        <v>20</v>
      </c>
      <c r="AQ817" s="572"/>
      <c r="AR817" s="502" t="s">
        <v>5</v>
      </c>
      <c r="AS817" s="503"/>
      <c r="AW817" s="47"/>
    </row>
    <row r="818" spans="2:65" ht="13.5" customHeight="1" x14ac:dyDescent="0.15">
      <c r="B818" s="567"/>
      <c r="C818" s="567"/>
      <c r="D818" s="567"/>
      <c r="E818" s="567"/>
      <c r="F818" s="567"/>
      <c r="G818" s="567"/>
      <c r="H818" s="567"/>
      <c r="I818" s="567"/>
      <c r="J818" s="508" t="str">
        <f>$J$10</f>
        <v>1</v>
      </c>
      <c r="K818" s="510" t="str">
        <f>$K$10</f>
        <v>2</v>
      </c>
      <c r="L818" s="513" t="str">
        <f>$L$10</f>
        <v>1</v>
      </c>
      <c r="M818" s="516" t="str">
        <f>$M$10</f>
        <v>0</v>
      </c>
      <c r="N818" s="510" t="str">
        <f>$N$10</f>
        <v>3</v>
      </c>
      <c r="O818" s="516" t="str">
        <f>$O$10</f>
        <v>9</v>
      </c>
      <c r="P818" s="519" t="str">
        <f>$P$10</f>
        <v>3</v>
      </c>
      <c r="Q818" s="519" t="str">
        <f>$Q$10</f>
        <v>9</v>
      </c>
      <c r="R818" s="519" t="str">
        <f>$R$10</f>
        <v>0</v>
      </c>
      <c r="S818" s="519" t="str">
        <f>$S$10</f>
        <v>2</v>
      </c>
      <c r="T818" s="510" t="str">
        <f>$T$10</f>
        <v>5</v>
      </c>
      <c r="U818" s="516" t="str">
        <f>$U$10</f>
        <v>0</v>
      </c>
      <c r="V818" s="519" t="str">
        <f>$V$10</f>
        <v>0</v>
      </c>
      <c r="W818" s="510" t="str">
        <f>$W$10</f>
        <v>１</v>
      </c>
      <c r="AD818" s="5"/>
      <c r="AE818" s="5"/>
      <c r="AF818" s="5"/>
      <c r="AG818" s="5"/>
      <c r="AH818" s="5"/>
      <c r="AI818" s="5"/>
      <c r="AJ818" s="5"/>
      <c r="AL818" s="573"/>
      <c r="AM818" s="574"/>
      <c r="AN818" s="504"/>
      <c r="AO818" s="504"/>
      <c r="AP818" s="574"/>
      <c r="AQ818" s="574"/>
      <c r="AR818" s="504"/>
      <c r="AS818" s="505"/>
      <c r="AW818" s="47"/>
    </row>
    <row r="819" spans="2:65" ht="9" customHeight="1" x14ac:dyDescent="0.15">
      <c r="B819" s="567"/>
      <c r="C819" s="567"/>
      <c r="D819" s="567"/>
      <c r="E819" s="567"/>
      <c r="F819" s="567"/>
      <c r="G819" s="567"/>
      <c r="H819" s="567"/>
      <c r="I819" s="567"/>
      <c r="J819" s="509"/>
      <c r="K819" s="511"/>
      <c r="L819" s="514"/>
      <c r="M819" s="517"/>
      <c r="N819" s="511"/>
      <c r="O819" s="517"/>
      <c r="P819" s="520"/>
      <c r="Q819" s="520"/>
      <c r="R819" s="520"/>
      <c r="S819" s="520"/>
      <c r="T819" s="511"/>
      <c r="U819" s="517"/>
      <c r="V819" s="520"/>
      <c r="W819" s="511"/>
      <c r="AD819" s="5"/>
      <c r="AE819" s="5"/>
      <c r="AF819" s="5"/>
      <c r="AG819" s="5"/>
      <c r="AH819" s="5"/>
      <c r="AI819" s="5"/>
      <c r="AJ819" s="5"/>
      <c r="AL819" s="575"/>
      <c r="AM819" s="576"/>
      <c r="AN819" s="506"/>
      <c r="AO819" s="506"/>
      <c r="AP819" s="576"/>
      <c r="AQ819" s="576"/>
      <c r="AR819" s="506"/>
      <c r="AS819" s="507"/>
      <c r="AW819" s="47"/>
    </row>
    <row r="820" spans="2:65" ht="6" customHeight="1" x14ac:dyDescent="0.15">
      <c r="B820" s="568"/>
      <c r="C820" s="568"/>
      <c r="D820" s="568"/>
      <c r="E820" s="568"/>
      <c r="F820" s="568"/>
      <c r="G820" s="568"/>
      <c r="H820" s="568"/>
      <c r="I820" s="568"/>
      <c r="J820" s="509"/>
      <c r="K820" s="512"/>
      <c r="L820" s="515"/>
      <c r="M820" s="518"/>
      <c r="N820" s="512"/>
      <c r="O820" s="518"/>
      <c r="P820" s="521"/>
      <c r="Q820" s="521"/>
      <c r="R820" s="521"/>
      <c r="S820" s="521"/>
      <c r="T820" s="512"/>
      <c r="U820" s="518"/>
      <c r="V820" s="521"/>
      <c r="W820" s="512"/>
      <c r="AW820" s="47"/>
    </row>
    <row r="821" spans="2:65" ht="15" customHeight="1" x14ac:dyDescent="0.15">
      <c r="B821" s="487" t="s">
        <v>51</v>
      </c>
      <c r="C821" s="488"/>
      <c r="D821" s="488"/>
      <c r="E821" s="488"/>
      <c r="F821" s="488"/>
      <c r="G821" s="488"/>
      <c r="H821" s="488"/>
      <c r="I821" s="489"/>
      <c r="J821" s="487" t="s">
        <v>6</v>
      </c>
      <c r="K821" s="488"/>
      <c r="L821" s="488"/>
      <c r="M821" s="488"/>
      <c r="N821" s="496"/>
      <c r="O821" s="499" t="s">
        <v>52</v>
      </c>
      <c r="P821" s="488"/>
      <c r="Q821" s="488"/>
      <c r="R821" s="488"/>
      <c r="S821" s="488"/>
      <c r="T821" s="488"/>
      <c r="U821" s="489"/>
      <c r="V821" s="12" t="s">
        <v>32</v>
      </c>
      <c r="W821" s="27"/>
      <c r="X821" s="27"/>
      <c r="Y821" s="526" t="s">
        <v>44</v>
      </c>
      <c r="Z821" s="526"/>
      <c r="AA821" s="526"/>
      <c r="AB821" s="526"/>
      <c r="AC821" s="526"/>
      <c r="AD821" s="526"/>
      <c r="AE821" s="526"/>
      <c r="AF821" s="526"/>
      <c r="AG821" s="526"/>
      <c r="AH821" s="526"/>
      <c r="AI821" s="27"/>
      <c r="AJ821" s="27"/>
      <c r="AK821" s="28"/>
      <c r="AL821" s="527" t="s">
        <v>216</v>
      </c>
      <c r="AM821" s="527"/>
      <c r="AN821" s="528" t="s">
        <v>33</v>
      </c>
      <c r="AO821" s="528"/>
      <c r="AP821" s="528"/>
      <c r="AQ821" s="528"/>
      <c r="AR821" s="528"/>
      <c r="AS821" s="529"/>
      <c r="AW821" s="47"/>
    </row>
    <row r="822" spans="2:65" ht="13.5" customHeight="1" x14ac:dyDescent="0.15">
      <c r="B822" s="490"/>
      <c r="C822" s="491"/>
      <c r="D822" s="491"/>
      <c r="E822" s="491"/>
      <c r="F822" s="491"/>
      <c r="G822" s="491"/>
      <c r="H822" s="491"/>
      <c r="I822" s="492"/>
      <c r="J822" s="490"/>
      <c r="K822" s="491"/>
      <c r="L822" s="491"/>
      <c r="M822" s="491"/>
      <c r="N822" s="497"/>
      <c r="O822" s="500"/>
      <c r="P822" s="491"/>
      <c r="Q822" s="491"/>
      <c r="R822" s="491"/>
      <c r="S822" s="491"/>
      <c r="T822" s="491"/>
      <c r="U822" s="492"/>
      <c r="V822" s="530" t="s">
        <v>7</v>
      </c>
      <c r="W822" s="531"/>
      <c r="X822" s="531"/>
      <c r="Y822" s="532"/>
      <c r="Z822" s="536" t="s">
        <v>16</v>
      </c>
      <c r="AA822" s="537"/>
      <c r="AB822" s="537"/>
      <c r="AC822" s="538"/>
      <c r="AD822" s="542" t="s">
        <v>17</v>
      </c>
      <c r="AE822" s="543"/>
      <c r="AF822" s="543"/>
      <c r="AG822" s="544"/>
      <c r="AH822" s="548" t="s">
        <v>86</v>
      </c>
      <c r="AI822" s="549"/>
      <c r="AJ822" s="549"/>
      <c r="AK822" s="550"/>
      <c r="AL822" s="554" t="s">
        <v>217</v>
      </c>
      <c r="AM822" s="554"/>
      <c r="AN822" s="556" t="s">
        <v>19</v>
      </c>
      <c r="AO822" s="557"/>
      <c r="AP822" s="557"/>
      <c r="AQ822" s="557"/>
      <c r="AR822" s="558"/>
      <c r="AS822" s="559"/>
      <c r="AW822" s="47"/>
      <c r="AY822" s="196" t="s">
        <v>243</v>
      </c>
      <c r="AZ822" s="196" t="s">
        <v>243</v>
      </c>
      <c r="BA822" s="196" t="s">
        <v>241</v>
      </c>
      <c r="BB822" s="522" t="s">
        <v>242</v>
      </c>
      <c r="BC822" s="523"/>
    </row>
    <row r="823" spans="2:65" ht="13.5" customHeight="1" x14ac:dyDescent="0.15">
      <c r="B823" s="493"/>
      <c r="C823" s="494"/>
      <c r="D823" s="494"/>
      <c r="E823" s="494"/>
      <c r="F823" s="494"/>
      <c r="G823" s="494"/>
      <c r="H823" s="494"/>
      <c r="I823" s="495"/>
      <c r="J823" s="493"/>
      <c r="K823" s="494"/>
      <c r="L823" s="494"/>
      <c r="M823" s="494"/>
      <c r="N823" s="498"/>
      <c r="O823" s="501"/>
      <c r="P823" s="494"/>
      <c r="Q823" s="494"/>
      <c r="R823" s="494"/>
      <c r="S823" s="494"/>
      <c r="T823" s="494"/>
      <c r="U823" s="495"/>
      <c r="V823" s="533"/>
      <c r="W823" s="534"/>
      <c r="X823" s="534"/>
      <c r="Y823" s="535"/>
      <c r="Z823" s="539"/>
      <c r="AA823" s="540"/>
      <c r="AB823" s="540"/>
      <c r="AC823" s="541"/>
      <c r="AD823" s="545"/>
      <c r="AE823" s="546"/>
      <c r="AF823" s="546"/>
      <c r="AG823" s="547"/>
      <c r="AH823" s="551"/>
      <c r="AI823" s="552"/>
      <c r="AJ823" s="552"/>
      <c r="AK823" s="553"/>
      <c r="AL823" s="555"/>
      <c r="AM823" s="555"/>
      <c r="AN823" s="524"/>
      <c r="AO823" s="524"/>
      <c r="AP823" s="524"/>
      <c r="AQ823" s="524"/>
      <c r="AR823" s="524"/>
      <c r="AS823" s="525"/>
      <c r="AW823" s="47"/>
      <c r="AY823" s="197"/>
      <c r="AZ823" s="198" t="s">
        <v>237</v>
      </c>
      <c r="BA823" s="198" t="s">
        <v>240</v>
      </c>
      <c r="BB823" s="199" t="s">
        <v>238</v>
      </c>
      <c r="BC823" s="198" t="s">
        <v>237</v>
      </c>
      <c r="BL823" s="43" t="s">
        <v>251</v>
      </c>
      <c r="BM823" s="43" t="s">
        <v>151</v>
      </c>
    </row>
    <row r="824" spans="2:65" ht="18" customHeight="1" x14ac:dyDescent="0.15">
      <c r="B824" s="466"/>
      <c r="C824" s="467"/>
      <c r="D824" s="467"/>
      <c r="E824" s="467"/>
      <c r="F824" s="467"/>
      <c r="G824" s="467"/>
      <c r="H824" s="467"/>
      <c r="I824" s="468"/>
      <c r="J824" s="466"/>
      <c r="K824" s="467"/>
      <c r="L824" s="467"/>
      <c r="M824" s="467"/>
      <c r="N824" s="472"/>
      <c r="O824" s="86"/>
      <c r="P824" s="15" t="s">
        <v>0</v>
      </c>
      <c r="Q824" s="44"/>
      <c r="R824" s="15" t="s">
        <v>1</v>
      </c>
      <c r="S824" s="85"/>
      <c r="T824" s="474" t="s">
        <v>57</v>
      </c>
      <c r="U824" s="475"/>
      <c r="V824" s="476"/>
      <c r="W824" s="477"/>
      <c r="X824" s="477"/>
      <c r="Y824" s="59" t="s">
        <v>8</v>
      </c>
      <c r="Z824" s="37"/>
      <c r="AA824" s="38"/>
      <c r="AB824" s="38"/>
      <c r="AC824" s="36" t="s">
        <v>8</v>
      </c>
      <c r="AD824" s="37"/>
      <c r="AE824" s="38"/>
      <c r="AF824" s="38"/>
      <c r="AG824" s="39" t="s">
        <v>8</v>
      </c>
      <c r="AH824" s="462">
        <f>IF(V824="賃金で算定",V825+Z825-AD825,0)</f>
        <v>0</v>
      </c>
      <c r="AI824" s="463"/>
      <c r="AJ824" s="463"/>
      <c r="AK824" s="464"/>
      <c r="AL824" s="51"/>
      <c r="AM824" s="52"/>
      <c r="AN824" s="478"/>
      <c r="AO824" s="479"/>
      <c r="AP824" s="479"/>
      <c r="AQ824" s="479"/>
      <c r="AR824" s="479"/>
      <c r="AS824" s="39" t="s">
        <v>8</v>
      </c>
      <c r="AV824" s="46" t="str">
        <f>IF(OR(O824="",Q824=""),"", IF(O824&lt;20,DATE(O824+118,Q824,IF(S824="",1,S824)),DATE(O824+88,Q824,IF(S824="",1,S824))))</f>
        <v/>
      </c>
      <c r="AW824" s="47" t="str">
        <f>IF(AV824&lt;=設定シート!C$15,"昔",IF(AV824&lt;=設定シート!E$15,"上",IF(AV824&lt;=設定シート!G$15,"中","下")))</f>
        <v>下</v>
      </c>
      <c r="AX824" s="4">
        <f>IF(AV824&lt;=設定シート!$E$36,5,IF(AV824&lt;=設定シート!$I$36,7,IF(AV824&lt;=設定シート!$M$36,9,11)))</f>
        <v>11</v>
      </c>
      <c r="AY824" s="202"/>
      <c r="AZ824" s="200"/>
      <c r="BA824" s="204">
        <f>AN824</f>
        <v>0</v>
      </c>
      <c r="BB824" s="200"/>
      <c r="BC824" s="200"/>
    </row>
    <row r="825" spans="2:65" ht="18" customHeight="1" x14ac:dyDescent="0.15">
      <c r="B825" s="469"/>
      <c r="C825" s="470"/>
      <c r="D825" s="470"/>
      <c r="E825" s="470"/>
      <c r="F825" s="470"/>
      <c r="G825" s="470"/>
      <c r="H825" s="470"/>
      <c r="I825" s="471"/>
      <c r="J825" s="469"/>
      <c r="K825" s="470"/>
      <c r="L825" s="470"/>
      <c r="M825" s="470"/>
      <c r="N825" s="473"/>
      <c r="O825" s="87"/>
      <c r="P825" s="5" t="s">
        <v>0</v>
      </c>
      <c r="Q825" s="45"/>
      <c r="R825" s="5" t="s">
        <v>1</v>
      </c>
      <c r="S825" s="88"/>
      <c r="T825" s="480" t="s">
        <v>58</v>
      </c>
      <c r="U825" s="481"/>
      <c r="V825" s="482"/>
      <c r="W825" s="483"/>
      <c r="X825" s="483"/>
      <c r="Y825" s="484"/>
      <c r="Z825" s="485"/>
      <c r="AA825" s="486"/>
      <c r="AB825" s="486"/>
      <c r="AC825" s="486"/>
      <c r="AD825" s="482">
        <v>0</v>
      </c>
      <c r="AE825" s="483"/>
      <c r="AF825" s="483"/>
      <c r="AG825" s="484"/>
      <c r="AH825" s="435">
        <f>IF(V824="賃金で算定",0,V825+Z825-AD825)</f>
        <v>0</v>
      </c>
      <c r="AI825" s="435"/>
      <c r="AJ825" s="435"/>
      <c r="AK825" s="465"/>
      <c r="AL825" s="439">
        <f>IF(V824="賃金で算定","賃金で算定",IF(OR(V825=0,$F842="",AV824=""),0,IF(AW824="昔",VLOOKUP($F842,労務比率,AX824,FALSE),IF(AW824="上",VLOOKUP($F842,労務比率,AX824,FALSE),IF(AW824="中",VLOOKUP($F842,労務比率,AX824,FALSE),VLOOKUP($F842,労務比率,AX824,FALSE))))))</f>
        <v>0</v>
      </c>
      <c r="AM825" s="440"/>
      <c r="AN825" s="436">
        <f>IF(V824="賃金で算定",0,INT(AH825*AL825/100))</f>
        <v>0</v>
      </c>
      <c r="AO825" s="437"/>
      <c r="AP825" s="437"/>
      <c r="AQ825" s="437"/>
      <c r="AR825" s="437"/>
      <c r="AS825" s="31"/>
      <c r="AV825" s="46"/>
      <c r="AW825" s="47"/>
      <c r="AY825" s="203">
        <f>AH825</f>
        <v>0</v>
      </c>
      <c r="AZ825" s="201">
        <f>IF(AV824&lt;=設定シート!C$85,AH825,IF(AND(AV824&gt;=設定シート!E$85,AV824&lt;=設定シート!G$85),AH825*105/108,AH825))</f>
        <v>0</v>
      </c>
      <c r="BA825" s="198"/>
      <c r="BB825" s="201">
        <f>IF($AL825="賃金で算定",0,INT(AY825*$AL825/100))</f>
        <v>0</v>
      </c>
      <c r="BC825" s="201">
        <f>IF(AY825=AZ825,BB825,AZ825*$AL825/100)</f>
        <v>0</v>
      </c>
      <c r="BL825" s="43">
        <f>IF(AY825=AZ825,0,1)</f>
        <v>0</v>
      </c>
      <c r="BM825" s="43" t="str">
        <f>IF(BL825=1,AL825,"")</f>
        <v/>
      </c>
    </row>
    <row r="826" spans="2:65" ht="18" customHeight="1" x14ac:dyDescent="0.15">
      <c r="B826" s="466"/>
      <c r="C826" s="467"/>
      <c r="D826" s="467"/>
      <c r="E826" s="467"/>
      <c r="F826" s="467"/>
      <c r="G826" s="467"/>
      <c r="H826" s="467"/>
      <c r="I826" s="468"/>
      <c r="J826" s="466"/>
      <c r="K826" s="467"/>
      <c r="L826" s="467"/>
      <c r="M826" s="467"/>
      <c r="N826" s="472"/>
      <c r="O826" s="86"/>
      <c r="P826" s="15" t="s">
        <v>45</v>
      </c>
      <c r="Q826" s="44"/>
      <c r="R826" s="15" t="s">
        <v>46</v>
      </c>
      <c r="S826" s="85"/>
      <c r="T826" s="474" t="s">
        <v>47</v>
      </c>
      <c r="U826" s="475"/>
      <c r="V826" s="476"/>
      <c r="W826" s="477"/>
      <c r="X826" s="477"/>
      <c r="Y826" s="60"/>
      <c r="Z826" s="33"/>
      <c r="AA826" s="34"/>
      <c r="AB826" s="34"/>
      <c r="AC826" s="35"/>
      <c r="AD826" s="33"/>
      <c r="AE826" s="34"/>
      <c r="AF826" s="34"/>
      <c r="AG826" s="40"/>
      <c r="AH826" s="462">
        <f>IF(V826="賃金で算定",V827+Z827-AD827,0)</f>
        <v>0</v>
      </c>
      <c r="AI826" s="463"/>
      <c r="AJ826" s="463"/>
      <c r="AK826" s="464"/>
      <c r="AL826" s="51"/>
      <c r="AM826" s="52"/>
      <c r="AN826" s="478"/>
      <c r="AO826" s="479"/>
      <c r="AP826" s="479"/>
      <c r="AQ826" s="479"/>
      <c r="AR826" s="479"/>
      <c r="AS826" s="32"/>
      <c r="AV826" s="46" t="str">
        <f>IF(OR(O826="",Q826=""),"", IF(O826&lt;20,DATE(O826+118,Q826,IF(S826="",1,S826)),DATE(O826+88,Q826,IF(S826="",1,S826))))</f>
        <v/>
      </c>
      <c r="AW826" s="47" t="str">
        <f>IF(AV826&lt;=設定シート!C$15,"昔",IF(AV826&lt;=設定シート!E$15,"上",IF(AV826&lt;=設定シート!G$15,"中","下")))</f>
        <v>下</v>
      </c>
      <c r="AX826" s="4">
        <f>IF(AV826&lt;=設定シート!$E$36,5,IF(AV826&lt;=設定シート!$I$36,7,IF(AV826&lt;=設定シート!$M$36,9,11)))</f>
        <v>11</v>
      </c>
      <c r="AY826" s="202"/>
      <c r="AZ826" s="200"/>
      <c r="BA826" s="204">
        <f t="shared" ref="BA826" si="442">AN826</f>
        <v>0</v>
      </c>
      <c r="BB826" s="200"/>
      <c r="BC826" s="200"/>
      <c r="BL826" s="43"/>
      <c r="BM826" s="43"/>
    </row>
    <row r="827" spans="2:65" ht="18" customHeight="1" x14ac:dyDescent="0.15">
      <c r="B827" s="469"/>
      <c r="C827" s="470"/>
      <c r="D827" s="470"/>
      <c r="E827" s="470"/>
      <c r="F827" s="470"/>
      <c r="G827" s="470"/>
      <c r="H827" s="470"/>
      <c r="I827" s="471"/>
      <c r="J827" s="469"/>
      <c r="K827" s="470"/>
      <c r="L827" s="470"/>
      <c r="M827" s="470"/>
      <c r="N827" s="473"/>
      <c r="O827" s="87"/>
      <c r="P827" s="16" t="s">
        <v>45</v>
      </c>
      <c r="Q827" s="45"/>
      <c r="R827" s="16" t="s">
        <v>46</v>
      </c>
      <c r="S827" s="88"/>
      <c r="T827" s="480" t="s">
        <v>48</v>
      </c>
      <c r="U827" s="481"/>
      <c r="V827" s="482"/>
      <c r="W827" s="483"/>
      <c r="X827" s="483"/>
      <c r="Y827" s="484"/>
      <c r="Z827" s="485"/>
      <c r="AA827" s="486"/>
      <c r="AB827" s="486"/>
      <c r="AC827" s="486"/>
      <c r="AD827" s="482">
        <v>0</v>
      </c>
      <c r="AE827" s="483"/>
      <c r="AF827" s="483"/>
      <c r="AG827" s="484"/>
      <c r="AH827" s="435">
        <f>IF(V826="賃金で算定",0,V827+Z827-AD827)</f>
        <v>0</v>
      </c>
      <c r="AI827" s="435"/>
      <c r="AJ827" s="435"/>
      <c r="AK827" s="465"/>
      <c r="AL827" s="439">
        <f>IF(V826="賃金で算定","賃金で算定",IF(OR(V827=0,$F842="",AV826=""),0,IF(AW826="昔",VLOOKUP($F842,労務比率,AX826,FALSE),IF(AW826="上",VLOOKUP($F842,労務比率,AX826,FALSE),IF(AW826="中",VLOOKUP($F842,労務比率,AX826,FALSE),VLOOKUP($F842,労務比率,AX826,FALSE))))))</f>
        <v>0</v>
      </c>
      <c r="AM827" s="440"/>
      <c r="AN827" s="436">
        <f>IF(V826="賃金で算定",0,INT(AH827*AL827/100))</f>
        <v>0</v>
      </c>
      <c r="AO827" s="437"/>
      <c r="AP827" s="437"/>
      <c r="AQ827" s="437"/>
      <c r="AR827" s="437"/>
      <c r="AS827" s="31"/>
      <c r="AV827" s="46"/>
      <c r="AW827" s="47"/>
      <c r="AY827" s="203">
        <f t="shared" ref="AY827" si="443">AH827</f>
        <v>0</v>
      </c>
      <c r="AZ827" s="201">
        <f>IF(AV826&lt;=設定シート!C$85,AH827,IF(AND(AV826&gt;=設定シート!E$85,AV826&lt;=設定シート!G$85),AH827*105/108,AH827))</f>
        <v>0</v>
      </c>
      <c r="BA827" s="198"/>
      <c r="BB827" s="201">
        <f t="shared" ref="BB827" si="444">IF($AL827="賃金で算定",0,INT(AY827*$AL827/100))</f>
        <v>0</v>
      </c>
      <c r="BC827" s="201">
        <f>IF(AY827=AZ827,BB827,AZ827*$AL827/100)</f>
        <v>0</v>
      </c>
      <c r="BL827" s="43">
        <f>IF(AY827=AZ827,0,1)</f>
        <v>0</v>
      </c>
      <c r="BM827" s="43" t="str">
        <f>IF(BL827=1,AL827,"")</f>
        <v/>
      </c>
    </row>
    <row r="828" spans="2:65" ht="18" customHeight="1" x14ac:dyDescent="0.15">
      <c r="B828" s="466"/>
      <c r="C828" s="467"/>
      <c r="D828" s="467"/>
      <c r="E828" s="467"/>
      <c r="F828" s="467"/>
      <c r="G828" s="467"/>
      <c r="H828" s="467"/>
      <c r="I828" s="468"/>
      <c r="J828" s="466"/>
      <c r="K828" s="467"/>
      <c r="L828" s="467"/>
      <c r="M828" s="467"/>
      <c r="N828" s="472"/>
      <c r="O828" s="86"/>
      <c r="P828" s="15" t="s">
        <v>45</v>
      </c>
      <c r="Q828" s="44"/>
      <c r="R828" s="15" t="s">
        <v>46</v>
      </c>
      <c r="S828" s="85"/>
      <c r="T828" s="474" t="s">
        <v>47</v>
      </c>
      <c r="U828" s="475"/>
      <c r="V828" s="476"/>
      <c r="W828" s="477"/>
      <c r="X828" s="477"/>
      <c r="Y828" s="60"/>
      <c r="Z828" s="33"/>
      <c r="AA828" s="34"/>
      <c r="AB828" s="34"/>
      <c r="AC828" s="35"/>
      <c r="AD828" s="33"/>
      <c r="AE828" s="34"/>
      <c r="AF828" s="34"/>
      <c r="AG828" s="40"/>
      <c r="AH828" s="462">
        <f>IF(V828="賃金で算定",V829+Z829-AD829,0)</f>
        <v>0</v>
      </c>
      <c r="AI828" s="463"/>
      <c r="AJ828" s="463"/>
      <c r="AK828" s="464"/>
      <c r="AL828" s="51"/>
      <c r="AM828" s="52"/>
      <c r="AN828" s="478"/>
      <c r="AO828" s="479"/>
      <c r="AP828" s="479"/>
      <c r="AQ828" s="479"/>
      <c r="AR828" s="479"/>
      <c r="AS828" s="32"/>
      <c r="AV828" s="46" t="str">
        <f>IF(OR(O828="",Q828=""),"", IF(O828&lt;20,DATE(O828+118,Q828,IF(S828="",1,S828)),DATE(O828+88,Q828,IF(S828="",1,S828))))</f>
        <v/>
      </c>
      <c r="AW828" s="47" t="str">
        <f>IF(AV828&lt;=設定シート!C$15,"昔",IF(AV828&lt;=設定シート!E$15,"上",IF(AV828&lt;=設定シート!G$15,"中","下")))</f>
        <v>下</v>
      </c>
      <c r="AX828" s="4">
        <f>IF(AV828&lt;=設定シート!$E$36,5,IF(AV828&lt;=設定シート!$I$36,7,IF(AV828&lt;=設定シート!$M$36,9,11)))</f>
        <v>11</v>
      </c>
      <c r="AY828" s="202"/>
      <c r="AZ828" s="200"/>
      <c r="BA828" s="204">
        <f t="shared" ref="BA828" si="445">AN828</f>
        <v>0</v>
      </c>
      <c r="BB828" s="200"/>
      <c r="BC828" s="200"/>
    </row>
    <row r="829" spans="2:65" ht="18" customHeight="1" x14ac:dyDescent="0.15">
      <c r="B829" s="469"/>
      <c r="C829" s="470"/>
      <c r="D829" s="470"/>
      <c r="E829" s="470"/>
      <c r="F829" s="470"/>
      <c r="G829" s="470"/>
      <c r="H829" s="470"/>
      <c r="I829" s="471"/>
      <c r="J829" s="469"/>
      <c r="K829" s="470"/>
      <c r="L829" s="470"/>
      <c r="M829" s="470"/>
      <c r="N829" s="473"/>
      <c r="O829" s="87"/>
      <c r="P829" s="16" t="s">
        <v>45</v>
      </c>
      <c r="Q829" s="45"/>
      <c r="R829" s="16" t="s">
        <v>46</v>
      </c>
      <c r="S829" s="88"/>
      <c r="T829" s="480" t="s">
        <v>48</v>
      </c>
      <c r="U829" s="481"/>
      <c r="V829" s="482"/>
      <c r="W829" s="483"/>
      <c r="X829" s="483"/>
      <c r="Y829" s="484"/>
      <c r="Z829" s="482"/>
      <c r="AA829" s="483"/>
      <c r="AB829" s="483"/>
      <c r="AC829" s="483"/>
      <c r="AD829" s="482">
        <v>0</v>
      </c>
      <c r="AE829" s="483"/>
      <c r="AF829" s="483"/>
      <c r="AG829" s="484"/>
      <c r="AH829" s="435">
        <f>IF(V828="賃金で算定",0,V829+Z829-AD829)</f>
        <v>0</v>
      </c>
      <c r="AI829" s="435"/>
      <c r="AJ829" s="435"/>
      <c r="AK829" s="465"/>
      <c r="AL829" s="439">
        <f>IF(V828="賃金で算定","賃金で算定",IF(OR(V829=0,$F842="",AV828=""),0,IF(AW828="昔",VLOOKUP($F842,労務比率,AX828,FALSE),IF(AW828="上",VLOOKUP($F842,労務比率,AX828,FALSE),IF(AW828="中",VLOOKUP($F842,労務比率,AX828,FALSE),VLOOKUP($F842,労務比率,AX828,FALSE))))))</f>
        <v>0</v>
      </c>
      <c r="AM829" s="440"/>
      <c r="AN829" s="436">
        <f>IF(V828="賃金で算定",0,INT(AH829*AL829/100))</f>
        <v>0</v>
      </c>
      <c r="AO829" s="437"/>
      <c r="AP829" s="437"/>
      <c r="AQ829" s="437"/>
      <c r="AR829" s="437"/>
      <c r="AS829" s="31"/>
      <c r="AV829" s="46"/>
      <c r="AW829" s="47"/>
      <c r="AY829" s="203">
        <f t="shared" ref="AY829" si="446">AH829</f>
        <v>0</v>
      </c>
      <c r="AZ829" s="201">
        <f>IF(AV828&lt;=設定シート!C$85,AH829,IF(AND(AV828&gt;=設定シート!E$85,AV828&lt;=設定シート!G$85),AH829*105/108,AH829))</f>
        <v>0</v>
      </c>
      <c r="BA829" s="198"/>
      <c r="BB829" s="201">
        <f t="shared" ref="BB829" si="447">IF($AL829="賃金で算定",0,INT(AY829*$AL829/100))</f>
        <v>0</v>
      </c>
      <c r="BC829" s="201">
        <f>IF(AY829=AZ829,BB829,AZ829*$AL829/100)</f>
        <v>0</v>
      </c>
      <c r="BL829" s="43">
        <f>IF(AY829=AZ829,0,1)</f>
        <v>0</v>
      </c>
      <c r="BM829" s="43" t="str">
        <f>IF(BL829=1,AL829,"")</f>
        <v/>
      </c>
    </row>
    <row r="830" spans="2:65" ht="18" customHeight="1" x14ac:dyDescent="0.15">
      <c r="B830" s="466"/>
      <c r="C830" s="467"/>
      <c r="D830" s="467"/>
      <c r="E830" s="467"/>
      <c r="F830" s="467"/>
      <c r="G830" s="467"/>
      <c r="H830" s="467"/>
      <c r="I830" s="468"/>
      <c r="J830" s="466"/>
      <c r="K830" s="467"/>
      <c r="L830" s="467"/>
      <c r="M830" s="467"/>
      <c r="N830" s="472"/>
      <c r="O830" s="86"/>
      <c r="P830" s="15" t="s">
        <v>45</v>
      </c>
      <c r="Q830" s="44"/>
      <c r="R830" s="15" t="s">
        <v>46</v>
      </c>
      <c r="S830" s="85"/>
      <c r="T830" s="474" t="s">
        <v>47</v>
      </c>
      <c r="U830" s="475"/>
      <c r="V830" s="476"/>
      <c r="W830" s="477"/>
      <c r="X830" s="477"/>
      <c r="Y830" s="61"/>
      <c r="Z830" s="29"/>
      <c r="AA830" s="30"/>
      <c r="AB830" s="30"/>
      <c r="AC830" s="41"/>
      <c r="AD830" s="29"/>
      <c r="AE830" s="30"/>
      <c r="AF830" s="30"/>
      <c r="AG830" s="42"/>
      <c r="AH830" s="462">
        <f>IF(V830="賃金で算定",V831+Z831-AD831,0)</f>
        <v>0</v>
      </c>
      <c r="AI830" s="463"/>
      <c r="AJ830" s="463"/>
      <c r="AK830" s="464"/>
      <c r="AL830" s="51"/>
      <c r="AM830" s="52"/>
      <c r="AN830" s="478"/>
      <c r="AO830" s="479"/>
      <c r="AP830" s="479"/>
      <c r="AQ830" s="479"/>
      <c r="AR830" s="479"/>
      <c r="AS830" s="32"/>
      <c r="AV830" s="46" t="str">
        <f>IF(OR(O830="",Q830=""),"", IF(O830&lt;20,DATE(O830+118,Q830,IF(S830="",1,S830)),DATE(O830+88,Q830,IF(S830="",1,S830))))</f>
        <v/>
      </c>
      <c r="AW830" s="47" t="str">
        <f>IF(AV830&lt;=設定シート!C$15,"昔",IF(AV830&lt;=設定シート!E$15,"上",IF(AV830&lt;=設定シート!G$15,"中","下")))</f>
        <v>下</v>
      </c>
      <c r="AX830" s="4">
        <f>IF(AV830&lt;=設定シート!$E$36,5,IF(AV830&lt;=設定シート!$I$36,7,IF(AV830&lt;=設定シート!$M$36,9,11)))</f>
        <v>11</v>
      </c>
      <c r="AY830" s="202"/>
      <c r="AZ830" s="200"/>
      <c r="BA830" s="204">
        <f t="shared" ref="BA830" si="448">AN830</f>
        <v>0</v>
      </c>
      <c r="BB830" s="200"/>
      <c r="BC830" s="200"/>
    </row>
    <row r="831" spans="2:65" ht="18" customHeight="1" x14ac:dyDescent="0.15">
      <c r="B831" s="469"/>
      <c r="C831" s="470"/>
      <c r="D831" s="470"/>
      <c r="E831" s="470"/>
      <c r="F831" s="470"/>
      <c r="G831" s="470"/>
      <c r="H831" s="470"/>
      <c r="I831" s="471"/>
      <c r="J831" s="469"/>
      <c r="K831" s="470"/>
      <c r="L831" s="470"/>
      <c r="M831" s="470"/>
      <c r="N831" s="473"/>
      <c r="O831" s="87"/>
      <c r="P831" s="16" t="s">
        <v>45</v>
      </c>
      <c r="Q831" s="45"/>
      <c r="R831" s="16" t="s">
        <v>46</v>
      </c>
      <c r="S831" s="88"/>
      <c r="T831" s="480" t="s">
        <v>48</v>
      </c>
      <c r="U831" s="481"/>
      <c r="V831" s="482"/>
      <c r="W831" s="483"/>
      <c r="X831" s="483"/>
      <c r="Y831" s="484"/>
      <c r="Z831" s="485"/>
      <c r="AA831" s="486"/>
      <c r="AB831" s="486"/>
      <c r="AC831" s="486"/>
      <c r="AD831" s="482">
        <v>0</v>
      </c>
      <c r="AE831" s="483"/>
      <c r="AF831" s="483"/>
      <c r="AG831" s="484"/>
      <c r="AH831" s="435">
        <f>IF(V830="賃金で算定",0,V831+Z831-AD831)</f>
        <v>0</v>
      </c>
      <c r="AI831" s="435"/>
      <c r="AJ831" s="435"/>
      <c r="AK831" s="465"/>
      <c r="AL831" s="439">
        <f>IF(V830="賃金で算定","賃金で算定",IF(OR(V831=0,$F842="",AV830=""),0,IF(AW830="昔",VLOOKUP($F842,労務比率,AX830,FALSE),IF(AW830="上",VLOOKUP($F842,労務比率,AX830,FALSE),IF(AW830="中",VLOOKUP($F842,労務比率,AX830,FALSE),VLOOKUP($F842,労務比率,AX830,FALSE))))))</f>
        <v>0</v>
      </c>
      <c r="AM831" s="440"/>
      <c r="AN831" s="436">
        <f>IF(V830="賃金で算定",0,INT(AH831*AL831/100))</f>
        <v>0</v>
      </c>
      <c r="AO831" s="437"/>
      <c r="AP831" s="437"/>
      <c r="AQ831" s="437"/>
      <c r="AR831" s="437"/>
      <c r="AS831" s="31"/>
      <c r="AV831" s="46"/>
      <c r="AW831" s="47"/>
      <c r="AY831" s="203">
        <f t="shared" ref="AY831" si="449">AH831</f>
        <v>0</v>
      </c>
      <c r="AZ831" s="201">
        <f>IF(AV830&lt;=設定シート!C$85,AH831,IF(AND(AV830&gt;=設定シート!E$85,AV830&lt;=設定シート!G$85),AH831*105/108,AH831))</f>
        <v>0</v>
      </c>
      <c r="BA831" s="198"/>
      <c r="BB831" s="201">
        <f t="shared" ref="BB831" si="450">IF($AL831="賃金で算定",0,INT(AY831*$AL831/100))</f>
        <v>0</v>
      </c>
      <c r="BC831" s="201">
        <f>IF(AY831=AZ831,BB831,AZ831*$AL831/100)</f>
        <v>0</v>
      </c>
      <c r="BL831" s="43">
        <f>IF(AY831=AZ831,0,1)</f>
        <v>0</v>
      </c>
      <c r="BM831" s="43" t="str">
        <f>IF(BL831=1,AL831,"")</f>
        <v/>
      </c>
    </row>
    <row r="832" spans="2:65" ht="18" customHeight="1" x14ac:dyDescent="0.15">
      <c r="B832" s="466"/>
      <c r="C832" s="467"/>
      <c r="D832" s="467"/>
      <c r="E832" s="467"/>
      <c r="F832" s="467"/>
      <c r="G832" s="467"/>
      <c r="H832" s="467"/>
      <c r="I832" s="468"/>
      <c r="J832" s="466"/>
      <c r="K832" s="467"/>
      <c r="L832" s="467"/>
      <c r="M832" s="467"/>
      <c r="N832" s="472"/>
      <c r="O832" s="86"/>
      <c r="P832" s="15" t="s">
        <v>45</v>
      </c>
      <c r="Q832" s="44"/>
      <c r="R832" s="15" t="s">
        <v>46</v>
      </c>
      <c r="S832" s="85"/>
      <c r="T832" s="474" t="s">
        <v>47</v>
      </c>
      <c r="U832" s="475"/>
      <c r="V832" s="476"/>
      <c r="W832" s="477"/>
      <c r="X832" s="477"/>
      <c r="Y832" s="60"/>
      <c r="Z832" s="33"/>
      <c r="AA832" s="34"/>
      <c r="AB832" s="34"/>
      <c r="AC832" s="35"/>
      <c r="AD832" s="33"/>
      <c r="AE832" s="34"/>
      <c r="AF832" s="34"/>
      <c r="AG832" s="40"/>
      <c r="AH832" s="462">
        <f>IF(V832="賃金で算定",V833+Z833-AD833,0)</f>
        <v>0</v>
      </c>
      <c r="AI832" s="463"/>
      <c r="AJ832" s="463"/>
      <c r="AK832" s="464"/>
      <c r="AL832" s="51"/>
      <c r="AM832" s="52"/>
      <c r="AN832" s="478"/>
      <c r="AO832" s="479"/>
      <c r="AP832" s="479"/>
      <c r="AQ832" s="479"/>
      <c r="AR832" s="479"/>
      <c r="AS832" s="32"/>
      <c r="AV832" s="46" t="str">
        <f>IF(OR(O832="",Q832=""),"", IF(O832&lt;20,DATE(O832+118,Q832,IF(S832="",1,S832)),DATE(O832+88,Q832,IF(S832="",1,S832))))</f>
        <v/>
      </c>
      <c r="AW832" s="47" t="str">
        <f>IF(AV832&lt;=設定シート!C$15,"昔",IF(AV832&lt;=設定シート!E$15,"上",IF(AV832&lt;=設定シート!G$15,"中","下")))</f>
        <v>下</v>
      </c>
      <c r="AX832" s="4">
        <f>IF(AV832&lt;=設定シート!$E$36,5,IF(AV832&lt;=設定シート!$I$36,7,IF(AV832&lt;=設定シート!$M$36,9,11)))</f>
        <v>11</v>
      </c>
      <c r="AY832" s="202"/>
      <c r="AZ832" s="200"/>
      <c r="BA832" s="204">
        <f t="shared" ref="BA832" si="451">AN832</f>
        <v>0</v>
      </c>
      <c r="BB832" s="200"/>
      <c r="BC832" s="200"/>
    </row>
    <row r="833" spans="2:65" ht="18" customHeight="1" x14ac:dyDescent="0.15">
      <c r="B833" s="469"/>
      <c r="C833" s="470"/>
      <c r="D833" s="470"/>
      <c r="E833" s="470"/>
      <c r="F833" s="470"/>
      <c r="G833" s="470"/>
      <c r="H833" s="470"/>
      <c r="I833" s="471"/>
      <c r="J833" s="469"/>
      <c r="K833" s="470"/>
      <c r="L833" s="470"/>
      <c r="M833" s="470"/>
      <c r="N833" s="473"/>
      <c r="O833" s="87"/>
      <c r="P833" s="16" t="s">
        <v>45</v>
      </c>
      <c r="Q833" s="45"/>
      <c r="R833" s="16" t="s">
        <v>46</v>
      </c>
      <c r="S833" s="88"/>
      <c r="T833" s="480" t="s">
        <v>48</v>
      </c>
      <c r="U833" s="481"/>
      <c r="V833" s="482"/>
      <c r="W833" s="483"/>
      <c r="X833" s="483"/>
      <c r="Y833" s="484"/>
      <c r="Z833" s="482"/>
      <c r="AA833" s="483"/>
      <c r="AB833" s="483"/>
      <c r="AC833" s="483"/>
      <c r="AD833" s="482">
        <v>0</v>
      </c>
      <c r="AE833" s="483"/>
      <c r="AF833" s="483"/>
      <c r="AG833" s="484"/>
      <c r="AH833" s="435">
        <f>IF(V832="賃金で算定",0,V833+Z833-AD833)</f>
        <v>0</v>
      </c>
      <c r="AI833" s="435"/>
      <c r="AJ833" s="435"/>
      <c r="AK833" s="465"/>
      <c r="AL833" s="439">
        <f>IF(V832="賃金で算定","賃金で算定",IF(OR(V833=0,$F842="",AV832=""),0,IF(AW832="昔",VLOOKUP($F842,労務比率,AX832,FALSE),IF(AW832="上",VLOOKUP($F842,労務比率,AX832,FALSE),IF(AW832="中",VLOOKUP($F842,労務比率,AX832,FALSE),VLOOKUP($F842,労務比率,AX832,FALSE))))))</f>
        <v>0</v>
      </c>
      <c r="AM833" s="440"/>
      <c r="AN833" s="436">
        <f>IF(V832="賃金で算定",0,INT(AH833*AL833/100))</f>
        <v>0</v>
      </c>
      <c r="AO833" s="437"/>
      <c r="AP833" s="437"/>
      <c r="AQ833" s="437"/>
      <c r="AR833" s="437"/>
      <c r="AS833" s="31"/>
      <c r="AV833" s="46"/>
      <c r="AW833" s="47"/>
      <c r="AY833" s="203">
        <f t="shared" ref="AY833" si="452">AH833</f>
        <v>0</v>
      </c>
      <c r="AZ833" s="201">
        <f>IF(AV832&lt;=設定シート!C$85,AH833,IF(AND(AV832&gt;=設定シート!E$85,AV832&lt;=設定シート!G$85),AH833*105/108,AH833))</f>
        <v>0</v>
      </c>
      <c r="BA833" s="198"/>
      <c r="BB833" s="201">
        <f t="shared" ref="BB833" si="453">IF($AL833="賃金で算定",0,INT(AY833*$AL833/100))</f>
        <v>0</v>
      </c>
      <c r="BC833" s="201">
        <f>IF(AY833=AZ833,BB833,AZ833*$AL833/100)</f>
        <v>0</v>
      </c>
      <c r="BL833" s="43">
        <f>IF(AY833=AZ833,0,1)</f>
        <v>0</v>
      </c>
      <c r="BM833" s="43" t="str">
        <f>IF(BL833=1,AL833,"")</f>
        <v/>
      </c>
    </row>
    <row r="834" spans="2:65" ht="18" customHeight="1" x14ac:dyDescent="0.15">
      <c r="B834" s="466"/>
      <c r="C834" s="467"/>
      <c r="D834" s="467"/>
      <c r="E834" s="467"/>
      <c r="F834" s="467"/>
      <c r="G834" s="467"/>
      <c r="H834" s="467"/>
      <c r="I834" s="468"/>
      <c r="J834" s="466"/>
      <c r="K834" s="467"/>
      <c r="L834" s="467"/>
      <c r="M834" s="467"/>
      <c r="N834" s="472"/>
      <c r="O834" s="86"/>
      <c r="P834" s="15" t="s">
        <v>45</v>
      </c>
      <c r="Q834" s="44"/>
      <c r="R834" s="15" t="s">
        <v>46</v>
      </c>
      <c r="S834" s="85"/>
      <c r="T834" s="474" t="s">
        <v>47</v>
      </c>
      <c r="U834" s="475"/>
      <c r="V834" s="476"/>
      <c r="W834" s="477"/>
      <c r="X834" s="477"/>
      <c r="Y834" s="60"/>
      <c r="Z834" s="33"/>
      <c r="AA834" s="34"/>
      <c r="AB834" s="34"/>
      <c r="AC834" s="35"/>
      <c r="AD834" s="33"/>
      <c r="AE834" s="34"/>
      <c r="AF834" s="34"/>
      <c r="AG834" s="40"/>
      <c r="AH834" s="462">
        <f>IF(V834="賃金で算定",V835+Z835-AD835,0)</f>
        <v>0</v>
      </c>
      <c r="AI834" s="463"/>
      <c r="AJ834" s="463"/>
      <c r="AK834" s="464"/>
      <c r="AL834" s="51"/>
      <c r="AM834" s="52"/>
      <c r="AN834" s="478"/>
      <c r="AO834" s="479"/>
      <c r="AP834" s="479"/>
      <c r="AQ834" s="479"/>
      <c r="AR834" s="479"/>
      <c r="AS834" s="32"/>
      <c r="AV834" s="46" t="str">
        <f>IF(OR(O834="",Q834=""),"", IF(O834&lt;20,DATE(O834+118,Q834,IF(S834="",1,S834)),DATE(O834+88,Q834,IF(S834="",1,S834))))</f>
        <v/>
      </c>
      <c r="AW834" s="47" t="str">
        <f>IF(AV834&lt;=設定シート!C$15,"昔",IF(AV834&lt;=設定シート!E$15,"上",IF(AV834&lt;=設定シート!G$15,"中","下")))</f>
        <v>下</v>
      </c>
      <c r="AX834" s="4">
        <f>IF(AV834&lt;=設定シート!$E$36,5,IF(AV834&lt;=設定シート!$I$36,7,IF(AV834&lt;=設定シート!$M$36,9,11)))</f>
        <v>11</v>
      </c>
      <c r="AY834" s="202"/>
      <c r="AZ834" s="200"/>
      <c r="BA834" s="204">
        <f t="shared" ref="BA834" si="454">AN834</f>
        <v>0</v>
      </c>
      <c r="BB834" s="200"/>
      <c r="BC834" s="200"/>
    </row>
    <row r="835" spans="2:65" ht="18" customHeight="1" x14ac:dyDescent="0.15">
      <c r="B835" s="469"/>
      <c r="C835" s="470"/>
      <c r="D835" s="470"/>
      <c r="E835" s="470"/>
      <c r="F835" s="470"/>
      <c r="G835" s="470"/>
      <c r="H835" s="470"/>
      <c r="I835" s="471"/>
      <c r="J835" s="469"/>
      <c r="K835" s="470"/>
      <c r="L835" s="470"/>
      <c r="M835" s="470"/>
      <c r="N835" s="473"/>
      <c r="O835" s="87"/>
      <c r="P835" s="16" t="s">
        <v>45</v>
      </c>
      <c r="Q835" s="45"/>
      <c r="R835" s="16" t="s">
        <v>46</v>
      </c>
      <c r="S835" s="88"/>
      <c r="T835" s="480" t="s">
        <v>48</v>
      </c>
      <c r="U835" s="481"/>
      <c r="V835" s="482"/>
      <c r="W835" s="483"/>
      <c r="X835" s="483"/>
      <c r="Y835" s="484"/>
      <c r="Z835" s="482"/>
      <c r="AA835" s="483"/>
      <c r="AB835" s="483"/>
      <c r="AC835" s="483"/>
      <c r="AD835" s="482">
        <v>0</v>
      </c>
      <c r="AE835" s="483"/>
      <c r="AF835" s="483"/>
      <c r="AG835" s="484"/>
      <c r="AH835" s="435">
        <f>IF(V834="賃金で算定",0,V835+Z835-AD835)</f>
        <v>0</v>
      </c>
      <c r="AI835" s="435"/>
      <c r="AJ835" s="435"/>
      <c r="AK835" s="465"/>
      <c r="AL835" s="439">
        <f>IF(V834="賃金で算定","賃金で算定",IF(OR(V835=0,$F842="",AV834=""),0,IF(AW834="昔",VLOOKUP($F842,労務比率,AX834,FALSE),IF(AW834="上",VLOOKUP($F842,労務比率,AX834,FALSE),IF(AW834="中",VLOOKUP($F842,労務比率,AX834,FALSE),VLOOKUP($F842,労務比率,AX834,FALSE))))))</f>
        <v>0</v>
      </c>
      <c r="AM835" s="440"/>
      <c r="AN835" s="436">
        <f>IF(V834="賃金で算定",0,INT(AH835*AL835/100))</f>
        <v>0</v>
      </c>
      <c r="AO835" s="437"/>
      <c r="AP835" s="437"/>
      <c r="AQ835" s="437"/>
      <c r="AR835" s="437"/>
      <c r="AS835" s="31"/>
      <c r="AV835" s="46"/>
      <c r="AW835" s="47"/>
      <c r="AY835" s="203">
        <f t="shared" ref="AY835" si="455">AH835</f>
        <v>0</v>
      </c>
      <c r="AZ835" s="201">
        <f>IF(AV834&lt;=設定シート!C$85,AH835,IF(AND(AV834&gt;=設定シート!E$85,AV834&lt;=設定シート!G$85),AH835*105/108,AH835))</f>
        <v>0</v>
      </c>
      <c r="BA835" s="198"/>
      <c r="BB835" s="201">
        <f t="shared" ref="BB835" si="456">IF($AL835="賃金で算定",0,INT(AY835*$AL835/100))</f>
        <v>0</v>
      </c>
      <c r="BC835" s="201">
        <f>IF(AY835=AZ835,BB835,AZ835*$AL835/100)</f>
        <v>0</v>
      </c>
      <c r="BL835" s="43">
        <f>IF(AY835=AZ835,0,1)</f>
        <v>0</v>
      </c>
      <c r="BM835" s="43" t="str">
        <f>IF(BL835=1,AL835,"")</f>
        <v/>
      </c>
    </row>
    <row r="836" spans="2:65" ht="18" customHeight="1" x14ac:dyDescent="0.15">
      <c r="B836" s="466"/>
      <c r="C836" s="467"/>
      <c r="D836" s="467"/>
      <c r="E836" s="467"/>
      <c r="F836" s="467"/>
      <c r="G836" s="467"/>
      <c r="H836" s="467"/>
      <c r="I836" s="468"/>
      <c r="J836" s="466"/>
      <c r="K836" s="467"/>
      <c r="L836" s="467"/>
      <c r="M836" s="467"/>
      <c r="N836" s="472"/>
      <c r="O836" s="86"/>
      <c r="P836" s="15" t="s">
        <v>45</v>
      </c>
      <c r="Q836" s="44"/>
      <c r="R836" s="15" t="s">
        <v>46</v>
      </c>
      <c r="S836" s="85"/>
      <c r="T836" s="474" t="s">
        <v>47</v>
      </c>
      <c r="U836" s="475"/>
      <c r="V836" s="476"/>
      <c r="W836" s="477"/>
      <c r="X836" s="477"/>
      <c r="Y836" s="60"/>
      <c r="Z836" s="33"/>
      <c r="AA836" s="34"/>
      <c r="AB836" s="34"/>
      <c r="AC836" s="35"/>
      <c r="AD836" s="33"/>
      <c r="AE836" s="34"/>
      <c r="AF836" s="34"/>
      <c r="AG836" s="40"/>
      <c r="AH836" s="462">
        <f>IF(V836="賃金で算定",V837+Z837-AD837,0)</f>
        <v>0</v>
      </c>
      <c r="AI836" s="463"/>
      <c r="AJ836" s="463"/>
      <c r="AK836" s="464"/>
      <c r="AL836" s="51"/>
      <c r="AM836" s="52"/>
      <c r="AN836" s="478"/>
      <c r="AO836" s="479"/>
      <c r="AP836" s="479"/>
      <c r="AQ836" s="479"/>
      <c r="AR836" s="479"/>
      <c r="AS836" s="32"/>
      <c r="AV836" s="46" t="str">
        <f>IF(OR(O836="",Q836=""),"", IF(O836&lt;20,DATE(O836+118,Q836,IF(S836="",1,S836)),DATE(O836+88,Q836,IF(S836="",1,S836))))</f>
        <v/>
      </c>
      <c r="AW836" s="47" t="str">
        <f>IF(AV836&lt;=設定シート!C$15,"昔",IF(AV836&lt;=設定シート!E$15,"上",IF(AV836&lt;=設定シート!G$15,"中","下")))</f>
        <v>下</v>
      </c>
      <c r="AX836" s="4">
        <f>IF(AV836&lt;=設定シート!$E$36,5,IF(AV836&lt;=設定シート!$I$36,7,IF(AV836&lt;=設定シート!$M$36,9,11)))</f>
        <v>11</v>
      </c>
      <c r="AY836" s="202"/>
      <c r="AZ836" s="200"/>
      <c r="BA836" s="204">
        <f t="shared" ref="BA836" si="457">AN836</f>
        <v>0</v>
      </c>
      <c r="BB836" s="200"/>
      <c r="BC836" s="200"/>
    </row>
    <row r="837" spans="2:65" ht="18" customHeight="1" x14ac:dyDescent="0.15">
      <c r="B837" s="469"/>
      <c r="C837" s="470"/>
      <c r="D837" s="470"/>
      <c r="E837" s="470"/>
      <c r="F837" s="470"/>
      <c r="G837" s="470"/>
      <c r="H837" s="470"/>
      <c r="I837" s="471"/>
      <c r="J837" s="469"/>
      <c r="K837" s="470"/>
      <c r="L837" s="470"/>
      <c r="M837" s="470"/>
      <c r="N837" s="473"/>
      <c r="O837" s="87"/>
      <c r="P837" s="16" t="s">
        <v>45</v>
      </c>
      <c r="Q837" s="45"/>
      <c r="R837" s="16" t="s">
        <v>46</v>
      </c>
      <c r="S837" s="88"/>
      <c r="T837" s="480" t="s">
        <v>48</v>
      </c>
      <c r="U837" s="481"/>
      <c r="V837" s="482"/>
      <c r="W837" s="483"/>
      <c r="X837" s="483"/>
      <c r="Y837" s="484"/>
      <c r="Z837" s="482"/>
      <c r="AA837" s="483"/>
      <c r="AB837" s="483"/>
      <c r="AC837" s="483"/>
      <c r="AD837" s="482">
        <v>0</v>
      </c>
      <c r="AE837" s="483"/>
      <c r="AF837" s="483"/>
      <c r="AG837" s="484"/>
      <c r="AH837" s="435">
        <f>IF(V836="賃金で算定",0,V837+Z837-AD837)</f>
        <v>0</v>
      </c>
      <c r="AI837" s="435"/>
      <c r="AJ837" s="435"/>
      <c r="AK837" s="465"/>
      <c r="AL837" s="439">
        <f>IF(V836="賃金で算定","賃金で算定",IF(OR(V837=0,$F842="",AV836=""),0,IF(AW836="昔",VLOOKUP($F842,労務比率,AX836,FALSE),IF(AW836="上",VLOOKUP($F842,労務比率,AX836,FALSE),IF(AW836="中",VLOOKUP($F842,労務比率,AX836,FALSE),VLOOKUP($F842,労務比率,AX836,FALSE))))))</f>
        <v>0</v>
      </c>
      <c r="AM837" s="440"/>
      <c r="AN837" s="436">
        <f>IF(V836="賃金で算定",0,INT(AH837*AL837/100))</f>
        <v>0</v>
      </c>
      <c r="AO837" s="437"/>
      <c r="AP837" s="437"/>
      <c r="AQ837" s="437"/>
      <c r="AR837" s="437"/>
      <c r="AS837" s="31"/>
      <c r="AV837" s="46"/>
      <c r="AW837" s="47"/>
      <c r="AY837" s="203">
        <f t="shared" ref="AY837" si="458">AH837</f>
        <v>0</v>
      </c>
      <c r="AZ837" s="201">
        <f>IF(AV836&lt;=設定シート!C$85,AH837,IF(AND(AV836&gt;=設定シート!E$85,AV836&lt;=設定シート!G$85),AH837*105/108,AH837))</f>
        <v>0</v>
      </c>
      <c r="BA837" s="198"/>
      <c r="BB837" s="201">
        <f t="shared" ref="BB837" si="459">IF($AL837="賃金で算定",0,INT(AY837*$AL837/100))</f>
        <v>0</v>
      </c>
      <c r="BC837" s="201">
        <f>IF(AY837=AZ837,BB837,AZ837*$AL837/100)</f>
        <v>0</v>
      </c>
      <c r="BL837" s="43">
        <f>IF(AY837=AZ837,0,1)</f>
        <v>0</v>
      </c>
      <c r="BM837" s="43" t="str">
        <f>IF(BL837=1,AL837,"")</f>
        <v/>
      </c>
    </row>
    <row r="838" spans="2:65" ht="18" customHeight="1" x14ac:dyDescent="0.15">
      <c r="B838" s="466"/>
      <c r="C838" s="467"/>
      <c r="D838" s="467"/>
      <c r="E838" s="467"/>
      <c r="F838" s="467"/>
      <c r="G838" s="467"/>
      <c r="H838" s="467"/>
      <c r="I838" s="468"/>
      <c r="J838" s="466"/>
      <c r="K838" s="467"/>
      <c r="L838" s="467"/>
      <c r="M838" s="467"/>
      <c r="N838" s="472"/>
      <c r="O838" s="86"/>
      <c r="P838" s="15" t="s">
        <v>45</v>
      </c>
      <c r="Q838" s="44"/>
      <c r="R838" s="15" t="s">
        <v>46</v>
      </c>
      <c r="S838" s="85"/>
      <c r="T838" s="474" t="s">
        <v>47</v>
      </c>
      <c r="U838" s="475"/>
      <c r="V838" s="476"/>
      <c r="W838" s="477"/>
      <c r="X838" s="477"/>
      <c r="Y838" s="60"/>
      <c r="Z838" s="33"/>
      <c r="AA838" s="34"/>
      <c r="AB838" s="34"/>
      <c r="AC838" s="35"/>
      <c r="AD838" s="33"/>
      <c r="AE838" s="34"/>
      <c r="AF838" s="34"/>
      <c r="AG838" s="40"/>
      <c r="AH838" s="462">
        <f>IF(V838="賃金で算定",V839+Z839-AD839,0)</f>
        <v>0</v>
      </c>
      <c r="AI838" s="463"/>
      <c r="AJ838" s="463"/>
      <c r="AK838" s="464"/>
      <c r="AL838" s="51"/>
      <c r="AM838" s="52"/>
      <c r="AN838" s="478"/>
      <c r="AO838" s="479"/>
      <c r="AP838" s="479"/>
      <c r="AQ838" s="479"/>
      <c r="AR838" s="479"/>
      <c r="AS838" s="32"/>
      <c r="AV838" s="46" t="str">
        <f>IF(OR(O838="",Q838=""),"", IF(O838&lt;20,DATE(O838+118,Q838,IF(S838="",1,S838)),DATE(O838+88,Q838,IF(S838="",1,S838))))</f>
        <v/>
      </c>
      <c r="AW838" s="47" t="str">
        <f>IF(AV838&lt;=設定シート!C$15,"昔",IF(AV838&lt;=設定シート!E$15,"上",IF(AV838&lt;=設定シート!G$15,"中","下")))</f>
        <v>下</v>
      </c>
      <c r="AX838" s="4">
        <f>IF(AV838&lt;=設定シート!$E$36,5,IF(AV838&lt;=設定シート!$I$36,7,IF(AV838&lt;=設定シート!$M$36,9,11)))</f>
        <v>11</v>
      </c>
      <c r="AY838" s="202"/>
      <c r="AZ838" s="200"/>
      <c r="BA838" s="204">
        <f t="shared" ref="BA838" si="460">AN838</f>
        <v>0</v>
      </c>
      <c r="BB838" s="200"/>
      <c r="BC838" s="200"/>
    </row>
    <row r="839" spans="2:65" ht="18" customHeight="1" x14ac:dyDescent="0.15">
      <c r="B839" s="469"/>
      <c r="C839" s="470"/>
      <c r="D839" s="470"/>
      <c r="E839" s="470"/>
      <c r="F839" s="470"/>
      <c r="G839" s="470"/>
      <c r="H839" s="470"/>
      <c r="I839" s="471"/>
      <c r="J839" s="469"/>
      <c r="K839" s="470"/>
      <c r="L839" s="470"/>
      <c r="M839" s="470"/>
      <c r="N839" s="473"/>
      <c r="O839" s="87"/>
      <c r="P839" s="16" t="s">
        <v>45</v>
      </c>
      <c r="Q839" s="45"/>
      <c r="R839" s="16" t="s">
        <v>46</v>
      </c>
      <c r="S839" s="88"/>
      <c r="T839" s="480" t="s">
        <v>48</v>
      </c>
      <c r="U839" s="481"/>
      <c r="V839" s="482"/>
      <c r="W839" s="483"/>
      <c r="X839" s="483"/>
      <c r="Y839" s="484"/>
      <c r="Z839" s="482"/>
      <c r="AA839" s="483"/>
      <c r="AB839" s="483"/>
      <c r="AC839" s="483"/>
      <c r="AD839" s="482">
        <v>0</v>
      </c>
      <c r="AE839" s="483"/>
      <c r="AF839" s="483"/>
      <c r="AG839" s="484"/>
      <c r="AH839" s="435">
        <f>IF(V838="賃金で算定",0,V839+Z839-AD839)</f>
        <v>0</v>
      </c>
      <c r="AI839" s="435"/>
      <c r="AJ839" s="435"/>
      <c r="AK839" s="465"/>
      <c r="AL839" s="439">
        <f>IF(V838="賃金で算定","賃金で算定",IF(OR(V839=0,$F842="",AV838=""),0,IF(AW838="昔",VLOOKUP($F842,労務比率,AX838,FALSE),IF(AW838="上",VLOOKUP($F842,労務比率,AX838,FALSE),IF(AW838="中",VLOOKUP($F842,労務比率,AX838,FALSE),VLOOKUP($F842,労務比率,AX838,FALSE))))))</f>
        <v>0</v>
      </c>
      <c r="AM839" s="440"/>
      <c r="AN839" s="436">
        <f>IF(V838="賃金で算定",0,INT(AH839*AL839/100))</f>
        <v>0</v>
      </c>
      <c r="AO839" s="437"/>
      <c r="AP839" s="437"/>
      <c r="AQ839" s="437"/>
      <c r="AR839" s="437"/>
      <c r="AS839" s="31"/>
      <c r="AV839" s="46"/>
      <c r="AW839" s="47"/>
      <c r="AY839" s="203">
        <f t="shared" ref="AY839" si="461">AH839</f>
        <v>0</v>
      </c>
      <c r="AZ839" s="201">
        <f>IF(AV838&lt;=設定シート!C$85,AH839,IF(AND(AV838&gt;=設定シート!E$85,AV838&lt;=設定シート!G$85),AH839*105/108,AH839))</f>
        <v>0</v>
      </c>
      <c r="BA839" s="198"/>
      <c r="BB839" s="201">
        <f t="shared" ref="BB839" si="462">IF($AL839="賃金で算定",0,INT(AY839*$AL839/100))</f>
        <v>0</v>
      </c>
      <c r="BC839" s="201">
        <f>IF(AY839=AZ839,BB839,AZ839*$AL839/100)</f>
        <v>0</v>
      </c>
      <c r="BL839" s="43">
        <f>IF(AY839=AZ839,0,1)</f>
        <v>0</v>
      </c>
      <c r="BM839" s="43" t="str">
        <f>IF(BL839=1,AL839,"")</f>
        <v/>
      </c>
    </row>
    <row r="840" spans="2:65" ht="18" customHeight="1" x14ac:dyDescent="0.15">
      <c r="B840" s="466"/>
      <c r="C840" s="467"/>
      <c r="D840" s="467"/>
      <c r="E840" s="467"/>
      <c r="F840" s="467"/>
      <c r="G840" s="467"/>
      <c r="H840" s="467"/>
      <c r="I840" s="468"/>
      <c r="J840" s="466"/>
      <c r="K840" s="467"/>
      <c r="L840" s="467"/>
      <c r="M840" s="467"/>
      <c r="N840" s="472"/>
      <c r="O840" s="86"/>
      <c r="P840" s="15" t="s">
        <v>45</v>
      </c>
      <c r="Q840" s="44"/>
      <c r="R840" s="15" t="s">
        <v>46</v>
      </c>
      <c r="S840" s="85"/>
      <c r="T840" s="474" t="s">
        <v>47</v>
      </c>
      <c r="U840" s="475"/>
      <c r="V840" s="476"/>
      <c r="W840" s="477"/>
      <c r="X840" s="477"/>
      <c r="Y840" s="60"/>
      <c r="Z840" s="33"/>
      <c r="AA840" s="34"/>
      <c r="AB840" s="34"/>
      <c r="AC840" s="35"/>
      <c r="AD840" s="33"/>
      <c r="AE840" s="34"/>
      <c r="AF840" s="34"/>
      <c r="AG840" s="40"/>
      <c r="AH840" s="462">
        <f>IF(V840="賃金で算定",V841+Z841-AD841,0)</f>
        <v>0</v>
      </c>
      <c r="AI840" s="463"/>
      <c r="AJ840" s="463"/>
      <c r="AK840" s="464"/>
      <c r="AL840" s="51"/>
      <c r="AM840" s="52"/>
      <c r="AN840" s="478"/>
      <c r="AO840" s="479"/>
      <c r="AP840" s="479"/>
      <c r="AQ840" s="479"/>
      <c r="AR840" s="479"/>
      <c r="AS840" s="32"/>
      <c r="AV840" s="46" t="str">
        <f>IF(OR(O840="",Q840=""),"", IF(O840&lt;20,DATE(O840+118,Q840,IF(S840="",1,S840)),DATE(O840+88,Q840,IF(S840="",1,S840))))</f>
        <v/>
      </c>
      <c r="AW840" s="47" t="str">
        <f>IF(AV840&lt;=設定シート!C$15,"昔",IF(AV840&lt;=設定シート!E$15,"上",IF(AV840&lt;=設定シート!G$15,"中","下")))</f>
        <v>下</v>
      </c>
      <c r="AX840" s="4">
        <f>IF(AV840&lt;=設定シート!$E$36,5,IF(AV840&lt;=設定シート!$I$36,7,IF(AV840&lt;=設定シート!$M$36,9,11)))</f>
        <v>11</v>
      </c>
      <c r="AY840" s="202"/>
      <c r="AZ840" s="200"/>
      <c r="BA840" s="204">
        <f t="shared" ref="BA840" si="463">AN840</f>
        <v>0</v>
      </c>
      <c r="BB840" s="200"/>
      <c r="BC840" s="200"/>
    </row>
    <row r="841" spans="2:65" ht="18" customHeight="1" x14ac:dyDescent="0.15">
      <c r="B841" s="469"/>
      <c r="C841" s="470"/>
      <c r="D841" s="470"/>
      <c r="E841" s="470"/>
      <c r="F841" s="470"/>
      <c r="G841" s="470"/>
      <c r="H841" s="470"/>
      <c r="I841" s="471"/>
      <c r="J841" s="469"/>
      <c r="K841" s="470"/>
      <c r="L841" s="470"/>
      <c r="M841" s="470"/>
      <c r="N841" s="473"/>
      <c r="O841" s="87"/>
      <c r="P841" s="184" t="s">
        <v>45</v>
      </c>
      <c r="Q841" s="45"/>
      <c r="R841" s="16" t="s">
        <v>46</v>
      </c>
      <c r="S841" s="88"/>
      <c r="T841" s="480" t="s">
        <v>48</v>
      </c>
      <c r="U841" s="481"/>
      <c r="V841" s="482"/>
      <c r="W841" s="483"/>
      <c r="X841" s="483"/>
      <c r="Y841" s="484"/>
      <c r="Z841" s="482"/>
      <c r="AA841" s="483"/>
      <c r="AB841" s="483"/>
      <c r="AC841" s="483"/>
      <c r="AD841" s="482">
        <v>0</v>
      </c>
      <c r="AE841" s="483"/>
      <c r="AF841" s="483"/>
      <c r="AG841" s="484"/>
      <c r="AH841" s="436">
        <f>IF(V840="賃金で算定",0,V841+Z841-AD841)</f>
        <v>0</v>
      </c>
      <c r="AI841" s="437"/>
      <c r="AJ841" s="437"/>
      <c r="AK841" s="438"/>
      <c r="AL841" s="439">
        <f>IF(V840="賃金で算定","賃金で算定",IF(OR(V841=0,$F842="",AV840=""),0,IF(AW840="昔",VLOOKUP($F842,労務比率,AX840,FALSE),IF(AW840="上",VLOOKUP($F842,労務比率,AX840,FALSE),IF(AW840="中",VLOOKUP($F842,労務比率,AX840,FALSE),VLOOKUP($F842,労務比率,AX840,FALSE))))))</f>
        <v>0</v>
      </c>
      <c r="AM841" s="440"/>
      <c r="AN841" s="436">
        <f>IF(V840="賃金で算定",0,INT(AH841*AL841/100))</f>
        <v>0</v>
      </c>
      <c r="AO841" s="437"/>
      <c r="AP841" s="437"/>
      <c r="AQ841" s="437"/>
      <c r="AR841" s="437"/>
      <c r="AS841" s="31"/>
      <c r="AV841" s="46"/>
      <c r="AW841" s="47"/>
      <c r="AY841" s="203">
        <f t="shared" ref="AY841" si="464">AH841</f>
        <v>0</v>
      </c>
      <c r="AZ841" s="201">
        <f>IF(AV840&lt;=設定シート!C$85,AH841,IF(AND(AV840&gt;=設定シート!E$85,AV840&lt;=設定シート!G$85),AH841*105/108,AH841))</f>
        <v>0</v>
      </c>
      <c r="BA841" s="198"/>
      <c r="BB841" s="201">
        <f t="shared" ref="BB841" si="465">IF($AL841="賃金で算定",0,INT(AY841*$AL841/100))</f>
        <v>0</v>
      </c>
      <c r="BC841" s="201">
        <f>IF(AY841=AZ841,BB841,AZ841*$AL841/100)</f>
        <v>0</v>
      </c>
      <c r="BL841" s="43">
        <f>IF(AY841=AZ841,0,1)</f>
        <v>0</v>
      </c>
      <c r="BM841" s="43" t="str">
        <f>IF(BL841=1,AL841,"")</f>
        <v/>
      </c>
    </row>
    <row r="842" spans="2:65" ht="18" customHeight="1" x14ac:dyDescent="0.15">
      <c r="B842" s="441" t="s">
        <v>85</v>
      </c>
      <c r="C842" s="442"/>
      <c r="D842" s="442"/>
      <c r="E842" s="443"/>
      <c r="F842" s="450"/>
      <c r="G842" s="451"/>
      <c r="H842" s="451"/>
      <c r="I842" s="451"/>
      <c r="J842" s="451"/>
      <c r="K842" s="451"/>
      <c r="L842" s="451"/>
      <c r="M842" s="451"/>
      <c r="N842" s="452"/>
      <c r="O842" s="441" t="s">
        <v>49</v>
      </c>
      <c r="P842" s="442"/>
      <c r="Q842" s="442"/>
      <c r="R842" s="442"/>
      <c r="S842" s="442"/>
      <c r="T842" s="442"/>
      <c r="U842" s="443"/>
      <c r="V842" s="459">
        <f>AH842</f>
        <v>0</v>
      </c>
      <c r="W842" s="460"/>
      <c r="X842" s="460"/>
      <c r="Y842" s="461"/>
      <c r="Z842" s="33"/>
      <c r="AA842" s="34"/>
      <c r="AB842" s="34"/>
      <c r="AC842" s="35"/>
      <c r="AD842" s="33"/>
      <c r="AE842" s="34"/>
      <c r="AF842" s="34"/>
      <c r="AG842" s="35"/>
      <c r="AH842" s="462">
        <f>AH824+AH826+AH828+AH830+AH832+AH834+AH836+AH838+AH840</f>
        <v>0</v>
      </c>
      <c r="AI842" s="463"/>
      <c r="AJ842" s="463"/>
      <c r="AK842" s="464"/>
      <c r="AL842" s="53"/>
      <c r="AM842" s="54"/>
      <c r="AN842" s="462">
        <f>AN824+AN826+AN828+AN830+AN832+AN834+AN836+AN838+AN840</f>
        <v>0</v>
      </c>
      <c r="AO842" s="463"/>
      <c r="AP842" s="463"/>
      <c r="AQ842" s="463"/>
      <c r="AR842" s="463"/>
      <c r="AS842" s="32"/>
      <c r="AW842" s="47"/>
      <c r="AY842" s="202"/>
      <c r="AZ842" s="205"/>
      <c r="BA842" s="212">
        <f>BA824+BA826+BA828+BA830+BA832+BA834+BA836+BA838+BA840</f>
        <v>0</v>
      </c>
      <c r="BB842" s="204">
        <f>BB825+BB827+BB829+BB831+BB833+BB835+BB837+BB839+BB841</f>
        <v>0</v>
      </c>
      <c r="BC842" s="204">
        <f>SUMIF(BL825:BL841,0,BC825:BC841)+ROUNDDOWN(ROUNDDOWN(BL842*105/108,0)*BM842/100,0)</f>
        <v>0</v>
      </c>
      <c r="BL842" s="43">
        <f>SUMIF(BL825:BL841,1,AH825:AK841)</f>
        <v>0</v>
      </c>
      <c r="BM842" s="43">
        <f>IF(COUNT(BM825:BM841)=0,0,SUM(BM825:BM841)/COUNT(BM825:BM841))</f>
        <v>0</v>
      </c>
    </row>
    <row r="843" spans="2:65" ht="18" customHeight="1" x14ac:dyDescent="0.15">
      <c r="B843" s="444"/>
      <c r="C843" s="445"/>
      <c r="D843" s="445"/>
      <c r="E843" s="446"/>
      <c r="F843" s="453"/>
      <c r="G843" s="454"/>
      <c r="H843" s="454"/>
      <c r="I843" s="454"/>
      <c r="J843" s="454"/>
      <c r="K843" s="454"/>
      <c r="L843" s="454"/>
      <c r="M843" s="454"/>
      <c r="N843" s="455"/>
      <c r="O843" s="444"/>
      <c r="P843" s="445"/>
      <c r="Q843" s="445"/>
      <c r="R843" s="445"/>
      <c r="S843" s="445"/>
      <c r="T843" s="445"/>
      <c r="U843" s="446"/>
      <c r="V843" s="434">
        <f>V825+V827+V829+V831+V833+V835+V837+V839+V841-V842</f>
        <v>0</v>
      </c>
      <c r="W843" s="435"/>
      <c r="X843" s="435"/>
      <c r="Y843" s="465"/>
      <c r="Z843" s="434">
        <f>Z825+Z827+Z829+Z831+Z833+Z835+Z837+Z839+Z841</f>
        <v>0</v>
      </c>
      <c r="AA843" s="435"/>
      <c r="AB843" s="435"/>
      <c r="AC843" s="435"/>
      <c r="AD843" s="434">
        <f>AD825+AD827+AD829+AD831+AD833+AD835+AD837+AD839+AD841</f>
        <v>0</v>
      </c>
      <c r="AE843" s="435"/>
      <c r="AF843" s="435"/>
      <c r="AG843" s="435"/>
      <c r="AH843" s="434">
        <f>AY843</f>
        <v>0</v>
      </c>
      <c r="AI843" s="435"/>
      <c r="AJ843" s="435"/>
      <c r="AK843" s="435"/>
      <c r="AL843" s="55"/>
      <c r="AM843" s="56"/>
      <c r="AN843" s="434">
        <f>BB843</f>
        <v>0</v>
      </c>
      <c r="AO843" s="435"/>
      <c r="AP843" s="435"/>
      <c r="AQ843" s="435"/>
      <c r="AR843" s="435"/>
      <c r="AS843" s="181"/>
      <c r="AW843" s="47"/>
      <c r="AY843" s="208">
        <f>AY825+AY827+AY829+AY831+AY833+AY835+AY837+AY839+AY841</f>
        <v>0</v>
      </c>
      <c r="AZ843" s="210"/>
      <c r="BA843" s="210"/>
      <c r="BB843" s="206">
        <f>BB842</f>
        <v>0</v>
      </c>
      <c r="BC843" s="213"/>
    </row>
    <row r="844" spans="2:65" ht="18" customHeight="1" x14ac:dyDescent="0.15">
      <c r="B844" s="447"/>
      <c r="C844" s="448"/>
      <c r="D844" s="448"/>
      <c r="E844" s="449"/>
      <c r="F844" s="456"/>
      <c r="G844" s="457"/>
      <c r="H844" s="457"/>
      <c r="I844" s="457"/>
      <c r="J844" s="457"/>
      <c r="K844" s="457"/>
      <c r="L844" s="457"/>
      <c r="M844" s="457"/>
      <c r="N844" s="458"/>
      <c r="O844" s="447"/>
      <c r="P844" s="448"/>
      <c r="Q844" s="448"/>
      <c r="R844" s="448"/>
      <c r="S844" s="448"/>
      <c r="T844" s="448"/>
      <c r="U844" s="449"/>
      <c r="V844" s="436"/>
      <c r="W844" s="437"/>
      <c r="X844" s="437"/>
      <c r="Y844" s="438"/>
      <c r="Z844" s="436"/>
      <c r="AA844" s="437"/>
      <c r="AB844" s="437"/>
      <c r="AC844" s="437"/>
      <c r="AD844" s="436"/>
      <c r="AE844" s="437"/>
      <c r="AF844" s="437"/>
      <c r="AG844" s="437"/>
      <c r="AH844" s="436">
        <f>AZ844</f>
        <v>0</v>
      </c>
      <c r="AI844" s="437"/>
      <c r="AJ844" s="437"/>
      <c r="AK844" s="438"/>
      <c r="AL844" s="57"/>
      <c r="AM844" s="58"/>
      <c r="AN844" s="436">
        <f>BC844</f>
        <v>0</v>
      </c>
      <c r="AO844" s="437"/>
      <c r="AP844" s="437"/>
      <c r="AQ844" s="437"/>
      <c r="AR844" s="437"/>
      <c r="AS844" s="31"/>
      <c r="AU844" s="90"/>
      <c r="AW844" s="47"/>
      <c r="AY844" s="209"/>
      <c r="AZ844" s="211">
        <f>IF(AZ825+AZ827+AZ829+AZ831+AZ833+AZ835+AZ837+AZ839+AZ841=AY843,0,ROUNDDOWN(AZ825+AZ827+AZ829+AZ831+AZ833+AZ835+AZ837+AZ839+AZ841,0))</f>
        <v>0</v>
      </c>
      <c r="BA844" s="207"/>
      <c r="BB844" s="207"/>
      <c r="BC844" s="211">
        <f>IF(BC842=BB843,0,BC842)</f>
        <v>0</v>
      </c>
    </row>
    <row r="845" spans="2:65" ht="18" customHeight="1" x14ac:dyDescent="0.15">
      <c r="AD845" s="1" t="str">
        <f>IF(AND($F842="",$V842+$V843&gt;0),"事業の種類を選択してください。","")</f>
        <v/>
      </c>
      <c r="AN845" s="433">
        <f>IF(AN842=0,0,AN842+IF(AN844=0,AN843,AN844))</f>
        <v>0</v>
      </c>
      <c r="AO845" s="433"/>
      <c r="AP845" s="433"/>
      <c r="AQ845" s="433"/>
      <c r="AR845" s="433"/>
      <c r="AW845" s="47"/>
    </row>
    <row r="846" spans="2:65" ht="31.5" customHeight="1" x14ac:dyDescent="0.15">
      <c r="AN846" s="62"/>
      <c r="AO846" s="62"/>
      <c r="AP846" s="62"/>
      <c r="AQ846" s="62"/>
      <c r="AR846" s="62"/>
      <c r="AW846" s="47"/>
    </row>
    <row r="847" spans="2:65" ht="7.5" customHeight="1" x14ac:dyDescent="0.15">
      <c r="X847" s="6"/>
      <c r="Y847" s="6"/>
      <c r="AW847" s="47"/>
    </row>
    <row r="848" spans="2:65" ht="10.5" customHeight="1" x14ac:dyDescent="0.15">
      <c r="X848" s="6"/>
      <c r="Y848" s="6"/>
      <c r="AW848" s="47"/>
    </row>
    <row r="849" spans="2:65" ht="5.25" customHeight="1" x14ac:dyDescent="0.15">
      <c r="X849" s="6"/>
      <c r="Y849" s="6"/>
      <c r="AW849" s="47"/>
    </row>
    <row r="850" spans="2:65" ht="5.25" customHeight="1" x14ac:dyDescent="0.15">
      <c r="X850" s="6"/>
      <c r="Y850" s="6"/>
      <c r="AW850" s="47"/>
    </row>
    <row r="851" spans="2:65" ht="5.25" customHeight="1" x14ac:dyDescent="0.15">
      <c r="X851" s="6"/>
      <c r="Y851" s="6"/>
      <c r="AW851" s="47"/>
    </row>
    <row r="852" spans="2:65" ht="5.25" customHeight="1" x14ac:dyDescent="0.15">
      <c r="X852" s="6"/>
      <c r="Y852" s="6"/>
      <c r="AW852" s="47"/>
    </row>
    <row r="853" spans="2:65" ht="17.25" customHeight="1" x14ac:dyDescent="0.15">
      <c r="B853" s="2" t="s">
        <v>50</v>
      </c>
      <c r="S853" s="4"/>
      <c r="T853" s="4"/>
      <c r="U853" s="4"/>
      <c r="V853" s="4"/>
      <c r="W853" s="4"/>
      <c r="AL853" s="48"/>
      <c r="AW853" s="47"/>
    </row>
    <row r="854" spans="2:65" ht="12.75" customHeight="1" x14ac:dyDescent="0.15">
      <c r="M854" s="49"/>
      <c r="N854" s="49"/>
      <c r="O854" s="49"/>
      <c r="P854" s="49"/>
      <c r="Q854" s="49"/>
      <c r="R854" s="49"/>
      <c r="S854" s="49"/>
      <c r="T854" s="50"/>
      <c r="U854" s="50"/>
      <c r="V854" s="50"/>
      <c r="W854" s="50"/>
      <c r="X854" s="50"/>
      <c r="Y854" s="50"/>
      <c r="Z854" s="50"/>
      <c r="AA854" s="49"/>
      <c r="AB854" s="49"/>
      <c r="AC854" s="49"/>
      <c r="AL854" s="48"/>
      <c r="AM854" s="560" t="s">
        <v>266</v>
      </c>
      <c r="AN854" s="561"/>
      <c r="AO854" s="561"/>
      <c r="AP854" s="562"/>
      <c r="AW854" s="47"/>
    </row>
    <row r="855" spans="2:65" ht="12.75" customHeight="1" x14ac:dyDescent="0.15">
      <c r="M855" s="49"/>
      <c r="N855" s="49"/>
      <c r="O855" s="49"/>
      <c r="P855" s="49"/>
      <c r="Q855" s="49"/>
      <c r="R855" s="49"/>
      <c r="S855" s="49"/>
      <c r="T855" s="50"/>
      <c r="U855" s="50"/>
      <c r="V855" s="50"/>
      <c r="W855" s="50"/>
      <c r="X855" s="50"/>
      <c r="Y855" s="50"/>
      <c r="Z855" s="50"/>
      <c r="AA855" s="49"/>
      <c r="AB855" s="49"/>
      <c r="AC855" s="49"/>
      <c r="AL855" s="48"/>
      <c r="AM855" s="563"/>
      <c r="AN855" s="564"/>
      <c r="AO855" s="564"/>
      <c r="AP855" s="565"/>
      <c r="AW855" s="47"/>
    </row>
    <row r="856" spans="2:65" ht="12.75" customHeight="1" x14ac:dyDescent="0.15">
      <c r="M856" s="49"/>
      <c r="N856" s="49"/>
      <c r="O856" s="49"/>
      <c r="P856" s="49"/>
      <c r="Q856" s="49"/>
      <c r="R856" s="49"/>
      <c r="S856" s="49"/>
      <c r="T856" s="49"/>
      <c r="U856" s="49"/>
      <c r="V856" s="49"/>
      <c r="W856" s="49"/>
      <c r="X856" s="49"/>
      <c r="Y856" s="49"/>
      <c r="Z856" s="49"/>
      <c r="AA856" s="49"/>
      <c r="AB856" s="49"/>
      <c r="AC856" s="49"/>
      <c r="AL856" s="48"/>
      <c r="AM856" s="220"/>
      <c r="AN856" s="220"/>
      <c r="AW856" s="47"/>
    </row>
    <row r="857" spans="2:65" ht="6" customHeight="1" x14ac:dyDescent="0.15">
      <c r="M857" s="49"/>
      <c r="N857" s="49"/>
      <c r="O857" s="49"/>
      <c r="P857" s="49"/>
      <c r="Q857" s="49"/>
      <c r="R857" s="49"/>
      <c r="S857" s="49"/>
      <c r="T857" s="49"/>
      <c r="U857" s="49"/>
      <c r="V857" s="49"/>
      <c r="W857" s="49"/>
      <c r="X857" s="49"/>
      <c r="Y857" s="49"/>
      <c r="Z857" s="49"/>
      <c r="AA857" s="49"/>
      <c r="AB857" s="49"/>
      <c r="AC857" s="49"/>
      <c r="AL857" s="48"/>
      <c r="AM857" s="48"/>
      <c r="AW857" s="47"/>
    </row>
    <row r="858" spans="2:65" ht="12.75" customHeight="1" x14ac:dyDescent="0.15">
      <c r="B858" s="566" t="s">
        <v>2</v>
      </c>
      <c r="C858" s="567"/>
      <c r="D858" s="567"/>
      <c r="E858" s="567"/>
      <c r="F858" s="567"/>
      <c r="G858" s="567"/>
      <c r="H858" s="567"/>
      <c r="I858" s="567"/>
      <c r="J858" s="569" t="s">
        <v>10</v>
      </c>
      <c r="K858" s="569"/>
      <c r="L858" s="3" t="s">
        <v>3</v>
      </c>
      <c r="M858" s="569" t="s">
        <v>11</v>
      </c>
      <c r="N858" s="569"/>
      <c r="O858" s="570" t="s">
        <v>12</v>
      </c>
      <c r="P858" s="569"/>
      <c r="Q858" s="569"/>
      <c r="R858" s="569"/>
      <c r="S858" s="569"/>
      <c r="T858" s="569"/>
      <c r="U858" s="569" t="s">
        <v>13</v>
      </c>
      <c r="V858" s="569"/>
      <c r="W858" s="569"/>
      <c r="AD858" s="5"/>
      <c r="AE858" s="5"/>
      <c r="AF858" s="5"/>
      <c r="AG858" s="5"/>
      <c r="AH858" s="5"/>
      <c r="AI858" s="5"/>
      <c r="AJ858" s="5"/>
      <c r="AL858" s="571">
        <f ca="1">$AL$9</f>
        <v>30</v>
      </c>
      <c r="AM858" s="572"/>
      <c r="AN858" s="502" t="s">
        <v>4</v>
      </c>
      <c r="AO858" s="502"/>
      <c r="AP858" s="572">
        <v>21</v>
      </c>
      <c r="AQ858" s="572"/>
      <c r="AR858" s="502" t="s">
        <v>5</v>
      </c>
      <c r="AS858" s="503"/>
      <c r="AW858" s="47"/>
    </row>
    <row r="859" spans="2:65" ht="13.5" customHeight="1" x14ac:dyDescent="0.15">
      <c r="B859" s="567"/>
      <c r="C859" s="567"/>
      <c r="D859" s="567"/>
      <c r="E859" s="567"/>
      <c r="F859" s="567"/>
      <c r="G859" s="567"/>
      <c r="H859" s="567"/>
      <c r="I859" s="567"/>
      <c r="J859" s="508" t="str">
        <f>$J$10</f>
        <v>1</v>
      </c>
      <c r="K859" s="510" t="str">
        <f>$K$10</f>
        <v>2</v>
      </c>
      <c r="L859" s="513" t="str">
        <f>$L$10</f>
        <v>1</v>
      </c>
      <c r="M859" s="516" t="str">
        <f>$M$10</f>
        <v>0</v>
      </c>
      <c r="N859" s="510" t="str">
        <f>$N$10</f>
        <v>3</v>
      </c>
      <c r="O859" s="516" t="str">
        <f>$O$10</f>
        <v>9</v>
      </c>
      <c r="P859" s="519" t="str">
        <f>$P$10</f>
        <v>3</v>
      </c>
      <c r="Q859" s="519" t="str">
        <f>$Q$10</f>
        <v>9</v>
      </c>
      <c r="R859" s="519" t="str">
        <f>$R$10</f>
        <v>0</v>
      </c>
      <c r="S859" s="519" t="str">
        <f>$S$10</f>
        <v>2</v>
      </c>
      <c r="T859" s="510" t="str">
        <f>$T$10</f>
        <v>5</v>
      </c>
      <c r="U859" s="516" t="str">
        <f>$U$10</f>
        <v>0</v>
      </c>
      <c r="V859" s="519" t="str">
        <f>$V$10</f>
        <v>0</v>
      </c>
      <c r="W859" s="510" t="str">
        <f>$W$10</f>
        <v>１</v>
      </c>
      <c r="AD859" s="5"/>
      <c r="AE859" s="5"/>
      <c r="AF859" s="5"/>
      <c r="AG859" s="5"/>
      <c r="AH859" s="5"/>
      <c r="AI859" s="5"/>
      <c r="AJ859" s="5"/>
      <c r="AL859" s="573"/>
      <c r="AM859" s="574"/>
      <c r="AN859" s="504"/>
      <c r="AO859" s="504"/>
      <c r="AP859" s="574"/>
      <c r="AQ859" s="574"/>
      <c r="AR859" s="504"/>
      <c r="AS859" s="505"/>
      <c r="AW859" s="47"/>
    </row>
    <row r="860" spans="2:65" ht="9" customHeight="1" x14ac:dyDescent="0.15">
      <c r="B860" s="567"/>
      <c r="C860" s="567"/>
      <c r="D860" s="567"/>
      <c r="E860" s="567"/>
      <c r="F860" s="567"/>
      <c r="G860" s="567"/>
      <c r="H860" s="567"/>
      <c r="I860" s="567"/>
      <c r="J860" s="509"/>
      <c r="K860" s="511"/>
      <c r="L860" s="514"/>
      <c r="M860" s="517"/>
      <c r="N860" s="511"/>
      <c r="O860" s="517"/>
      <c r="P860" s="520"/>
      <c r="Q860" s="520"/>
      <c r="R860" s="520"/>
      <c r="S860" s="520"/>
      <c r="T860" s="511"/>
      <c r="U860" s="517"/>
      <c r="V860" s="520"/>
      <c r="W860" s="511"/>
      <c r="AD860" s="5"/>
      <c r="AE860" s="5"/>
      <c r="AF860" s="5"/>
      <c r="AG860" s="5"/>
      <c r="AH860" s="5"/>
      <c r="AI860" s="5"/>
      <c r="AJ860" s="5"/>
      <c r="AL860" s="575"/>
      <c r="AM860" s="576"/>
      <c r="AN860" s="506"/>
      <c r="AO860" s="506"/>
      <c r="AP860" s="576"/>
      <c r="AQ860" s="576"/>
      <c r="AR860" s="506"/>
      <c r="AS860" s="507"/>
      <c r="AW860" s="47"/>
    </row>
    <row r="861" spans="2:65" ht="6" customHeight="1" x14ac:dyDescent="0.15">
      <c r="B861" s="568"/>
      <c r="C861" s="568"/>
      <c r="D861" s="568"/>
      <c r="E861" s="568"/>
      <c r="F861" s="568"/>
      <c r="G861" s="568"/>
      <c r="H861" s="568"/>
      <c r="I861" s="568"/>
      <c r="J861" s="509"/>
      <c r="K861" s="512"/>
      <c r="L861" s="515"/>
      <c r="M861" s="518"/>
      <c r="N861" s="512"/>
      <c r="O861" s="518"/>
      <c r="P861" s="521"/>
      <c r="Q861" s="521"/>
      <c r="R861" s="521"/>
      <c r="S861" s="521"/>
      <c r="T861" s="512"/>
      <c r="U861" s="518"/>
      <c r="V861" s="521"/>
      <c r="W861" s="512"/>
      <c r="AW861" s="47"/>
    </row>
    <row r="862" spans="2:65" ht="15" customHeight="1" x14ac:dyDescent="0.15">
      <c r="B862" s="487" t="s">
        <v>51</v>
      </c>
      <c r="C862" s="488"/>
      <c r="D862" s="488"/>
      <c r="E862" s="488"/>
      <c r="F862" s="488"/>
      <c r="G862" s="488"/>
      <c r="H862" s="488"/>
      <c r="I862" s="489"/>
      <c r="J862" s="487" t="s">
        <v>6</v>
      </c>
      <c r="K862" s="488"/>
      <c r="L862" s="488"/>
      <c r="M862" s="488"/>
      <c r="N862" s="496"/>
      <c r="O862" s="499" t="s">
        <v>52</v>
      </c>
      <c r="P862" s="488"/>
      <c r="Q862" s="488"/>
      <c r="R862" s="488"/>
      <c r="S862" s="488"/>
      <c r="T862" s="488"/>
      <c r="U862" s="489"/>
      <c r="V862" s="12" t="s">
        <v>32</v>
      </c>
      <c r="W862" s="27"/>
      <c r="X862" s="27"/>
      <c r="Y862" s="526" t="s">
        <v>44</v>
      </c>
      <c r="Z862" s="526"/>
      <c r="AA862" s="526"/>
      <c r="AB862" s="526"/>
      <c r="AC862" s="526"/>
      <c r="AD862" s="526"/>
      <c r="AE862" s="526"/>
      <c r="AF862" s="526"/>
      <c r="AG862" s="526"/>
      <c r="AH862" s="526"/>
      <c r="AI862" s="27"/>
      <c r="AJ862" s="27"/>
      <c r="AK862" s="28"/>
      <c r="AL862" s="527" t="s">
        <v>216</v>
      </c>
      <c r="AM862" s="527"/>
      <c r="AN862" s="528" t="s">
        <v>33</v>
      </c>
      <c r="AO862" s="528"/>
      <c r="AP862" s="528"/>
      <c r="AQ862" s="528"/>
      <c r="AR862" s="528"/>
      <c r="AS862" s="529"/>
      <c r="AW862" s="47"/>
    </row>
    <row r="863" spans="2:65" ht="13.5" customHeight="1" x14ac:dyDescent="0.15">
      <c r="B863" s="490"/>
      <c r="C863" s="491"/>
      <c r="D863" s="491"/>
      <c r="E863" s="491"/>
      <c r="F863" s="491"/>
      <c r="G863" s="491"/>
      <c r="H863" s="491"/>
      <c r="I863" s="492"/>
      <c r="J863" s="490"/>
      <c r="K863" s="491"/>
      <c r="L863" s="491"/>
      <c r="M863" s="491"/>
      <c r="N863" s="497"/>
      <c r="O863" s="500"/>
      <c r="P863" s="491"/>
      <c r="Q863" s="491"/>
      <c r="R863" s="491"/>
      <c r="S863" s="491"/>
      <c r="T863" s="491"/>
      <c r="U863" s="492"/>
      <c r="V863" s="530" t="s">
        <v>7</v>
      </c>
      <c r="W863" s="531"/>
      <c r="X863" s="531"/>
      <c r="Y863" s="532"/>
      <c r="Z863" s="536" t="s">
        <v>16</v>
      </c>
      <c r="AA863" s="537"/>
      <c r="AB863" s="537"/>
      <c r="AC863" s="538"/>
      <c r="AD863" s="542" t="s">
        <v>17</v>
      </c>
      <c r="AE863" s="543"/>
      <c r="AF863" s="543"/>
      <c r="AG863" s="544"/>
      <c r="AH863" s="548" t="s">
        <v>86</v>
      </c>
      <c r="AI863" s="549"/>
      <c r="AJ863" s="549"/>
      <c r="AK863" s="550"/>
      <c r="AL863" s="554" t="s">
        <v>217</v>
      </c>
      <c r="AM863" s="554"/>
      <c r="AN863" s="556" t="s">
        <v>19</v>
      </c>
      <c r="AO863" s="557"/>
      <c r="AP863" s="557"/>
      <c r="AQ863" s="557"/>
      <c r="AR863" s="558"/>
      <c r="AS863" s="559"/>
      <c r="AW863" s="47"/>
      <c r="AY863" s="196" t="s">
        <v>243</v>
      </c>
      <c r="AZ863" s="196" t="s">
        <v>243</v>
      </c>
      <c r="BA863" s="196" t="s">
        <v>241</v>
      </c>
      <c r="BB863" s="522" t="s">
        <v>242</v>
      </c>
      <c r="BC863" s="523"/>
    </row>
    <row r="864" spans="2:65" ht="13.5" customHeight="1" x14ac:dyDescent="0.15">
      <c r="B864" s="493"/>
      <c r="C864" s="494"/>
      <c r="D864" s="494"/>
      <c r="E864" s="494"/>
      <c r="F864" s="494"/>
      <c r="G864" s="494"/>
      <c r="H864" s="494"/>
      <c r="I864" s="495"/>
      <c r="J864" s="493"/>
      <c r="K864" s="494"/>
      <c r="L864" s="494"/>
      <c r="M864" s="494"/>
      <c r="N864" s="498"/>
      <c r="O864" s="501"/>
      <c r="P864" s="494"/>
      <c r="Q864" s="494"/>
      <c r="R864" s="494"/>
      <c r="S864" s="494"/>
      <c r="T864" s="494"/>
      <c r="U864" s="495"/>
      <c r="V864" s="533"/>
      <c r="W864" s="534"/>
      <c r="X864" s="534"/>
      <c r="Y864" s="535"/>
      <c r="Z864" s="539"/>
      <c r="AA864" s="540"/>
      <c r="AB864" s="540"/>
      <c r="AC864" s="541"/>
      <c r="AD864" s="545"/>
      <c r="AE864" s="546"/>
      <c r="AF864" s="546"/>
      <c r="AG864" s="547"/>
      <c r="AH864" s="551"/>
      <c r="AI864" s="552"/>
      <c r="AJ864" s="552"/>
      <c r="AK864" s="553"/>
      <c r="AL864" s="555"/>
      <c r="AM864" s="555"/>
      <c r="AN864" s="524"/>
      <c r="AO864" s="524"/>
      <c r="AP864" s="524"/>
      <c r="AQ864" s="524"/>
      <c r="AR864" s="524"/>
      <c r="AS864" s="525"/>
      <c r="AW864" s="47"/>
      <c r="AY864" s="197"/>
      <c r="AZ864" s="198" t="s">
        <v>237</v>
      </c>
      <c r="BA864" s="198" t="s">
        <v>240</v>
      </c>
      <c r="BB864" s="199" t="s">
        <v>238</v>
      </c>
      <c r="BC864" s="198" t="s">
        <v>237</v>
      </c>
      <c r="BL864" s="43" t="s">
        <v>251</v>
      </c>
      <c r="BM864" s="43" t="s">
        <v>151</v>
      </c>
    </row>
    <row r="865" spans="2:65" ht="18" customHeight="1" x14ac:dyDescent="0.15">
      <c r="B865" s="466"/>
      <c r="C865" s="467"/>
      <c r="D865" s="467"/>
      <c r="E865" s="467"/>
      <c r="F865" s="467"/>
      <c r="G865" s="467"/>
      <c r="H865" s="467"/>
      <c r="I865" s="468"/>
      <c r="J865" s="466"/>
      <c r="K865" s="467"/>
      <c r="L865" s="467"/>
      <c r="M865" s="467"/>
      <c r="N865" s="472"/>
      <c r="O865" s="86"/>
      <c r="P865" s="15" t="s">
        <v>0</v>
      </c>
      <c r="Q865" s="44"/>
      <c r="R865" s="15" t="s">
        <v>1</v>
      </c>
      <c r="S865" s="85"/>
      <c r="T865" s="474" t="s">
        <v>57</v>
      </c>
      <c r="U865" s="475"/>
      <c r="V865" s="476"/>
      <c r="W865" s="477"/>
      <c r="X865" s="477"/>
      <c r="Y865" s="59" t="s">
        <v>8</v>
      </c>
      <c r="Z865" s="37"/>
      <c r="AA865" s="38"/>
      <c r="AB865" s="38"/>
      <c r="AC865" s="36" t="s">
        <v>8</v>
      </c>
      <c r="AD865" s="37"/>
      <c r="AE865" s="38"/>
      <c r="AF865" s="38"/>
      <c r="AG865" s="39" t="s">
        <v>8</v>
      </c>
      <c r="AH865" s="462">
        <f>IF(V865="賃金で算定",V866+Z866-AD866,0)</f>
        <v>0</v>
      </c>
      <c r="AI865" s="463"/>
      <c r="AJ865" s="463"/>
      <c r="AK865" s="464"/>
      <c r="AL865" s="51"/>
      <c r="AM865" s="52"/>
      <c r="AN865" s="478"/>
      <c r="AO865" s="479"/>
      <c r="AP865" s="479"/>
      <c r="AQ865" s="479"/>
      <c r="AR865" s="479"/>
      <c r="AS865" s="39" t="s">
        <v>8</v>
      </c>
      <c r="AV865" s="46" t="str">
        <f>IF(OR(O865="",Q865=""),"", IF(O865&lt;20,DATE(O865+118,Q865,IF(S865="",1,S865)),DATE(O865+88,Q865,IF(S865="",1,S865))))</f>
        <v/>
      </c>
      <c r="AW865" s="47" t="str">
        <f>IF(AV865&lt;=設定シート!C$15,"昔",IF(AV865&lt;=設定シート!E$15,"上",IF(AV865&lt;=設定シート!G$15,"中","下")))</f>
        <v>下</v>
      </c>
      <c r="AX865" s="4">
        <f>IF(AV865&lt;=設定シート!$E$36,5,IF(AV865&lt;=設定シート!$I$36,7,IF(AV865&lt;=設定シート!$M$36,9,11)))</f>
        <v>11</v>
      </c>
      <c r="AY865" s="202"/>
      <c r="AZ865" s="200"/>
      <c r="BA865" s="204">
        <f>AN865</f>
        <v>0</v>
      </c>
      <c r="BB865" s="200"/>
      <c r="BC865" s="200"/>
    </row>
    <row r="866" spans="2:65" ht="18" customHeight="1" x14ac:dyDescent="0.15">
      <c r="B866" s="469"/>
      <c r="C866" s="470"/>
      <c r="D866" s="470"/>
      <c r="E866" s="470"/>
      <c r="F866" s="470"/>
      <c r="G866" s="470"/>
      <c r="H866" s="470"/>
      <c r="I866" s="471"/>
      <c r="J866" s="469"/>
      <c r="K866" s="470"/>
      <c r="L866" s="470"/>
      <c r="M866" s="470"/>
      <c r="N866" s="473"/>
      <c r="O866" s="87"/>
      <c r="P866" s="5" t="s">
        <v>0</v>
      </c>
      <c r="Q866" s="45"/>
      <c r="R866" s="5" t="s">
        <v>1</v>
      </c>
      <c r="S866" s="88"/>
      <c r="T866" s="480" t="s">
        <v>58</v>
      </c>
      <c r="U866" s="481"/>
      <c r="V866" s="482"/>
      <c r="W866" s="483"/>
      <c r="X866" s="483"/>
      <c r="Y866" s="484"/>
      <c r="Z866" s="485"/>
      <c r="AA866" s="486"/>
      <c r="AB866" s="486"/>
      <c r="AC866" s="486"/>
      <c r="AD866" s="482">
        <v>0</v>
      </c>
      <c r="AE866" s="483"/>
      <c r="AF866" s="483"/>
      <c r="AG866" s="484"/>
      <c r="AH866" s="435">
        <f>IF(V865="賃金で算定",0,V866+Z866-AD866)</f>
        <v>0</v>
      </c>
      <c r="AI866" s="435"/>
      <c r="AJ866" s="435"/>
      <c r="AK866" s="465"/>
      <c r="AL866" s="439">
        <f>IF(V865="賃金で算定","賃金で算定",IF(OR(V866=0,$F883="",AV865=""),0,IF(AW865="昔",VLOOKUP($F883,労務比率,AX865,FALSE),IF(AW865="上",VLOOKUP($F883,労務比率,AX865,FALSE),IF(AW865="中",VLOOKUP($F883,労務比率,AX865,FALSE),VLOOKUP($F883,労務比率,AX865,FALSE))))))</f>
        <v>0</v>
      </c>
      <c r="AM866" s="440"/>
      <c r="AN866" s="436">
        <f>IF(V865="賃金で算定",0,INT(AH866*AL866/100))</f>
        <v>0</v>
      </c>
      <c r="AO866" s="437"/>
      <c r="AP866" s="437"/>
      <c r="AQ866" s="437"/>
      <c r="AR866" s="437"/>
      <c r="AS866" s="31"/>
      <c r="AV866" s="46"/>
      <c r="AW866" s="47"/>
      <c r="AY866" s="203">
        <f>AH866</f>
        <v>0</v>
      </c>
      <c r="AZ866" s="201">
        <f>IF(AV865&lt;=設定シート!C$85,AH866,IF(AND(AV865&gt;=設定シート!E$85,AV865&lt;=設定シート!G$85),AH866*105/108,AH866))</f>
        <v>0</v>
      </c>
      <c r="BA866" s="198"/>
      <c r="BB866" s="201">
        <f>IF($AL866="賃金で算定",0,INT(AY866*$AL866/100))</f>
        <v>0</v>
      </c>
      <c r="BC866" s="201">
        <f>IF(AY866=AZ866,BB866,AZ866*$AL866/100)</f>
        <v>0</v>
      </c>
      <c r="BL866" s="43">
        <f>IF(AY866=AZ866,0,1)</f>
        <v>0</v>
      </c>
      <c r="BM866" s="43" t="str">
        <f>IF(BL866=1,AL866,"")</f>
        <v/>
      </c>
    </row>
    <row r="867" spans="2:65" ht="18" customHeight="1" x14ac:dyDescent="0.15">
      <c r="B867" s="466"/>
      <c r="C867" s="467"/>
      <c r="D867" s="467"/>
      <c r="E867" s="467"/>
      <c r="F867" s="467"/>
      <c r="G867" s="467"/>
      <c r="H867" s="467"/>
      <c r="I867" s="468"/>
      <c r="J867" s="466"/>
      <c r="K867" s="467"/>
      <c r="L867" s="467"/>
      <c r="M867" s="467"/>
      <c r="N867" s="472"/>
      <c r="O867" s="86"/>
      <c r="P867" s="15" t="s">
        <v>45</v>
      </c>
      <c r="Q867" s="44"/>
      <c r="R867" s="15" t="s">
        <v>46</v>
      </c>
      <c r="S867" s="85"/>
      <c r="T867" s="474" t="s">
        <v>47</v>
      </c>
      <c r="U867" s="475"/>
      <c r="V867" s="476"/>
      <c r="W867" s="477"/>
      <c r="X867" s="477"/>
      <c r="Y867" s="60"/>
      <c r="Z867" s="33"/>
      <c r="AA867" s="34"/>
      <c r="AB867" s="34"/>
      <c r="AC867" s="35"/>
      <c r="AD867" s="33"/>
      <c r="AE867" s="34"/>
      <c r="AF867" s="34"/>
      <c r="AG867" s="40"/>
      <c r="AH867" s="462">
        <f>IF(V867="賃金で算定",V868+Z868-AD868,0)</f>
        <v>0</v>
      </c>
      <c r="AI867" s="463"/>
      <c r="AJ867" s="463"/>
      <c r="AK867" s="464"/>
      <c r="AL867" s="51"/>
      <c r="AM867" s="52"/>
      <c r="AN867" s="478"/>
      <c r="AO867" s="479"/>
      <c r="AP867" s="479"/>
      <c r="AQ867" s="479"/>
      <c r="AR867" s="479"/>
      <c r="AS867" s="32"/>
      <c r="AV867" s="46" t="str">
        <f>IF(OR(O867="",Q867=""),"", IF(O867&lt;20,DATE(O867+118,Q867,IF(S867="",1,S867)),DATE(O867+88,Q867,IF(S867="",1,S867))))</f>
        <v/>
      </c>
      <c r="AW867" s="47" t="str">
        <f>IF(AV867&lt;=設定シート!C$15,"昔",IF(AV867&lt;=設定シート!E$15,"上",IF(AV867&lt;=設定シート!G$15,"中","下")))</f>
        <v>下</v>
      </c>
      <c r="AX867" s="4">
        <f>IF(AV867&lt;=設定シート!$E$36,5,IF(AV867&lt;=設定シート!$I$36,7,IF(AV867&lt;=設定シート!$M$36,9,11)))</f>
        <v>11</v>
      </c>
      <c r="AY867" s="202"/>
      <c r="AZ867" s="200"/>
      <c r="BA867" s="204">
        <f t="shared" ref="BA867" si="466">AN867</f>
        <v>0</v>
      </c>
      <c r="BB867" s="200"/>
      <c r="BC867" s="200"/>
      <c r="BL867" s="43"/>
      <c r="BM867" s="43"/>
    </row>
    <row r="868" spans="2:65" ht="18" customHeight="1" x14ac:dyDescent="0.15">
      <c r="B868" s="469"/>
      <c r="C868" s="470"/>
      <c r="D868" s="470"/>
      <c r="E868" s="470"/>
      <c r="F868" s="470"/>
      <c r="G868" s="470"/>
      <c r="H868" s="470"/>
      <c r="I868" s="471"/>
      <c r="J868" s="469"/>
      <c r="K868" s="470"/>
      <c r="L868" s="470"/>
      <c r="M868" s="470"/>
      <c r="N868" s="473"/>
      <c r="O868" s="87"/>
      <c r="P868" s="16" t="s">
        <v>45</v>
      </c>
      <c r="Q868" s="45"/>
      <c r="R868" s="16" t="s">
        <v>46</v>
      </c>
      <c r="S868" s="88"/>
      <c r="T868" s="480" t="s">
        <v>48</v>
      </c>
      <c r="U868" s="481"/>
      <c r="V868" s="482"/>
      <c r="W868" s="483"/>
      <c r="X868" s="483"/>
      <c r="Y868" s="484"/>
      <c r="Z868" s="485"/>
      <c r="AA868" s="486"/>
      <c r="AB868" s="486"/>
      <c r="AC868" s="486"/>
      <c r="AD868" s="482">
        <v>0</v>
      </c>
      <c r="AE868" s="483"/>
      <c r="AF868" s="483"/>
      <c r="AG868" s="484"/>
      <c r="AH868" s="435">
        <f>IF(V867="賃金で算定",0,V868+Z868-AD868)</f>
        <v>0</v>
      </c>
      <c r="AI868" s="435"/>
      <c r="AJ868" s="435"/>
      <c r="AK868" s="465"/>
      <c r="AL868" s="439">
        <f>IF(V867="賃金で算定","賃金で算定",IF(OR(V868=0,$F883="",AV867=""),0,IF(AW867="昔",VLOOKUP($F883,労務比率,AX867,FALSE),IF(AW867="上",VLOOKUP($F883,労務比率,AX867,FALSE),IF(AW867="中",VLOOKUP($F883,労務比率,AX867,FALSE),VLOOKUP($F883,労務比率,AX867,FALSE))))))</f>
        <v>0</v>
      </c>
      <c r="AM868" s="440"/>
      <c r="AN868" s="436">
        <f>IF(V867="賃金で算定",0,INT(AH868*AL868/100))</f>
        <v>0</v>
      </c>
      <c r="AO868" s="437"/>
      <c r="AP868" s="437"/>
      <c r="AQ868" s="437"/>
      <c r="AR868" s="437"/>
      <c r="AS868" s="31"/>
      <c r="AV868" s="46"/>
      <c r="AW868" s="47"/>
      <c r="AY868" s="203">
        <f t="shared" ref="AY868" si="467">AH868</f>
        <v>0</v>
      </c>
      <c r="AZ868" s="201">
        <f>IF(AV867&lt;=設定シート!C$85,AH868,IF(AND(AV867&gt;=設定シート!E$85,AV867&lt;=設定シート!G$85),AH868*105/108,AH868))</f>
        <v>0</v>
      </c>
      <c r="BA868" s="198"/>
      <c r="BB868" s="201">
        <f t="shared" ref="BB868" si="468">IF($AL868="賃金で算定",0,INT(AY868*$AL868/100))</f>
        <v>0</v>
      </c>
      <c r="BC868" s="201">
        <f>IF(AY868=AZ868,BB868,AZ868*$AL868/100)</f>
        <v>0</v>
      </c>
      <c r="BL868" s="43">
        <f>IF(AY868=AZ868,0,1)</f>
        <v>0</v>
      </c>
      <c r="BM868" s="43" t="str">
        <f>IF(BL868=1,AL868,"")</f>
        <v/>
      </c>
    </row>
    <row r="869" spans="2:65" ht="18" customHeight="1" x14ac:dyDescent="0.15">
      <c r="B869" s="466"/>
      <c r="C869" s="467"/>
      <c r="D869" s="467"/>
      <c r="E869" s="467"/>
      <c r="F869" s="467"/>
      <c r="G869" s="467"/>
      <c r="H869" s="467"/>
      <c r="I869" s="468"/>
      <c r="J869" s="466"/>
      <c r="K869" s="467"/>
      <c r="L869" s="467"/>
      <c r="M869" s="467"/>
      <c r="N869" s="472"/>
      <c r="O869" s="86"/>
      <c r="P869" s="15" t="s">
        <v>45</v>
      </c>
      <c r="Q869" s="44"/>
      <c r="R869" s="15" t="s">
        <v>46</v>
      </c>
      <c r="S869" s="85"/>
      <c r="T869" s="474" t="s">
        <v>47</v>
      </c>
      <c r="U869" s="475"/>
      <c r="V869" s="476"/>
      <c r="W869" s="477"/>
      <c r="X869" s="477"/>
      <c r="Y869" s="60"/>
      <c r="Z869" s="33"/>
      <c r="AA869" s="34"/>
      <c r="AB869" s="34"/>
      <c r="AC869" s="35"/>
      <c r="AD869" s="33"/>
      <c r="AE869" s="34"/>
      <c r="AF869" s="34"/>
      <c r="AG869" s="40"/>
      <c r="AH869" s="462">
        <f>IF(V869="賃金で算定",V870+Z870-AD870,0)</f>
        <v>0</v>
      </c>
      <c r="AI869" s="463"/>
      <c r="AJ869" s="463"/>
      <c r="AK869" s="464"/>
      <c r="AL869" s="51"/>
      <c r="AM869" s="52"/>
      <c r="AN869" s="478"/>
      <c r="AO869" s="479"/>
      <c r="AP869" s="479"/>
      <c r="AQ869" s="479"/>
      <c r="AR869" s="479"/>
      <c r="AS869" s="32"/>
      <c r="AV869" s="46" t="str">
        <f>IF(OR(O869="",Q869=""),"", IF(O869&lt;20,DATE(O869+118,Q869,IF(S869="",1,S869)),DATE(O869+88,Q869,IF(S869="",1,S869))))</f>
        <v/>
      </c>
      <c r="AW869" s="47" t="str">
        <f>IF(AV869&lt;=設定シート!C$15,"昔",IF(AV869&lt;=設定シート!E$15,"上",IF(AV869&lt;=設定シート!G$15,"中","下")))</f>
        <v>下</v>
      </c>
      <c r="AX869" s="4">
        <f>IF(AV869&lt;=設定シート!$E$36,5,IF(AV869&lt;=設定シート!$I$36,7,IF(AV869&lt;=設定シート!$M$36,9,11)))</f>
        <v>11</v>
      </c>
      <c r="AY869" s="202"/>
      <c r="AZ869" s="200"/>
      <c r="BA869" s="204">
        <f t="shared" ref="BA869" si="469">AN869</f>
        <v>0</v>
      </c>
      <c r="BB869" s="200"/>
      <c r="BC869" s="200"/>
    </row>
    <row r="870" spans="2:65" ht="18" customHeight="1" x14ac:dyDescent="0.15">
      <c r="B870" s="469"/>
      <c r="C870" s="470"/>
      <c r="D870" s="470"/>
      <c r="E870" s="470"/>
      <c r="F870" s="470"/>
      <c r="G870" s="470"/>
      <c r="H870" s="470"/>
      <c r="I870" s="471"/>
      <c r="J870" s="469"/>
      <c r="K870" s="470"/>
      <c r="L870" s="470"/>
      <c r="M870" s="470"/>
      <c r="N870" s="473"/>
      <c r="O870" s="87"/>
      <c r="P870" s="16" t="s">
        <v>45</v>
      </c>
      <c r="Q870" s="45"/>
      <c r="R870" s="16" t="s">
        <v>46</v>
      </c>
      <c r="S870" s="88"/>
      <c r="T870" s="480" t="s">
        <v>48</v>
      </c>
      <c r="U870" s="481"/>
      <c r="V870" s="482"/>
      <c r="W870" s="483"/>
      <c r="X870" s="483"/>
      <c r="Y870" s="484"/>
      <c r="Z870" s="482"/>
      <c r="AA870" s="483"/>
      <c r="AB870" s="483"/>
      <c r="AC870" s="483"/>
      <c r="AD870" s="482">
        <v>0</v>
      </c>
      <c r="AE870" s="483"/>
      <c r="AF870" s="483"/>
      <c r="AG870" s="484"/>
      <c r="AH870" s="435">
        <f>IF(V869="賃金で算定",0,V870+Z870-AD870)</f>
        <v>0</v>
      </c>
      <c r="AI870" s="435"/>
      <c r="AJ870" s="435"/>
      <c r="AK870" s="465"/>
      <c r="AL870" s="439">
        <f>IF(V869="賃金で算定","賃金で算定",IF(OR(V870=0,$F883="",AV869=""),0,IF(AW869="昔",VLOOKUP($F883,労務比率,AX869,FALSE),IF(AW869="上",VLOOKUP($F883,労務比率,AX869,FALSE),IF(AW869="中",VLOOKUP($F883,労務比率,AX869,FALSE),VLOOKUP($F883,労務比率,AX869,FALSE))))))</f>
        <v>0</v>
      </c>
      <c r="AM870" s="440"/>
      <c r="AN870" s="436">
        <f>IF(V869="賃金で算定",0,INT(AH870*AL870/100))</f>
        <v>0</v>
      </c>
      <c r="AO870" s="437"/>
      <c r="AP870" s="437"/>
      <c r="AQ870" s="437"/>
      <c r="AR870" s="437"/>
      <c r="AS870" s="31"/>
      <c r="AV870" s="46"/>
      <c r="AW870" s="47"/>
      <c r="AY870" s="203">
        <f t="shared" ref="AY870" si="470">AH870</f>
        <v>0</v>
      </c>
      <c r="AZ870" s="201">
        <f>IF(AV869&lt;=設定シート!C$85,AH870,IF(AND(AV869&gt;=設定シート!E$85,AV869&lt;=設定シート!G$85),AH870*105/108,AH870))</f>
        <v>0</v>
      </c>
      <c r="BA870" s="198"/>
      <c r="BB870" s="201">
        <f t="shared" ref="BB870" si="471">IF($AL870="賃金で算定",0,INT(AY870*$AL870/100))</f>
        <v>0</v>
      </c>
      <c r="BC870" s="201">
        <f>IF(AY870=AZ870,BB870,AZ870*$AL870/100)</f>
        <v>0</v>
      </c>
      <c r="BL870" s="43">
        <f>IF(AY870=AZ870,0,1)</f>
        <v>0</v>
      </c>
      <c r="BM870" s="43" t="str">
        <f>IF(BL870=1,AL870,"")</f>
        <v/>
      </c>
    </row>
    <row r="871" spans="2:65" ht="18" customHeight="1" x14ac:dyDescent="0.15">
      <c r="B871" s="466"/>
      <c r="C871" s="467"/>
      <c r="D871" s="467"/>
      <c r="E871" s="467"/>
      <c r="F871" s="467"/>
      <c r="G871" s="467"/>
      <c r="H871" s="467"/>
      <c r="I871" s="468"/>
      <c r="J871" s="466"/>
      <c r="K871" s="467"/>
      <c r="L871" s="467"/>
      <c r="M871" s="467"/>
      <c r="N871" s="472"/>
      <c r="O871" s="86"/>
      <c r="P871" s="15" t="s">
        <v>45</v>
      </c>
      <c r="Q871" s="44"/>
      <c r="R871" s="15" t="s">
        <v>46</v>
      </c>
      <c r="S871" s="85"/>
      <c r="T871" s="474" t="s">
        <v>47</v>
      </c>
      <c r="U871" s="475"/>
      <c r="V871" s="476"/>
      <c r="W871" s="477"/>
      <c r="X871" s="477"/>
      <c r="Y871" s="61"/>
      <c r="Z871" s="29"/>
      <c r="AA871" s="30"/>
      <c r="AB871" s="30"/>
      <c r="AC871" s="41"/>
      <c r="AD871" s="29"/>
      <c r="AE871" s="30"/>
      <c r="AF871" s="30"/>
      <c r="AG871" s="42"/>
      <c r="AH871" s="462">
        <f>IF(V871="賃金で算定",V872+Z872-AD872,0)</f>
        <v>0</v>
      </c>
      <c r="AI871" s="463"/>
      <c r="AJ871" s="463"/>
      <c r="AK871" s="464"/>
      <c r="AL871" s="51"/>
      <c r="AM871" s="52"/>
      <c r="AN871" s="478"/>
      <c r="AO871" s="479"/>
      <c r="AP871" s="479"/>
      <c r="AQ871" s="479"/>
      <c r="AR871" s="479"/>
      <c r="AS871" s="32"/>
      <c r="AV871" s="46" t="str">
        <f>IF(OR(O871="",Q871=""),"", IF(O871&lt;20,DATE(O871+118,Q871,IF(S871="",1,S871)),DATE(O871+88,Q871,IF(S871="",1,S871))))</f>
        <v/>
      </c>
      <c r="AW871" s="47" t="str">
        <f>IF(AV871&lt;=設定シート!C$15,"昔",IF(AV871&lt;=設定シート!E$15,"上",IF(AV871&lt;=設定シート!G$15,"中","下")))</f>
        <v>下</v>
      </c>
      <c r="AX871" s="4">
        <f>IF(AV871&lt;=設定シート!$E$36,5,IF(AV871&lt;=設定シート!$I$36,7,IF(AV871&lt;=設定シート!$M$36,9,11)))</f>
        <v>11</v>
      </c>
      <c r="AY871" s="202"/>
      <c r="AZ871" s="200"/>
      <c r="BA871" s="204">
        <f t="shared" ref="BA871" si="472">AN871</f>
        <v>0</v>
      </c>
      <c r="BB871" s="200"/>
      <c r="BC871" s="200"/>
    </row>
    <row r="872" spans="2:65" ht="18" customHeight="1" x14ac:dyDescent="0.15">
      <c r="B872" s="469"/>
      <c r="C872" s="470"/>
      <c r="D872" s="470"/>
      <c r="E872" s="470"/>
      <c r="F872" s="470"/>
      <c r="G872" s="470"/>
      <c r="H872" s="470"/>
      <c r="I872" s="471"/>
      <c r="J872" s="469"/>
      <c r="K872" s="470"/>
      <c r="L872" s="470"/>
      <c r="M872" s="470"/>
      <c r="N872" s="473"/>
      <c r="O872" s="87"/>
      <c r="P872" s="16" t="s">
        <v>45</v>
      </c>
      <c r="Q872" s="45"/>
      <c r="R872" s="16" t="s">
        <v>46</v>
      </c>
      <c r="S872" s="88"/>
      <c r="T872" s="480" t="s">
        <v>48</v>
      </c>
      <c r="U872" s="481"/>
      <c r="V872" s="482"/>
      <c r="W872" s="483"/>
      <c r="X872" s="483"/>
      <c r="Y872" s="484"/>
      <c r="Z872" s="485"/>
      <c r="AA872" s="486"/>
      <c r="AB872" s="486"/>
      <c r="AC872" s="486"/>
      <c r="AD872" s="482">
        <v>0</v>
      </c>
      <c r="AE872" s="483"/>
      <c r="AF872" s="483"/>
      <c r="AG872" s="484"/>
      <c r="AH872" s="435">
        <f>IF(V871="賃金で算定",0,V872+Z872-AD872)</f>
        <v>0</v>
      </c>
      <c r="AI872" s="435"/>
      <c r="AJ872" s="435"/>
      <c r="AK872" s="465"/>
      <c r="AL872" s="439">
        <f>IF(V871="賃金で算定","賃金で算定",IF(OR(V872=0,$F883="",AV871=""),0,IF(AW871="昔",VLOOKUP($F883,労務比率,AX871,FALSE),IF(AW871="上",VLOOKUP($F883,労務比率,AX871,FALSE),IF(AW871="中",VLOOKUP($F883,労務比率,AX871,FALSE),VLOOKUP($F883,労務比率,AX871,FALSE))))))</f>
        <v>0</v>
      </c>
      <c r="AM872" s="440"/>
      <c r="AN872" s="436">
        <f>IF(V871="賃金で算定",0,INT(AH872*AL872/100))</f>
        <v>0</v>
      </c>
      <c r="AO872" s="437"/>
      <c r="AP872" s="437"/>
      <c r="AQ872" s="437"/>
      <c r="AR872" s="437"/>
      <c r="AS872" s="31"/>
      <c r="AV872" s="46"/>
      <c r="AW872" s="47"/>
      <c r="AY872" s="203">
        <f t="shared" ref="AY872" si="473">AH872</f>
        <v>0</v>
      </c>
      <c r="AZ872" s="201">
        <f>IF(AV871&lt;=設定シート!C$85,AH872,IF(AND(AV871&gt;=設定シート!E$85,AV871&lt;=設定シート!G$85),AH872*105/108,AH872))</f>
        <v>0</v>
      </c>
      <c r="BA872" s="198"/>
      <c r="BB872" s="201">
        <f t="shared" ref="BB872" si="474">IF($AL872="賃金で算定",0,INT(AY872*$AL872/100))</f>
        <v>0</v>
      </c>
      <c r="BC872" s="201">
        <f>IF(AY872=AZ872,BB872,AZ872*$AL872/100)</f>
        <v>0</v>
      </c>
      <c r="BL872" s="43">
        <f>IF(AY872=AZ872,0,1)</f>
        <v>0</v>
      </c>
      <c r="BM872" s="43" t="str">
        <f>IF(BL872=1,AL872,"")</f>
        <v/>
      </c>
    </row>
    <row r="873" spans="2:65" ht="18" customHeight="1" x14ac:dyDescent="0.15">
      <c r="B873" s="466"/>
      <c r="C873" s="467"/>
      <c r="D873" s="467"/>
      <c r="E873" s="467"/>
      <c r="F873" s="467"/>
      <c r="G873" s="467"/>
      <c r="H873" s="467"/>
      <c r="I873" s="468"/>
      <c r="J873" s="466"/>
      <c r="K873" s="467"/>
      <c r="L873" s="467"/>
      <c r="M873" s="467"/>
      <c r="N873" s="472"/>
      <c r="O873" s="86"/>
      <c r="P873" s="15" t="s">
        <v>45</v>
      </c>
      <c r="Q873" s="44"/>
      <c r="R873" s="15" t="s">
        <v>46</v>
      </c>
      <c r="S873" s="85"/>
      <c r="T873" s="474" t="s">
        <v>47</v>
      </c>
      <c r="U873" s="475"/>
      <c r="V873" s="476"/>
      <c r="W873" s="477"/>
      <c r="X873" s="477"/>
      <c r="Y873" s="60"/>
      <c r="Z873" s="33"/>
      <c r="AA873" s="34"/>
      <c r="AB873" s="34"/>
      <c r="AC873" s="35"/>
      <c r="AD873" s="33"/>
      <c r="AE873" s="34"/>
      <c r="AF873" s="34"/>
      <c r="AG873" s="40"/>
      <c r="AH873" s="462">
        <f>IF(V873="賃金で算定",V874+Z874-AD874,0)</f>
        <v>0</v>
      </c>
      <c r="AI873" s="463"/>
      <c r="AJ873" s="463"/>
      <c r="AK873" s="464"/>
      <c r="AL873" s="51"/>
      <c r="AM873" s="52"/>
      <c r="AN873" s="478"/>
      <c r="AO873" s="479"/>
      <c r="AP873" s="479"/>
      <c r="AQ873" s="479"/>
      <c r="AR873" s="479"/>
      <c r="AS873" s="32"/>
      <c r="AV873" s="46" t="str">
        <f>IF(OR(O873="",Q873=""),"", IF(O873&lt;20,DATE(O873+118,Q873,IF(S873="",1,S873)),DATE(O873+88,Q873,IF(S873="",1,S873))))</f>
        <v/>
      </c>
      <c r="AW873" s="47" t="str">
        <f>IF(AV873&lt;=設定シート!C$15,"昔",IF(AV873&lt;=設定シート!E$15,"上",IF(AV873&lt;=設定シート!G$15,"中","下")))</f>
        <v>下</v>
      </c>
      <c r="AX873" s="4">
        <f>IF(AV873&lt;=設定シート!$E$36,5,IF(AV873&lt;=設定シート!$I$36,7,IF(AV873&lt;=設定シート!$M$36,9,11)))</f>
        <v>11</v>
      </c>
      <c r="AY873" s="202"/>
      <c r="AZ873" s="200"/>
      <c r="BA873" s="204">
        <f t="shared" ref="BA873" si="475">AN873</f>
        <v>0</v>
      </c>
      <c r="BB873" s="200"/>
      <c r="BC873" s="200"/>
    </row>
    <row r="874" spans="2:65" ht="18" customHeight="1" x14ac:dyDescent="0.15">
      <c r="B874" s="469"/>
      <c r="C874" s="470"/>
      <c r="D874" s="470"/>
      <c r="E874" s="470"/>
      <c r="F874" s="470"/>
      <c r="G874" s="470"/>
      <c r="H874" s="470"/>
      <c r="I874" s="471"/>
      <c r="J874" s="469"/>
      <c r="K874" s="470"/>
      <c r="L874" s="470"/>
      <c r="M874" s="470"/>
      <c r="N874" s="473"/>
      <c r="O874" s="87"/>
      <c r="P874" s="16" t="s">
        <v>45</v>
      </c>
      <c r="Q874" s="45"/>
      <c r="R874" s="16" t="s">
        <v>46</v>
      </c>
      <c r="S874" s="88"/>
      <c r="T874" s="480" t="s">
        <v>48</v>
      </c>
      <c r="U874" s="481"/>
      <c r="V874" s="482"/>
      <c r="W874" s="483"/>
      <c r="X874" s="483"/>
      <c r="Y874" s="484"/>
      <c r="Z874" s="482"/>
      <c r="AA874" s="483"/>
      <c r="AB874" s="483"/>
      <c r="AC874" s="483"/>
      <c r="AD874" s="482">
        <v>0</v>
      </c>
      <c r="AE874" s="483"/>
      <c r="AF874" s="483"/>
      <c r="AG874" s="484"/>
      <c r="AH874" s="435">
        <f>IF(V873="賃金で算定",0,V874+Z874-AD874)</f>
        <v>0</v>
      </c>
      <c r="AI874" s="435"/>
      <c r="AJ874" s="435"/>
      <c r="AK874" s="465"/>
      <c r="AL874" s="439">
        <f>IF(V873="賃金で算定","賃金で算定",IF(OR(V874=0,$F883="",AV873=""),0,IF(AW873="昔",VLOOKUP($F883,労務比率,AX873,FALSE),IF(AW873="上",VLOOKUP($F883,労務比率,AX873,FALSE),IF(AW873="中",VLOOKUP($F883,労務比率,AX873,FALSE),VLOOKUP($F883,労務比率,AX873,FALSE))))))</f>
        <v>0</v>
      </c>
      <c r="AM874" s="440"/>
      <c r="AN874" s="436">
        <f>IF(V873="賃金で算定",0,INT(AH874*AL874/100))</f>
        <v>0</v>
      </c>
      <c r="AO874" s="437"/>
      <c r="AP874" s="437"/>
      <c r="AQ874" s="437"/>
      <c r="AR874" s="437"/>
      <c r="AS874" s="31"/>
      <c r="AV874" s="46"/>
      <c r="AW874" s="47"/>
      <c r="AY874" s="203">
        <f t="shared" ref="AY874" si="476">AH874</f>
        <v>0</v>
      </c>
      <c r="AZ874" s="201">
        <f>IF(AV873&lt;=設定シート!C$85,AH874,IF(AND(AV873&gt;=設定シート!E$85,AV873&lt;=設定シート!G$85),AH874*105/108,AH874))</f>
        <v>0</v>
      </c>
      <c r="BA874" s="198"/>
      <c r="BB874" s="201">
        <f t="shared" ref="BB874" si="477">IF($AL874="賃金で算定",0,INT(AY874*$AL874/100))</f>
        <v>0</v>
      </c>
      <c r="BC874" s="201">
        <f>IF(AY874=AZ874,BB874,AZ874*$AL874/100)</f>
        <v>0</v>
      </c>
      <c r="BL874" s="43">
        <f>IF(AY874=AZ874,0,1)</f>
        <v>0</v>
      </c>
      <c r="BM874" s="43" t="str">
        <f>IF(BL874=1,AL874,"")</f>
        <v/>
      </c>
    </row>
    <row r="875" spans="2:65" ht="18" customHeight="1" x14ac:dyDescent="0.15">
      <c r="B875" s="466"/>
      <c r="C875" s="467"/>
      <c r="D875" s="467"/>
      <c r="E875" s="467"/>
      <c r="F875" s="467"/>
      <c r="G875" s="467"/>
      <c r="H875" s="467"/>
      <c r="I875" s="468"/>
      <c r="J875" s="466"/>
      <c r="K875" s="467"/>
      <c r="L875" s="467"/>
      <c r="M875" s="467"/>
      <c r="N875" s="472"/>
      <c r="O875" s="86"/>
      <c r="P875" s="15" t="s">
        <v>45</v>
      </c>
      <c r="Q875" s="44"/>
      <c r="R875" s="15" t="s">
        <v>46</v>
      </c>
      <c r="S875" s="85"/>
      <c r="T875" s="474" t="s">
        <v>47</v>
      </c>
      <c r="U875" s="475"/>
      <c r="V875" s="476"/>
      <c r="W875" s="477"/>
      <c r="X875" s="477"/>
      <c r="Y875" s="60"/>
      <c r="Z875" s="33"/>
      <c r="AA875" s="34"/>
      <c r="AB875" s="34"/>
      <c r="AC875" s="35"/>
      <c r="AD875" s="33"/>
      <c r="AE875" s="34"/>
      <c r="AF875" s="34"/>
      <c r="AG875" s="40"/>
      <c r="AH875" s="462">
        <f>IF(V875="賃金で算定",V876+Z876-AD876,0)</f>
        <v>0</v>
      </c>
      <c r="AI875" s="463"/>
      <c r="AJ875" s="463"/>
      <c r="AK875" s="464"/>
      <c r="AL875" s="51"/>
      <c r="AM875" s="52"/>
      <c r="AN875" s="478"/>
      <c r="AO875" s="479"/>
      <c r="AP875" s="479"/>
      <c r="AQ875" s="479"/>
      <c r="AR875" s="479"/>
      <c r="AS875" s="32"/>
      <c r="AV875" s="46" t="str">
        <f>IF(OR(O875="",Q875=""),"", IF(O875&lt;20,DATE(O875+118,Q875,IF(S875="",1,S875)),DATE(O875+88,Q875,IF(S875="",1,S875))))</f>
        <v/>
      </c>
      <c r="AW875" s="47" t="str">
        <f>IF(AV875&lt;=設定シート!C$15,"昔",IF(AV875&lt;=設定シート!E$15,"上",IF(AV875&lt;=設定シート!G$15,"中","下")))</f>
        <v>下</v>
      </c>
      <c r="AX875" s="4">
        <f>IF(AV875&lt;=設定シート!$E$36,5,IF(AV875&lt;=設定シート!$I$36,7,IF(AV875&lt;=設定シート!$M$36,9,11)))</f>
        <v>11</v>
      </c>
      <c r="AY875" s="202"/>
      <c r="AZ875" s="200"/>
      <c r="BA875" s="204">
        <f t="shared" ref="BA875" si="478">AN875</f>
        <v>0</v>
      </c>
      <c r="BB875" s="200"/>
      <c r="BC875" s="200"/>
    </row>
    <row r="876" spans="2:65" ht="18" customHeight="1" x14ac:dyDescent="0.15">
      <c r="B876" s="469"/>
      <c r="C876" s="470"/>
      <c r="D876" s="470"/>
      <c r="E876" s="470"/>
      <c r="F876" s="470"/>
      <c r="G876" s="470"/>
      <c r="H876" s="470"/>
      <c r="I876" s="471"/>
      <c r="J876" s="469"/>
      <c r="K876" s="470"/>
      <c r="L876" s="470"/>
      <c r="M876" s="470"/>
      <c r="N876" s="473"/>
      <c r="O876" s="87"/>
      <c r="P876" s="16" t="s">
        <v>45</v>
      </c>
      <c r="Q876" s="45"/>
      <c r="R876" s="16" t="s">
        <v>46</v>
      </c>
      <c r="S876" s="88"/>
      <c r="T876" s="480" t="s">
        <v>48</v>
      </c>
      <c r="U876" s="481"/>
      <c r="V876" s="482"/>
      <c r="W876" s="483"/>
      <c r="X876" s="483"/>
      <c r="Y876" s="484"/>
      <c r="Z876" s="482"/>
      <c r="AA876" s="483"/>
      <c r="AB876" s="483"/>
      <c r="AC876" s="483"/>
      <c r="AD876" s="482">
        <v>0</v>
      </c>
      <c r="AE876" s="483"/>
      <c r="AF876" s="483"/>
      <c r="AG876" s="484"/>
      <c r="AH876" s="435">
        <f>IF(V875="賃金で算定",0,V876+Z876-AD876)</f>
        <v>0</v>
      </c>
      <c r="AI876" s="435"/>
      <c r="AJ876" s="435"/>
      <c r="AK876" s="465"/>
      <c r="AL876" s="439">
        <f>IF(V875="賃金で算定","賃金で算定",IF(OR(V876=0,$F883="",AV875=""),0,IF(AW875="昔",VLOOKUP($F883,労務比率,AX875,FALSE),IF(AW875="上",VLOOKUP($F883,労務比率,AX875,FALSE),IF(AW875="中",VLOOKUP($F883,労務比率,AX875,FALSE),VLOOKUP($F883,労務比率,AX875,FALSE))))))</f>
        <v>0</v>
      </c>
      <c r="AM876" s="440"/>
      <c r="AN876" s="436">
        <f>IF(V875="賃金で算定",0,INT(AH876*AL876/100))</f>
        <v>0</v>
      </c>
      <c r="AO876" s="437"/>
      <c r="AP876" s="437"/>
      <c r="AQ876" s="437"/>
      <c r="AR876" s="437"/>
      <c r="AS876" s="31"/>
      <c r="AV876" s="46"/>
      <c r="AW876" s="47"/>
      <c r="AY876" s="203">
        <f t="shared" ref="AY876" si="479">AH876</f>
        <v>0</v>
      </c>
      <c r="AZ876" s="201">
        <f>IF(AV875&lt;=設定シート!C$85,AH876,IF(AND(AV875&gt;=設定シート!E$85,AV875&lt;=設定シート!G$85),AH876*105/108,AH876))</f>
        <v>0</v>
      </c>
      <c r="BA876" s="198"/>
      <c r="BB876" s="201">
        <f t="shared" ref="BB876" si="480">IF($AL876="賃金で算定",0,INT(AY876*$AL876/100))</f>
        <v>0</v>
      </c>
      <c r="BC876" s="201">
        <f>IF(AY876=AZ876,BB876,AZ876*$AL876/100)</f>
        <v>0</v>
      </c>
      <c r="BL876" s="43">
        <f>IF(AY876=AZ876,0,1)</f>
        <v>0</v>
      </c>
      <c r="BM876" s="43" t="str">
        <f>IF(BL876=1,AL876,"")</f>
        <v/>
      </c>
    </row>
    <row r="877" spans="2:65" ht="18" customHeight="1" x14ac:dyDescent="0.15">
      <c r="B877" s="466"/>
      <c r="C877" s="467"/>
      <c r="D877" s="467"/>
      <c r="E877" s="467"/>
      <c r="F877" s="467"/>
      <c r="G877" s="467"/>
      <c r="H877" s="467"/>
      <c r="I877" s="468"/>
      <c r="J877" s="466"/>
      <c r="K877" s="467"/>
      <c r="L877" s="467"/>
      <c r="M877" s="467"/>
      <c r="N877" s="472"/>
      <c r="O877" s="86"/>
      <c r="P877" s="15" t="s">
        <v>45</v>
      </c>
      <c r="Q877" s="44"/>
      <c r="R877" s="15" t="s">
        <v>46</v>
      </c>
      <c r="S877" s="85"/>
      <c r="T877" s="474" t="s">
        <v>47</v>
      </c>
      <c r="U877" s="475"/>
      <c r="V877" s="476"/>
      <c r="W877" s="477"/>
      <c r="X877" s="477"/>
      <c r="Y877" s="60"/>
      <c r="Z877" s="33"/>
      <c r="AA877" s="34"/>
      <c r="AB877" s="34"/>
      <c r="AC877" s="35"/>
      <c r="AD877" s="33"/>
      <c r="AE877" s="34"/>
      <c r="AF877" s="34"/>
      <c r="AG877" s="40"/>
      <c r="AH877" s="462">
        <f>IF(V877="賃金で算定",V878+Z878-AD878,0)</f>
        <v>0</v>
      </c>
      <c r="AI877" s="463"/>
      <c r="AJ877" s="463"/>
      <c r="AK877" s="464"/>
      <c r="AL877" s="51"/>
      <c r="AM877" s="52"/>
      <c r="AN877" s="478"/>
      <c r="AO877" s="479"/>
      <c r="AP877" s="479"/>
      <c r="AQ877" s="479"/>
      <c r="AR877" s="479"/>
      <c r="AS877" s="32"/>
      <c r="AV877" s="46" t="str">
        <f>IF(OR(O877="",Q877=""),"", IF(O877&lt;20,DATE(O877+118,Q877,IF(S877="",1,S877)),DATE(O877+88,Q877,IF(S877="",1,S877))))</f>
        <v/>
      </c>
      <c r="AW877" s="47" t="str">
        <f>IF(AV877&lt;=設定シート!C$15,"昔",IF(AV877&lt;=設定シート!E$15,"上",IF(AV877&lt;=設定シート!G$15,"中","下")))</f>
        <v>下</v>
      </c>
      <c r="AX877" s="4">
        <f>IF(AV877&lt;=設定シート!$E$36,5,IF(AV877&lt;=設定シート!$I$36,7,IF(AV877&lt;=設定シート!$M$36,9,11)))</f>
        <v>11</v>
      </c>
      <c r="AY877" s="202"/>
      <c r="AZ877" s="200"/>
      <c r="BA877" s="204">
        <f t="shared" ref="BA877" si="481">AN877</f>
        <v>0</v>
      </c>
      <c r="BB877" s="200"/>
      <c r="BC877" s="200"/>
    </row>
    <row r="878" spans="2:65" ht="18" customHeight="1" x14ac:dyDescent="0.15">
      <c r="B878" s="469"/>
      <c r="C878" s="470"/>
      <c r="D878" s="470"/>
      <c r="E878" s="470"/>
      <c r="F878" s="470"/>
      <c r="G878" s="470"/>
      <c r="H878" s="470"/>
      <c r="I878" s="471"/>
      <c r="J878" s="469"/>
      <c r="K878" s="470"/>
      <c r="L878" s="470"/>
      <c r="M878" s="470"/>
      <c r="N878" s="473"/>
      <c r="O878" s="87"/>
      <c r="P878" s="16" t="s">
        <v>45</v>
      </c>
      <c r="Q878" s="45"/>
      <c r="R878" s="16" t="s">
        <v>46</v>
      </c>
      <c r="S878" s="88"/>
      <c r="T878" s="480" t="s">
        <v>48</v>
      </c>
      <c r="U878" s="481"/>
      <c r="V878" s="482"/>
      <c r="W878" s="483"/>
      <c r="X878" s="483"/>
      <c r="Y878" s="484"/>
      <c r="Z878" s="482"/>
      <c r="AA878" s="483"/>
      <c r="AB878" s="483"/>
      <c r="AC878" s="483"/>
      <c r="AD878" s="482">
        <v>0</v>
      </c>
      <c r="AE878" s="483"/>
      <c r="AF878" s="483"/>
      <c r="AG878" s="484"/>
      <c r="AH878" s="435">
        <f>IF(V877="賃金で算定",0,V878+Z878-AD878)</f>
        <v>0</v>
      </c>
      <c r="AI878" s="435"/>
      <c r="AJ878" s="435"/>
      <c r="AK878" s="465"/>
      <c r="AL878" s="439">
        <f>IF(V877="賃金で算定","賃金で算定",IF(OR(V878=0,$F883="",AV877=""),0,IF(AW877="昔",VLOOKUP($F883,労務比率,AX877,FALSE),IF(AW877="上",VLOOKUP($F883,労務比率,AX877,FALSE),IF(AW877="中",VLOOKUP($F883,労務比率,AX877,FALSE),VLOOKUP($F883,労務比率,AX877,FALSE))))))</f>
        <v>0</v>
      </c>
      <c r="AM878" s="440"/>
      <c r="AN878" s="436">
        <f>IF(V877="賃金で算定",0,INT(AH878*AL878/100))</f>
        <v>0</v>
      </c>
      <c r="AO878" s="437"/>
      <c r="AP878" s="437"/>
      <c r="AQ878" s="437"/>
      <c r="AR878" s="437"/>
      <c r="AS878" s="31"/>
      <c r="AV878" s="46"/>
      <c r="AW878" s="47"/>
      <c r="AY878" s="203">
        <f t="shared" ref="AY878" si="482">AH878</f>
        <v>0</v>
      </c>
      <c r="AZ878" s="201">
        <f>IF(AV877&lt;=設定シート!C$85,AH878,IF(AND(AV877&gt;=設定シート!E$85,AV877&lt;=設定シート!G$85),AH878*105/108,AH878))</f>
        <v>0</v>
      </c>
      <c r="BA878" s="198"/>
      <c r="BB878" s="201">
        <f t="shared" ref="BB878" si="483">IF($AL878="賃金で算定",0,INT(AY878*$AL878/100))</f>
        <v>0</v>
      </c>
      <c r="BC878" s="201">
        <f>IF(AY878=AZ878,BB878,AZ878*$AL878/100)</f>
        <v>0</v>
      </c>
      <c r="BL878" s="43">
        <f>IF(AY878=AZ878,0,1)</f>
        <v>0</v>
      </c>
      <c r="BM878" s="43" t="str">
        <f>IF(BL878=1,AL878,"")</f>
        <v/>
      </c>
    </row>
    <row r="879" spans="2:65" ht="18" customHeight="1" x14ac:dyDescent="0.15">
      <c r="B879" s="466"/>
      <c r="C879" s="467"/>
      <c r="D879" s="467"/>
      <c r="E879" s="467"/>
      <c r="F879" s="467"/>
      <c r="G879" s="467"/>
      <c r="H879" s="467"/>
      <c r="I879" s="468"/>
      <c r="J879" s="466"/>
      <c r="K879" s="467"/>
      <c r="L879" s="467"/>
      <c r="M879" s="467"/>
      <c r="N879" s="472"/>
      <c r="O879" s="86"/>
      <c r="P879" s="15" t="s">
        <v>45</v>
      </c>
      <c r="Q879" s="44"/>
      <c r="R879" s="15" t="s">
        <v>46</v>
      </c>
      <c r="S879" s="85"/>
      <c r="T879" s="474" t="s">
        <v>47</v>
      </c>
      <c r="U879" s="475"/>
      <c r="V879" s="476"/>
      <c r="W879" s="477"/>
      <c r="X879" s="477"/>
      <c r="Y879" s="60"/>
      <c r="Z879" s="33"/>
      <c r="AA879" s="34"/>
      <c r="AB879" s="34"/>
      <c r="AC879" s="35"/>
      <c r="AD879" s="33"/>
      <c r="AE879" s="34"/>
      <c r="AF879" s="34"/>
      <c r="AG879" s="40"/>
      <c r="AH879" s="462">
        <f>IF(V879="賃金で算定",V880+Z880-AD880,0)</f>
        <v>0</v>
      </c>
      <c r="AI879" s="463"/>
      <c r="AJ879" s="463"/>
      <c r="AK879" s="464"/>
      <c r="AL879" s="51"/>
      <c r="AM879" s="52"/>
      <c r="AN879" s="478"/>
      <c r="AO879" s="479"/>
      <c r="AP879" s="479"/>
      <c r="AQ879" s="479"/>
      <c r="AR879" s="479"/>
      <c r="AS879" s="32"/>
      <c r="AV879" s="46" t="str">
        <f>IF(OR(O879="",Q879=""),"", IF(O879&lt;20,DATE(O879+118,Q879,IF(S879="",1,S879)),DATE(O879+88,Q879,IF(S879="",1,S879))))</f>
        <v/>
      </c>
      <c r="AW879" s="47" t="str">
        <f>IF(AV879&lt;=設定シート!C$15,"昔",IF(AV879&lt;=設定シート!E$15,"上",IF(AV879&lt;=設定シート!G$15,"中","下")))</f>
        <v>下</v>
      </c>
      <c r="AX879" s="4">
        <f>IF(AV879&lt;=設定シート!$E$36,5,IF(AV879&lt;=設定シート!$I$36,7,IF(AV879&lt;=設定シート!$M$36,9,11)))</f>
        <v>11</v>
      </c>
      <c r="AY879" s="202"/>
      <c r="AZ879" s="200"/>
      <c r="BA879" s="204">
        <f t="shared" ref="BA879" si="484">AN879</f>
        <v>0</v>
      </c>
      <c r="BB879" s="200"/>
      <c r="BC879" s="200"/>
    </row>
    <row r="880" spans="2:65" ht="18" customHeight="1" x14ac:dyDescent="0.15">
      <c r="B880" s="469"/>
      <c r="C880" s="470"/>
      <c r="D880" s="470"/>
      <c r="E880" s="470"/>
      <c r="F880" s="470"/>
      <c r="G880" s="470"/>
      <c r="H880" s="470"/>
      <c r="I880" s="471"/>
      <c r="J880" s="469"/>
      <c r="K880" s="470"/>
      <c r="L880" s="470"/>
      <c r="M880" s="470"/>
      <c r="N880" s="473"/>
      <c r="O880" s="87"/>
      <c r="P880" s="16" t="s">
        <v>45</v>
      </c>
      <c r="Q880" s="45"/>
      <c r="R880" s="16" t="s">
        <v>46</v>
      </c>
      <c r="S880" s="88"/>
      <c r="T880" s="480" t="s">
        <v>48</v>
      </c>
      <c r="U880" s="481"/>
      <c r="V880" s="482"/>
      <c r="W880" s="483"/>
      <c r="X880" s="483"/>
      <c r="Y880" s="484"/>
      <c r="Z880" s="482"/>
      <c r="AA880" s="483"/>
      <c r="AB880" s="483"/>
      <c r="AC880" s="483"/>
      <c r="AD880" s="482">
        <v>0</v>
      </c>
      <c r="AE880" s="483"/>
      <c r="AF880" s="483"/>
      <c r="AG880" s="484"/>
      <c r="AH880" s="435">
        <f>IF(V879="賃金で算定",0,V880+Z880-AD880)</f>
        <v>0</v>
      </c>
      <c r="AI880" s="435"/>
      <c r="AJ880" s="435"/>
      <c r="AK880" s="465"/>
      <c r="AL880" s="439">
        <f>IF(V879="賃金で算定","賃金で算定",IF(OR(V880=0,$F883="",AV879=""),0,IF(AW879="昔",VLOOKUP($F883,労務比率,AX879,FALSE),IF(AW879="上",VLOOKUP($F883,労務比率,AX879,FALSE),IF(AW879="中",VLOOKUP($F883,労務比率,AX879,FALSE),VLOOKUP($F883,労務比率,AX879,FALSE))))))</f>
        <v>0</v>
      </c>
      <c r="AM880" s="440"/>
      <c r="AN880" s="436">
        <f>IF(V879="賃金で算定",0,INT(AH880*AL880/100))</f>
        <v>0</v>
      </c>
      <c r="AO880" s="437"/>
      <c r="AP880" s="437"/>
      <c r="AQ880" s="437"/>
      <c r="AR880" s="437"/>
      <c r="AS880" s="31"/>
      <c r="AV880" s="46"/>
      <c r="AW880" s="47"/>
      <c r="AY880" s="203">
        <f t="shared" ref="AY880" si="485">AH880</f>
        <v>0</v>
      </c>
      <c r="AZ880" s="201">
        <f>IF(AV879&lt;=設定シート!C$85,AH880,IF(AND(AV879&gt;=設定シート!E$85,AV879&lt;=設定シート!G$85),AH880*105/108,AH880))</f>
        <v>0</v>
      </c>
      <c r="BA880" s="198"/>
      <c r="BB880" s="201">
        <f t="shared" ref="BB880" si="486">IF($AL880="賃金で算定",0,INT(AY880*$AL880/100))</f>
        <v>0</v>
      </c>
      <c r="BC880" s="201">
        <f>IF(AY880=AZ880,BB880,AZ880*$AL880/100)</f>
        <v>0</v>
      </c>
      <c r="BL880" s="43">
        <f>IF(AY880=AZ880,0,1)</f>
        <v>0</v>
      </c>
      <c r="BM880" s="43" t="str">
        <f>IF(BL880=1,AL880,"")</f>
        <v/>
      </c>
    </row>
    <row r="881" spans="2:65" ht="18" customHeight="1" x14ac:dyDescent="0.15">
      <c r="B881" s="466"/>
      <c r="C881" s="467"/>
      <c r="D881" s="467"/>
      <c r="E881" s="467"/>
      <c r="F881" s="467"/>
      <c r="G881" s="467"/>
      <c r="H881" s="467"/>
      <c r="I881" s="468"/>
      <c r="J881" s="466"/>
      <c r="K881" s="467"/>
      <c r="L881" s="467"/>
      <c r="M881" s="467"/>
      <c r="N881" s="472"/>
      <c r="O881" s="86"/>
      <c r="P881" s="15" t="s">
        <v>45</v>
      </c>
      <c r="Q881" s="44"/>
      <c r="R881" s="15" t="s">
        <v>46</v>
      </c>
      <c r="S881" s="85"/>
      <c r="T881" s="474" t="s">
        <v>47</v>
      </c>
      <c r="U881" s="475"/>
      <c r="V881" s="476"/>
      <c r="W881" s="477"/>
      <c r="X881" s="477"/>
      <c r="Y881" s="60"/>
      <c r="Z881" s="33"/>
      <c r="AA881" s="34"/>
      <c r="AB881" s="34"/>
      <c r="AC881" s="35"/>
      <c r="AD881" s="33"/>
      <c r="AE881" s="34"/>
      <c r="AF881" s="34"/>
      <c r="AG881" s="40"/>
      <c r="AH881" s="462">
        <f>IF(V881="賃金で算定",V882+Z882-AD882,0)</f>
        <v>0</v>
      </c>
      <c r="AI881" s="463"/>
      <c r="AJ881" s="463"/>
      <c r="AK881" s="464"/>
      <c r="AL881" s="51"/>
      <c r="AM881" s="52"/>
      <c r="AN881" s="478"/>
      <c r="AO881" s="479"/>
      <c r="AP881" s="479"/>
      <c r="AQ881" s="479"/>
      <c r="AR881" s="479"/>
      <c r="AS881" s="32"/>
      <c r="AV881" s="46" t="str">
        <f>IF(OR(O881="",Q881=""),"", IF(O881&lt;20,DATE(O881+118,Q881,IF(S881="",1,S881)),DATE(O881+88,Q881,IF(S881="",1,S881))))</f>
        <v/>
      </c>
      <c r="AW881" s="47" t="str">
        <f>IF(AV881&lt;=設定シート!C$15,"昔",IF(AV881&lt;=設定シート!E$15,"上",IF(AV881&lt;=設定シート!G$15,"中","下")))</f>
        <v>下</v>
      </c>
      <c r="AX881" s="4">
        <f>IF(AV881&lt;=設定シート!$E$36,5,IF(AV881&lt;=設定シート!$I$36,7,IF(AV881&lt;=設定シート!$M$36,9,11)))</f>
        <v>11</v>
      </c>
      <c r="AY881" s="202"/>
      <c r="AZ881" s="200"/>
      <c r="BA881" s="204">
        <f t="shared" ref="BA881" si="487">AN881</f>
        <v>0</v>
      </c>
      <c r="BB881" s="200"/>
      <c r="BC881" s="200"/>
    </row>
    <row r="882" spans="2:65" ht="18" customHeight="1" x14ac:dyDescent="0.15">
      <c r="B882" s="469"/>
      <c r="C882" s="470"/>
      <c r="D882" s="470"/>
      <c r="E882" s="470"/>
      <c r="F882" s="470"/>
      <c r="G882" s="470"/>
      <c r="H882" s="470"/>
      <c r="I882" s="471"/>
      <c r="J882" s="469"/>
      <c r="K882" s="470"/>
      <c r="L882" s="470"/>
      <c r="M882" s="470"/>
      <c r="N882" s="473"/>
      <c r="O882" s="87"/>
      <c r="P882" s="184" t="s">
        <v>45</v>
      </c>
      <c r="Q882" s="45"/>
      <c r="R882" s="16" t="s">
        <v>46</v>
      </c>
      <c r="S882" s="88"/>
      <c r="T882" s="480" t="s">
        <v>48</v>
      </c>
      <c r="U882" s="481"/>
      <c r="V882" s="482"/>
      <c r="W882" s="483"/>
      <c r="X882" s="483"/>
      <c r="Y882" s="484"/>
      <c r="Z882" s="482"/>
      <c r="AA882" s="483"/>
      <c r="AB882" s="483"/>
      <c r="AC882" s="483"/>
      <c r="AD882" s="482">
        <v>0</v>
      </c>
      <c r="AE882" s="483"/>
      <c r="AF882" s="483"/>
      <c r="AG882" s="484"/>
      <c r="AH882" s="436">
        <f>IF(V881="賃金で算定",0,V882+Z882-AD882)</f>
        <v>0</v>
      </c>
      <c r="AI882" s="437"/>
      <c r="AJ882" s="437"/>
      <c r="AK882" s="438"/>
      <c r="AL882" s="439">
        <f>IF(V881="賃金で算定","賃金で算定",IF(OR(V882=0,$F883="",AV881=""),0,IF(AW881="昔",VLOOKUP($F883,労務比率,AX881,FALSE),IF(AW881="上",VLOOKUP($F883,労務比率,AX881,FALSE),IF(AW881="中",VLOOKUP($F883,労務比率,AX881,FALSE),VLOOKUP($F883,労務比率,AX881,FALSE))))))</f>
        <v>0</v>
      </c>
      <c r="AM882" s="440"/>
      <c r="AN882" s="436">
        <f>IF(V881="賃金で算定",0,INT(AH882*AL882/100))</f>
        <v>0</v>
      </c>
      <c r="AO882" s="437"/>
      <c r="AP882" s="437"/>
      <c r="AQ882" s="437"/>
      <c r="AR882" s="437"/>
      <c r="AS882" s="31"/>
      <c r="AV882" s="46"/>
      <c r="AW882" s="47"/>
      <c r="AY882" s="203">
        <f t="shared" ref="AY882" si="488">AH882</f>
        <v>0</v>
      </c>
      <c r="AZ882" s="201">
        <f>IF(AV881&lt;=設定シート!C$85,AH882,IF(AND(AV881&gt;=設定シート!E$85,AV881&lt;=設定シート!G$85),AH882*105/108,AH882))</f>
        <v>0</v>
      </c>
      <c r="BA882" s="198"/>
      <c r="BB882" s="201">
        <f t="shared" ref="BB882" si="489">IF($AL882="賃金で算定",0,INT(AY882*$AL882/100))</f>
        <v>0</v>
      </c>
      <c r="BC882" s="201">
        <f>IF(AY882=AZ882,BB882,AZ882*$AL882/100)</f>
        <v>0</v>
      </c>
      <c r="BL882" s="43">
        <f>IF(AY882=AZ882,0,1)</f>
        <v>0</v>
      </c>
      <c r="BM882" s="43" t="str">
        <f>IF(BL882=1,AL882,"")</f>
        <v/>
      </c>
    </row>
    <row r="883" spans="2:65" ht="18" customHeight="1" x14ac:dyDescent="0.15">
      <c r="B883" s="441" t="s">
        <v>85</v>
      </c>
      <c r="C883" s="442"/>
      <c r="D883" s="442"/>
      <c r="E883" s="443"/>
      <c r="F883" s="450"/>
      <c r="G883" s="451"/>
      <c r="H883" s="451"/>
      <c r="I883" s="451"/>
      <c r="J883" s="451"/>
      <c r="K883" s="451"/>
      <c r="L883" s="451"/>
      <c r="M883" s="451"/>
      <c r="N883" s="452"/>
      <c r="O883" s="441" t="s">
        <v>49</v>
      </c>
      <c r="P883" s="442"/>
      <c r="Q883" s="442"/>
      <c r="R883" s="442"/>
      <c r="S883" s="442"/>
      <c r="T883" s="442"/>
      <c r="U883" s="443"/>
      <c r="V883" s="459">
        <f>AH883</f>
        <v>0</v>
      </c>
      <c r="W883" s="460"/>
      <c r="X883" s="460"/>
      <c r="Y883" s="461"/>
      <c r="Z883" s="33"/>
      <c r="AA883" s="34"/>
      <c r="AB883" s="34"/>
      <c r="AC883" s="35"/>
      <c r="AD883" s="33"/>
      <c r="AE883" s="34"/>
      <c r="AF883" s="34"/>
      <c r="AG883" s="35"/>
      <c r="AH883" s="462">
        <f>AH865+AH867+AH869+AH871+AH873+AH875+AH877+AH879+AH881</f>
        <v>0</v>
      </c>
      <c r="AI883" s="463"/>
      <c r="AJ883" s="463"/>
      <c r="AK883" s="464"/>
      <c r="AL883" s="53"/>
      <c r="AM883" s="54"/>
      <c r="AN883" s="462">
        <f>AN865+AN867+AN869+AN871+AN873+AN875+AN877+AN879+AN881</f>
        <v>0</v>
      </c>
      <c r="AO883" s="463"/>
      <c r="AP883" s="463"/>
      <c r="AQ883" s="463"/>
      <c r="AR883" s="463"/>
      <c r="AS883" s="32"/>
      <c r="AW883" s="47"/>
      <c r="AY883" s="202"/>
      <c r="AZ883" s="205"/>
      <c r="BA883" s="212">
        <f>BA865+BA867+BA869+BA871+BA873+BA875+BA877+BA879+BA881</f>
        <v>0</v>
      </c>
      <c r="BB883" s="204">
        <f>BB866+BB868+BB870+BB872+BB874+BB876+BB878+BB880+BB882</f>
        <v>0</v>
      </c>
      <c r="BC883" s="204">
        <f>SUMIF(BL866:BL882,0,BC866:BC882)+ROUNDDOWN(ROUNDDOWN(BL883*105/108,0)*BM883/100,0)</f>
        <v>0</v>
      </c>
      <c r="BL883" s="43">
        <f>SUMIF(BL866:BL882,1,AH866:AK882)</f>
        <v>0</v>
      </c>
      <c r="BM883" s="43">
        <f>IF(COUNT(BM866:BM882)=0,0,SUM(BM866:BM882)/COUNT(BM866:BM882))</f>
        <v>0</v>
      </c>
    </row>
    <row r="884" spans="2:65" ht="18" customHeight="1" x14ac:dyDescent="0.15">
      <c r="B884" s="444"/>
      <c r="C884" s="445"/>
      <c r="D884" s="445"/>
      <c r="E884" s="446"/>
      <c r="F884" s="453"/>
      <c r="G884" s="454"/>
      <c r="H884" s="454"/>
      <c r="I884" s="454"/>
      <c r="J884" s="454"/>
      <c r="K884" s="454"/>
      <c r="L884" s="454"/>
      <c r="M884" s="454"/>
      <c r="N884" s="455"/>
      <c r="O884" s="444"/>
      <c r="P884" s="445"/>
      <c r="Q884" s="445"/>
      <c r="R884" s="445"/>
      <c r="S884" s="445"/>
      <c r="T884" s="445"/>
      <c r="U884" s="446"/>
      <c r="V884" s="434">
        <f>V866+V868+V870+V872+V874+V876+V878+V880+V882-V883</f>
        <v>0</v>
      </c>
      <c r="W884" s="435"/>
      <c r="X884" s="435"/>
      <c r="Y884" s="465"/>
      <c r="Z884" s="434">
        <f>Z866+Z868+Z870+Z872+Z874+Z876+Z878+Z880+Z882</f>
        <v>0</v>
      </c>
      <c r="AA884" s="435"/>
      <c r="AB884" s="435"/>
      <c r="AC884" s="435"/>
      <c r="AD884" s="434">
        <f>AD866+AD868+AD870+AD872+AD874+AD876+AD878+AD880+AD882</f>
        <v>0</v>
      </c>
      <c r="AE884" s="435"/>
      <c r="AF884" s="435"/>
      <c r="AG884" s="435"/>
      <c r="AH884" s="434">
        <f>AY884</f>
        <v>0</v>
      </c>
      <c r="AI884" s="435"/>
      <c r="AJ884" s="435"/>
      <c r="AK884" s="435"/>
      <c r="AL884" s="55"/>
      <c r="AM884" s="56"/>
      <c r="AN884" s="434">
        <f>BB884</f>
        <v>0</v>
      </c>
      <c r="AO884" s="435"/>
      <c r="AP884" s="435"/>
      <c r="AQ884" s="435"/>
      <c r="AR884" s="435"/>
      <c r="AS884" s="181"/>
      <c r="AW884" s="47"/>
      <c r="AY884" s="208">
        <f>AY866+AY868+AY870+AY872+AY874+AY876+AY878+AY880+AY882</f>
        <v>0</v>
      </c>
      <c r="AZ884" s="210"/>
      <c r="BA884" s="210"/>
      <c r="BB884" s="206">
        <f>BB883</f>
        <v>0</v>
      </c>
      <c r="BC884" s="213"/>
    </row>
    <row r="885" spans="2:65" ht="18" customHeight="1" x14ac:dyDescent="0.15">
      <c r="B885" s="447"/>
      <c r="C885" s="448"/>
      <c r="D885" s="448"/>
      <c r="E885" s="449"/>
      <c r="F885" s="456"/>
      <c r="G885" s="457"/>
      <c r="H885" s="457"/>
      <c r="I885" s="457"/>
      <c r="J885" s="457"/>
      <c r="K885" s="457"/>
      <c r="L885" s="457"/>
      <c r="M885" s="457"/>
      <c r="N885" s="458"/>
      <c r="O885" s="447"/>
      <c r="P885" s="448"/>
      <c r="Q885" s="448"/>
      <c r="R885" s="448"/>
      <c r="S885" s="448"/>
      <c r="T885" s="448"/>
      <c r="U885" s="449"/>
      <c r="V885" s="436"/>
      <c r="W885" s="437"/>
      <c r="X885" s="437"/>
      <c r="Y885" s="438"/>
      <c r="Z885" s="436"/>
      <c r="AA885" s="437"/>
      <c r="AB885" s="437"/>
      <c r="AC885" s="437"/>
      <c r="AD885" s="436"/>
      <c r="AE885" s="437"/>
      <c r="AF885" s="437"/>
      <c r="AG885" s="437"/>
      <c r="AH885" s="436">
        <f>AZ885</f>
        <v>0</v>
      </c>
      <c r="AI885" s="437"/>
      <c r="AJ885" s="437"/>
      <c r="AK885" s="438"/>
      <c r="AL885" s="57"/>
      <c r="AM885" s="58"/>
      <c r="AN885" s="436">
        <f>BC885</f>
        <v>0</v>
      </c>
      <c r="AO885" s="437"/>
      <c r="AP885" s="437"/>
      <c r="AQ885" s="437"/>
      <c r="AR885" s="437"/>
      <c r="AS885" s="31"/>
      <c r="AU885" s="90"/>
      <c r="AW885" s="47"/>
      <c r="AY885" s="209"/>
      <c r="AZ885" s="211">
        <f>IF(AZ866+AZ868+AZ870+AZ872+AZ874+AZ876+AZ878+AZ880+AZ882=AY884,0,ROUNDDOWN(AZ866+AZ868+AZ870+AZ872+AZ874+AZ876+AZ878+AZ880+AZ882,0))</f>
        <v>0</v>
      </c>
      <c r="BA885" s="207"/>
      <c r="BB885" s="207"/>
      <c r="BC885" s="211">
        <f>IF(BC883=BB884,0,BC883)</f>
        <v>0</v>
      </c>
    </row>
    <row r="886" spans="2:65" ht="18" customHeight="1" x14ac:dyDescent="0.15">
      <c r="AD886" s="1" t="str">
        <f>IF(AND($F883="",$V883+$V884&gt;0),"事業の種類を選択してください。","")</f>
        <v/>
      </c>
      <c r="AN886" s="433">
        <f>IF(AN883=0,0,AN883+IF(AN885=0,AN884,AN885))</f>
        <v>0</v>
      </c>
      <c r="AO886" s="433"/>
      <c r="AP886" s="433"/>
      <c r="AQ886" s="433"/>
      <c r="AR886" s="433"/>
      <c r="AW886" s="47"/>
    </row>
    <row r="887" spans="2:65" ht="31.5" customHeight="1" x14ac:dyDescent="0.15">
      <c r="AN887" s="62"/>
      <c r="AO887" s="62"/>
      <c r="AP887" s="62"/>
      <c r="AQ887" s="62"/>
      <c r="AR887" s="62"/>
      <c r="AW887" s="47"/>
    </row>
    <row r="888" spans="2:65" ht="7.5" customHeight="1" x14ac:dyDescent="0.15">
      <c r="X888" s="6"/>
      <c r="Y888" s="6"/>
      <c r="AW888" s="47"/>
    </row>
    <row r="889" spans="2:65" ht="10.5" customHeight="1" x14ac:dyDescent="0.15">
      <c r="X889" s="6"/>
      <c r="Y889" s="6"/>
      <c r="AW889" s="47"/>
    </row>
    <row r="890" spans="2:65" ht="5.25" customHeight="1" x14ac:dyDescent="0.15">
      <c r="X890" s="6"/>
      <c r="Y890" s="6"/>
      <c r="AW890" s="47"/>
    </row>
    <row r="891" spans="2:65" ht="5.25" customHeight="1" x14ac:dyDescent="0.15">
      <c r="X891" s="6"/>
      <c r="Y891" s="6"/>
      <c r="AW891" s="47"/>
    </row>
    <row r="892" spans="2:65" ht="5.25" customHeight="1" x14ac:dyDescent="0.15">
      <c r="X892" s="6"/>
      <c r="Y892" s="6"/>
      <c r="AW892" s="47"/>
    </row>
    <row r="893" spans="2:65" ht="5.25" customHeight="1" x14ac:dyDescent="0.15">
      <c r="X893" s="6"/>
      <c r="Y893" s="6"/>
      <c r="AW893" s="47"/>
    </row>
    <row r="894" spans="2:65" ht="17.25" customHeight="1" x14ac:dyDescent="0.15">
      <c r="B894" s="2" t="s">
        <v>50</v>
      </c>
      <c r="S894" s="4"/>
      <c r="T894" s="4"/>
      <c r="U894" s="4"/>
      <c r="V894" s="4"/>
      <c r="W894" s="4"/>
      <c r="AL894" s="48"/>
      <c r="AW894" s="47"/>
    </row>
    <row r="895" spans="2:65" ht="12.75" customHeight="1" x14ac:dyDescent="0.15">
      <c r="M895" s="49"/>
      <c r="N895" s="49"/>
      <c r="O895" s="49"/>
      <c r="P895" s="49"/>
      <c r="Q895" s="49"/>
      <c r="R895" s="49"/>
      <c r="S895" s="49"/>
      <c r="T895" s="50"/>
      <c r="U895" s="50"/>
      <c r="V895" s="50"/>
      <c r="W895" s="50"/>
      <c r="X895" s="50"/>
      <c r="Y895" s="50"/>
      <c r="Z895" s="50"/>
      <c r="AA895" s="49"/>
      <c r="AB895" s="49"/>
      <c r="AC895" s="49"/>
      <c r="AL895" s="48"/>
      <c r="AM895" s="560" t="s">
        <v>266</v>
      </c>
      <c r="AN895" s="561"/>
      <c r="AO895" s="561"/>
      <c r="AP895" s="562"/>
      <c r="AW895" s="47"/>
    </row>
    <row r="896" spans="2:65" ht="12.75" customHeight="1" x14ac:dyDescent="0.15">
      <c r="M896" s="49"/>
      <c r="N896" s="49"/>
      <c r="O896" s="49"/>
      <c r="P896" s="49"/>
      <c r="Q896" s="49"/>
      <c r="R896" s="49"/>
      <c r="S896" s="49"/>
      <c r="T896" s="50"/>
      <c r="U896" s="50"/>
      <c r="V896" s="50"/>
      <c r="W896" s="50"/>
      <c r="X896" s="50"/>
      <c r="Y896" s="50"/>
      <c r="Z896" s="50"/>
      <c r="AA896" s="49"/>
      <c r="AB896" s="49"/>
      <c r="AC896" s="49"/>
      <c r="AL896" s="48"/>
      <c r="AM896" s="563"/>
      <c r="AN896" s="564"/>
      <c r="AO896" s="564"/>
      <c r="AP896" s="565"/>
      <c r="AW896" s="47"/>
    </row>
    <row r="897" spans="2:65" ht="12.75" customHeight="1" x14ac:dyDescent="0.15">
      <c r="M897" s="49"/>
      <c r="N897" s="49"/>
      <c r="O897" s="49"/>
      <c r="P897" s="49"/>
      <c r="Q897" s="49"/>
      <c r="R897" s="49"/>
      <c r="S897" s="49"/>
      <c r="T897" s="49"/>
      <c r="U897" s="49"/>
      <c r="V897" s="49"/>
      <c r="W897" s="49"/>
      <c r="X897" s="49"/>
      <c r="Y897" s="49"/>
      <c r="Z897" s="49"/>
      <c r="AA897" s="49"/>
      <c r="AB897" s="49"/>
      <c r="AC897" s="49"/>
      <c r="AL897" s="48"/>
      <c r="AM897" s="220"/>
      <c r="AN897" s="220"/>
      <c r="AW897" s="47"/>
    </row>
    <row r="898" spans="2:65" ht="6" customHeight="1" x14ac:dyDescent="0.15">
      <c r="M898" s="49"/>
      <c r="N898" s="49"/>
      <c r="O898" s="49"/>
      <c r="P898" s="49"/>
      <c r="Q898" s="49"/>
      <c r="R898" s="49"/>
      <c r="S898" s="49"/>
      <c r="T898" s="49"/>
      <c r="U898" s="49"/>
      <c r="V898" s="49"/>
      <c r="W898" s="49"/>
      <c r="X898" s="49"/>
      <c r="Y898" s="49"/>
      <c r="Z898" s="49"/>
      <c r="AA898" s="49"/>
      <c r="AB898" s="49"/>
      <c r="AC898" s="49"/>
      <c r="AL898" s="48"/>
      <c r="AM898" s="48"/>
      <c r="AW898" s="47"/>
    </row>
    <row r="899" spans="2:65" ht="12.75" customHeight="1" x14ac:dyDescent="0.15">
      <c r="B899" s="566" t="s">
        <v>2</v>
      </c>
      <c r="C899" s="567"/>
      <c r="D899" s="567"/>
      <c r="E899" s="567"/>
      <c r="F899" s="567"/>
      <c r="G899" s="567"/>
      <c r="H899" s="567"/>
      <c r="I899" s="567"/>
      <c r="J899" s="569" t="s">
        <v>10</v>
      </c>
      <c r="K899" s="569"/>
      <c r="L899" s="3" t="s">
        <v>3</v>
      </c>
      <c r="M899" s="569" t="s">
        <v>11</v>
      </c>
      <c r="N899" s="569"/>
      <c r="O899" s="570" t="s">
        <v>12</v>
      </c>
      <c r="P899" s="569"/>
      <c r="Q899" s="569"/>
      <c r="R899" s="569"/>
      <c r="S899" s="569"/>
      <c r="T899" s="569"/>
      <c r="U899" s="569" t="s">
        <v>13</v>
      </c>
      <c r="V899" s="569"/>
      <c r="W899" s="569"/>
      <c r="AD899" s="5"/>
      <c r="AE899" s="5"/>
      <c r="AF899" s="5"/>
      <c r="AG899" s="5"/>
      <c r="AH899" s="5"/>
      <c r="AI899" s="5"/>
      <c r="AJ899" s="5"/>
      <c r="AL899" s="571">
        <f ca="1">$AL$9</f>
        <v>30</v>
      </c>
      <c r="AM899" s="572"/>
      <c r="AN899" s="502" t="s">
        <v>4</v>
      </c>
      <c r="AO899" s="502"/>
      <c r="AP899" s="572">
        <v>22</v>
      </c>
      <c r="AQ899" s="572"/>
      <c r="AR899" s="502" t="s">
        <v>5</v>
      </c>
      <c r="AS899" s="503"/>
      <c r="AW899" s="47"/>
    </row>
    <row r="900" spans="2:65" ht="13.5" customHeight="1" x14ac:dyDescent="0.15">
      <c r="B900" s="567"/>
      <c r="C900" s="567"/>
      <c r="D900" s="567"/>
      <c r="E900" s="567"/>
      <c r="F900" s="567"/>
      <c r="G900" s="567"/>
      <c r="H900" s="567"/>
      <c r="I900" s="567"/>
      <c r="J900" s="508" t="str">
        <f>$J$10</f>
        <v>1</v>
      </c>
      <c r="K900" s="510" t="str">
        <f>$K$10</f>
        <v>2</v>
      </c>
      <c r="L900" s="513" t="str">
        <f>$L$10</f>
        <v>1</v>
      </c>
      <c r="M900" s="516" t="str">
        <f>$M$10</f>
        <v>0</v>
      </c>
      <c r="N900" s="510" t="str">
        <f>$N$10</f>
        <v>3</v>
      </c>
      <c r="O900" s="516" t="str">
        <f>$O$10</f>
        <v>9</v>
      </c>
      <c r="P900" s="519" t="str">
        <f>$P$10</f>
        <v>3</v>
      </c>
      <c r="Q900" s="519" t="str">
        <f>$Q$10</f>
        <v>9</v>
      </c>
      <c r="R900" s="519" t="str">
        <f>$R$10</f>
        <v>0</v>
      </c>
      <c r="S900" s="519" t="str">
        <f>$S$10</f>
        <v>2</v>
      </c>
      <c r="T900" s="510" t="str">
        <f>$T$10</f>
        <v>5</v>
      </c>
      <c r="U900" s="516" t="str">
        <f>$U$10</f>
        <v>0</v>
      </c>
      <c r="V900" s="519" t="str">
        <f>$V$10</f>
        <v>0</v>
      </c>
      <c r="W900" s="510" t="str">
        <f>$W$10</f>
        <v>１</v>
      </c>
      <c r="AD900" s="5"/>
      <c r="AE900" s="5"/>
      <c r="AF900" s="5"/>
      <c r="AG900" s="5"/>
      <c r="AH900" s="5"/>
      <c r="AI900" s="5"/>
      <c r="AJ900" s="5"/>
      <c r="AL900" s="573"/>
      <c r="AM900" s="574"/>
      <c r="AN900" s="504"/>
      <c r="AO900" s="504"/>
      <c r="AP900" s="574"/>
      <c r="AQ900" s="574"/>
      <c r="AR900" s="504"/>
      <c r="AS900" s="505"/>
      <c r="AW900" s="47"/>
    </row>
    <row r="901" spans="2:65" ht="9" customHeight="1" x14ac:dyDescent="0.15">
      <c r="B901" s="567"/>
      <c r="C901" s="567"/>
      <c r="D901" s="567"/>
      <c r="E901" s="567"/>
      <c r="F901" s="567"/>
      <c r="G901" s="567"/>
      <c r="H901" s="567"/>
      <c r="I901" s="567"/>
      <c r="J901" s="509"/>
      <c r="K901" s="511"/>
      <c r="L901" s="514"/>
      <c r="M901" s="517"/>
      <c r="N901" s="511"/>
      <c r="O901" s="517"/>
      <c r="P901" s="520"/>
      <c r="Q901" s="520"/>
      <c r="R901" s="520"/>
      <c r="S901" s="520"/>
      <c r="T901" s="511"/>
      <c r="U901" s="517"/>
      <c r="V901" s="520"/>
      <c r="W901" s="511"/>
      <c r="AD901" s="5"/>
      <c r="AE901" s="5"/>
      <c r="AF901" s="5"/>
      <c r="AG901" s="5"/>
      <c r="AH901" s="5"/>
      <c r="AI901" s="5"/>
      <c r="AJ901" s="5"/>
      <c r="AL901" s="575"/>
      <c r="AM901" s="576"/>
      <c r="AN901" s="506"/>
      <c r="AO901" s="506"/>
      <c r="AP901" s="576"/>
      <c r="AQ901" s="576"/>
      <c r="AR901" s="506"/>
      <c r="AS901" s="507"/>
      <c r="AW901" s="47"/>
    </row>
    <row r="902" spans="2:65" ht="6" customHeight="1" x14ac:dyDescent="0.15">
      <c r="B902" s="568"/>
      <c r="C902" s="568"/>
      <c r="D902" s="568"/>
      <c r="E902" s="568"/>
      <c r="F902" s="568"/>
      <c r="G902" s="568"/>
      <c r="H902" s="568"/>
      <c r="I902" s="568"/>
      <c r="J902" s="509"/>
      <c r="K902" s="512"/>
      <c r="L902" s="515"/>
      <c r="M902" s="518"/>
      <c r="N902" s="512"/>
      <c r="O902" s="518"/>
      <c r="P902" s="521"/>
      <c r="Q902" s="521"/>
      <c r="R902" s="521"/>
      <c r="S902" s="521"/>
      <c r="T902" s="512"/>
      <c r="U902" s="518"/>
      <c r="V902" s="521"/>
      <c r="W902" s="512"/>
      <c r="AW902" s="47"/>
    </row>
    <row r="903" spans="2:65" ht="15" customHeight="1" x14ac:dyDescent="0.15">
      <c r="B903" s="487" t="s">
        <v>51</v>
      </c>
      <c r="C903" s="488"/>
      <c r="D903" s="488"/>
      <c r="E903" s="488"/>
      <c r="F903" s="488"/>
      <c r="G903" s="488"/>
      <c r="H903" s="488"/>
      <c r="I903" s="489"/>
      <c r="J903" s="487" t="s">
        <v>6</v>
      </c>
      <c r="K903" s="488"/>
      <c r="L903" s="488"/>
      <c r="M903" s="488"/>
      <c r="N903" s="496"/>
      <c r="O903" s="499" t="s">
        <v>52</v>
      </c>
      <c r="P903" s="488"/>
      <c r="Q903" s="488"/>
      <c r="R903" s="488"/>
      <c r="S903" s="488"/>
      <c r="T903" s="488"/>
      <c r="U903" s="489"/>
      <c r="V903" s="12" t="s">
        <v>32</v>
      </c>
      <c r="W903" s="27"/>
      <c r="X903" s="27"/>
      <c r="Y903" s="526" t="s">
        <v>44</v>
      </c>
      <c r="Z903" s="526"/>
      <c r="AA903" s="526"/>
      <c r="AB903" s="526"/>
      <c r="AC903" s="526"/>
      <c r="AD903" s="526"/>
      <c r="AE903" s="526"/>
      <c r="AF903" s="526"/>
      <c r="AG903" s="526"/>
      <c r="AH903" s="526"/>
      <c r="AI903" s="27"/>
      <c r="AJ903" s="27"/>
      <c r="AK903" s="28"/>
      <c r="AL903" s="527" t="s">
        <v>216</v>
      </c>
      <c r="AM903" s="527"/>
      <c r="AN903" s="528" t="s">
        <v>33</v>
      </c>
      <c r="AO903" s="528"/>
      <c r="AP903" s="528"/>
      <c r="AQ903" s="528"/>
      <c r="AR903" s="528"/>
      <c r="AS903" s="529"/>
      <c r="AW903" s="47"/>
    </row>
    <row r="904" spans="2:65" ht="13.5" customHeight="1" x14ac:dyDescent="0.15">
      <c r="B904" s="490"/>
      <c r="C904" s="491"/>
      <c r="D904" s="491"/>
      <c r="E904" s="491"/>
      <c r="F904" s="491"/>
      <c r="G904" s="491"/>
      <c r="H904" s="491"/>
      <c r="I904" s="492"/>
      <c r="J904" s="490"/>
      <c r="K904" s="491"/>
      <c r="L904" s="491"/>
      <c r="M904" s="491"/>
      <c r="N904" s="497"/>
      <c r="O904" s="500"/>
      <c r="P904" s="491"/>
      <c r="Q904" s="491"/>
      <c r="R904" s="491"/>
      <c r="S904" s="491"/>
      <c r="T904" s="491"/>
      <c r="U904" s="492"/>
      <c r="V904" s="530" t="s">
        <v>7</v>
      </c>
      <c r="W904" s="531"/>
      <c r="X904" s="531"/>
      <c r="Y904" s="532"/>
      <c r="Z904" s="536" t="s">
        <v>16</v>
      </c>
      <c r="AA904" s="537"/>
      <c r="AB904" s="537"/>
      <c r="AC904" s="538"/>
      <c r="AD904" s="542" t="s">
        <v>17</v>
      </c>
      <c r="AE904" s="543"/>
      <c r="AF904" s="543"/>
      <c r="AG904" s="544"/>
      <c r="AH904" s="548" t="s">
        <v>86</v>
      </c>
      <c r="AI904" s="549"/>
      <c r="AJ904" s="549"/>
      <c r="AK904" s="550"/>
      <c r="AL904" s="554" t="s">
        <v>217</v>
      </c>
      <c r="AM904" s="554"/>
      <c r="AN904" s="556" t="s">
        <v>19</v>
      </c>
      <c r="AO904" s="557"/>
      <c r="AP904" s="557"/>
      <c r="AQ904" s="557"/>
      <c r="AR904" s="558"/>
      <c r="AS904" s="559"/>
      <c r="AW904" s="47"/>
      <c r="AY904" s="196" t="s">
        <v>243</v>
      </c>
      <c r="AZ904" s="196" t="s">
        <v>243</v>
      </c>
      <c r="BA904" s="196" t="s">
        <v>241</v>
      </c>
      <c r="BB904" s="522" t="s">
        <v>242</v>
      </c>
      <c r="BC904" s="523"/>
    </row>
    <row r="905" spans="2:65" ht="13.5" customHeight="1" x14ac:dyDescent="0.15">
      <c r="B905" s="493"/>
      <c r="C905" s="494"/>
      <c r="D905" s="494"/>
      <c r="E905" s="494"/>
      <c r="F905" s="494"/>
      <c r="G905" s="494"/>
      <c r="H905" s="494"/>
      <c r="I905" s="495"/>
      <c r="J905" s="493"/>
      <c r="K905" s="494"/>
      <c r="L905" s="494"/>
      <c r="M905" s="494"/>
      <c r="N905" s="498"/>
      <c r="O905" s="501"/>
      <c r="P905" s="494"/>
      <c r="Q905" s="494"/>
      <c r="R905" s="494"/>
      <c r="S905" s="494"/>
      <c r="T905" s="494"/>
      <c r="U905" s="495"/>
      <c r="V905" s="533"/>
      <c r="W905" s="534"/>
      <c r="X905" s="534"/>
      <c r="Y905" s="535"/>
      <c r="Z905" s="539"/>
      <c r="AA905" s="540"/>
      <c r="AB905" s="540"/>
      <c r="AC905" s="541"/>
      <c r="AD905" s="545"/>
      <c r="AE905" s="546"/>
      <c r="AF905" s="546"/>
      <c r="AG905" s="547"/>
      <c r="AH905" s="551"/>
      <c r="AI905" s="552"/>
      <c r="AJ905" s="552"/>
      <c r="AK905" s="553"/>
      <c r="AL905" s="555"/>
      <c r="AM905" s="555"/>
      <c r="AN905" s="524"/>
      <c r="AO905" s="524"/>
      <c r="AP905" s="524"/>
      <c r="AQ905" s="524"/>
      <c r="AR905" s="524"/>
      <c r="AS905" s="525"/>
      <c r="AW905" s="47"/>
      <c r="AY905" s="197"/>
      <c r="AZ905" s="198" t="s">
        <v>237</v>
      </c>
      <c r="BA905" s="198" t="s">
        <v>240</v>
      </c>
      <c r="BB905" s="199" t="s">
        <v>238</v>
      </c>
      <c r="BC905" s="198" t="s">
        <v>237</v>
      </c>
      <c r="BL905" s="43" t="s">
        <v>251</v>
      </c>
      <c r="BM905" s="43" t="s">
        <v>151</v>
      </c>
    </row>
    <row r="906" spans="2:65" ht="18" customHeight="1" x14ac:dyDescent="0.15">
      <c r="B906" s="466"/>
      <c r="C906" s="467"/>
      <c r="D906" s="467"/>
      <c r="E906" s="467"/>
      <c r="F906" s="467"/>
      <c r="G906" s="467"/>
      <c r="H906" s="467"/>
      <c r="I906" s="468"/>
      <c r="J906" s="466"/>
      <c r="K906" s="467"/>
      <c r="L906" s="467"/>
      <c r="M906" s="467"/>
      <c r="N906" s="472"/>
      <c r="O906" s="86"/>
      <c r="P906" s="15" t="s">
        <v>0</v>
      </c>
      <c r="Q906" s="44"/>
      <c r="R906" s="15" t="s">
        <v>1</v>
      </c>
      <c r="S906" s="85"/>
      <c r="T906" s="474" t="s">
        <v>57</v>
      </c>
      <c r="U906" s="475"/>
      <c r="V906" s="476"/>
      <c r="W906" s="477"/>
      <c r="X906" s="477"/>
      <c r="Y906" s="59" t="s">
        <v>8</v>
      </c>
      <c r="Z906" s="37"/>
      <c r="AA906" s="38"/>
      <c r="AB906" s="38"/>
      <c r="AC906" s="36" t="s">
        <v>8</v>
      </c>
      <c r="AD906" s="37"/>
      <c r="AE906" s="38"/>
      <c r="AF906" s="38"/>
      <c r="AG906" s="39" t="s">
        <v>8</v>
      </c>
      <c r="AH906" s="462">
        <f>IF(V906="賃金で算定",V907+Z907-AD907,0)</f>
        <v>0</v>
      </c>
      <c r="AI906" s="463"/>
      <c r="AJ906" s="463"/>
      <c r="AK906" s="464"/>
      <c r="AL906" s="51"/>
      <c r="AM906" s="52"/>
      <c r="AN906" s="478"/>
      <c r="AO906" s="479"/>
      <c r="AP906" s="479"/>
      <c r="AQ906" s="479"/>
      <c r="AR906" s="479"/>
      <c r="AS906" s="39" t="s">
        <v>8</v>
      </c>
      <c r="AV906" s="46" t="str">
        <f>IF(OR(O906="",Q906=""),"", IF(O906&lt;20,DATE(O906+118,Q906,IF(S906="",1,S906)),DATE(O906+88,Q906,IF(S906="",1,S906))))</f>
        <v/>
      </c>
      <c r="AW906" s="47" t="str">
        <f>IF(AV906&lt;=設定シート!C$15,"昔",IF(AV906&lt;=設定シート!E$15,"上",IF(AV906&lt;=設定シート!G$15,"中","下")))</f>
        <v>下</v>
      </c>
      <c r="AX906" s="4">
        <f>IF(AV906&lt;=設定シート!$E$36,5,IF(AV906&lt;=設定シート!$I$36,7,IF(AV906&lt;=設定シート!$M$36,9,11)))</f>
        <v>11</v>
      </c>
      <c r="AY906" s="202"/>
      <c r="AZ906" s="200"/>
      <c r="BA906" s="204">
        <f>AN906</f>
        <v>0</v>
      </c>
      <c r="BB906" s="200"/>
      <c r="BC906" s="200"/>
    </row>
    <row r="907" spans="2:65" ht="18" customHeight="1" x14ac:dyDescent="0.15">
      <c r="B907" s="469"/>
      <c r="C907" s="470"/>
      <c r="D907" s="470"/>
      <c r="E907" s="470"/>
      <c r="F907" s="470"/>
      <c r="G907" s="470"/>
      <c r="H907" s="470"/>
      <c r="I907" s="471"/>
      <c r="J907" s="469"/>
      <c r="K907" s="470"/>
      <c r="L907" s="470"/>
      <c r="M907" s="470"/>
      <c r="N907" s="473"/>
      <c r="O907" s="87"/>
      <c r="P907" s="5" t="s">
        <v>0</v>
      </c>
      <c r="Q907" s="45"/>
      <c r="R907" s="5" t="s">
        <v>1</v>
      </c>
      <c r="S907" s="88"/>
      <c r="T907" s="480" t="s">
        <v>58</v>
      </c>
      <c r="U907" s="481"/>
      <c r="V907" s="482"/>
      <c r="W907" s="483"/>
      <c r="X907" s="483"/>
      <c r="Y907" s="484"/>
      <c r="Z907" s="485"/>
      <c r="AA907" s="486"/>
      <c r="AB907" s="486"/>
      <c r="AC907" s="486"/>
      <c r="AD907" s="482">
        <v>0</v>
      </c>
      <c r="AE907" s="483"/>
      <c r="AF907" s="483"/>
      <c r="AG907" s="484"/>
      <c r="AH907" s="435">
        <f>IF(V906="賃金で算定",0,V907+Z907-AD907)</f>
        <v>0</v>
      </c>
      <c r="AI907" s="435"/>
      <c r="AJ907" s="435"/>
      <c r="AK907" s="465"/>
      <c r="AL907" s="439">
        <f>IF(V906="賃金で算定","賃金で算定",IF(OR(V907=0,$F924="",AV906=""),0,IF(AW906="昔",VLOOKUP($F924,労務比率,AX906,FALSE),IF(AW906="上",VLOOKUP($F924,労務比率,AX906,FALSE),IF(AW906="中",VLOOKUP($F924,労務比率,AX906,FALSE),VLOOKUP($F924,労務比率,AX906,FALSE))))))</f>
        <v>0</v>
      </c>
      <c r="AM907" s="440"/>
      <c r="AN907" s="436">
        <f>IF(V906="賃金で算定",0,INT(AH907*AL907/100))</f>
        <v>0</v>
      </c>
      <c r="AO907" s="437"/>
      <c r="AP907" s="437"/>
      <c r="AQ907" s="437"/>
      <c r="AR907" s="437"/>
      <c r="AS907" s="31"/>
      <c r="AV907" s="46"/>
      <c r="AW907" s="47"/>
      <c r="AY907" s="203">
        <f>AH907</f>
        <v>0</v>
      </c>
      <c r="AZ907" s="201">
        <f>IF(AV906&lt;=設定シート!C$85,AH907,IF(AND(AV906&gt;=設定シート!E$85,AV906&lt;=設定シート!G$85),AH907*105/108,AH907))</f>
        <v>0</v>
      </c>
      <c r="BA907" s="198"/>
      <c r="BB907" s="201">
        <f>IF($AL907="賃金で算定",0,INT(AY907*$AL907/100))</f>
        <v>0</v>
      </c>
      <c r="BC907" s="201">
        <f>IF(AY907=AZ907,BB907,AZ907*$AL907/100)</f>
        <v>0</v>
      </c>
      <c r="BL907" s="43">
        <f>IF(AY907=AZ907,0,1)</f>
        <v>0</v>
      </c>
      <c r="BM907" s="43" t="str">
        <f>IF(BL907=1,AL907,"")</f>
        <v/>
      </c>
    </row>
    <row r="908" spans="2:65" ht="18" customHeight="1" x14ac:dyDescent="0.15">
      <c r="B908" s="466"/>
      <c r="C908" s="467"/>
      <c r="D908" s="467"/>
      <c r="E908" s="467"/>
      <c r="F908" s="467"/>
      <c r="G908" s="467"/>
      <c r="H908" s="467"/>
      <c r="I908" s="468"/>
      <c r="J908" s="466"/>
      <c r="K908" s="467"/>
      <c r="L908" s="467"/>
      <c r="M908" s="467"/>
      <c r="N908" s="472"/>
      <c r="O908" s="86"/>
      <c r="P908" s="15" t="s">
        <v>45</v>
      </c>
      <c r="Q908" s="44"/>
      <c r="R908" s="15" t="s">
        <v>46</v>
      </c>
      <c r="S908" s="85"/>
      <c r="T908" s="474" t="s">
        <v>47</v>
      </c>
      <c r="U908" s="475"/>
      <c r="V908" s="476"/>
      <c r="W908" s="477"/>
      <c r="X908" s="477"/>
      <c r="Y908" s="60"/>
      <c r="Z908" s="33"/>
      <c r="AA908" s="34"/>
      <c r="AB908" s="34"/>
      <c r="AC908" s="35"/>
      <c r="AD908" s="33"/>
      <c r="AE908" s="34"/>
      <c r="AF908" s="34"/>
      <c r="AG908" s="40"/>
      <c r="AH908" s="462">
        <f>IF(V908="賃金で算定",V909+Z909-AD909,0)</f>
        <v>0</v>
      </c>
      <c r="AI908" s="463"/>
      <c r="AJ908" s="463"/>
      <c r="AK908" s="464"/>
      <c r="AL908" s="51"/>
      <c r="AM908" s="52"/>
      <c r="AN908" s="478"/>
      <c r="AO908" s="479"/>
      <c r="AP908" s="479"/>
      <c r="AQ908" s="479"/>
      <c r="AR908" s="479"/>
      <c r="AS908" s="32"/>
      <c r="AV908" s="46" t="str">
        <f>IF(OR(O908="",Q908=""),"", IF(O908&lt;20,DATE(O908+118,Q908,IF(S908="",1,S908)),DATE(O908+88,Q908,IF(S908="",1,S908))))</f>
        <v/>
      </c>
      <c r="AW908" s="47" t="str">
        <f>IF(AV908&lt;=設定シート!C$15,"昔",IF(AV908&lt;=設定シート!E$15,"上",IF(AV908&lt;=設定シート!G$15,"中","下")))</f>
        <v>下</v>
      </c>
      <c r="AX908" s="4">
        <f>IF(AV908&lt;=設定シート!$E$36,5,IF(AV908&lt;=設定シート!$I$36,7,IF(AV908&lt;=設定シート!$M$36,9,11)))</f>
        <v>11</v>
      </c>
      <c r="AY908" s="202"/>
      <c r="AZ908" s="200"/>
      <c r="BA908" s="204">
        <f t="shared" ref="BA908" si="490">AN908</f>
        <v>0</v>
      </c>
      <c r="BB908" s="200"/>
      <c r="BC908" s="200"/>
      <c r="BL908" s="43"/>
      <c r="BM908" s="43"/>
    </row>
    <row r="909" spans="2:65" ht="18" customHeight="1" x14ac:dyDescent="0.15">
      <c r="B909" s="469"/>
      <c r="C909" s="470"/>
      <c r="D909" s="470"/>
      <c r="E909" s="470"/>
      <c r="F909" s="470"/>
      <c r="G909" s="470"/>
      <c r="H909" s="470"/>
      <c r="I909" s="471"/>
      <c r="J909" s="469"/>
      <c r="K909" s="470"/>
      <c r="L909" s="470"/>
      <c r="M909" s="470"/>
      <c r="N909" s="473"/>
      <c r="O909" s="87"/>
      <c r="P909" s="16" t="s">
        <v>45</v>
      </c>
      <c r="Q909" s="45"/>
      <c r="R909" s="16" t="s">
        <v>46</v>
      </c>
      <c r="S909" s="88"/>
      <c r="T909" s="480" t="s">
        <v>48</v>
      </c>
      <c r="U909" s="481"/>
      <c r="V909" s="482"/>
      <c r="W909" s="483"/>
      <c r="X909" s="483"/>
      <c r="Y909" s="484"/>
      <c r="Z909" s="485"/>
      <c r="AA909" s="486"/>
      <c r="AB909" s="486"/>
      <c r="AC909" s="486"/>
      <c r="AD909" s="482">
        <v>0</v>
      </c>
      <c r="AE909" s="483"/>
      <c r="AF909" s="483"/>
      <c r="AG909" s="484"/>
      <c r="AH909" s="435">
        <f>IF(V908="賃金で算定",0,V909+Z909-AD909)</f>
        <v>0</v>
      </c>
      <c r="AI909" s="435"/>
      <c r="AJ909" s="435"/>
      <c r="AK909" s="465"/>
      <c r="AL909" s="439">
        <f>IF(V908="賃金で算定","賃金で算定",IF(OR(V909=0,$F924="",AV908=""),0,IF(AW908="昔",VLOOKUP($F924,労務比率,AX908,FALSE),IF(AW908="上",VLOOKUP($F924,労務比率,AX908,FALSE),IF(AW908="中",VLOOKUP($F924,労務比率,AX908,FALSE),VLOOKUP($F924,労務比率,AX908,FALSE))))))</f>
        <v>0</v>
      </c>
      <c r="AM909" s="440"/>
      <c r="AN909" s="436">
        <f>IF(V908="賃金で算定",0,INT(AH909*AL909/100))</f>
        <v>0</v>
      </c>
      <c r="AO909" s="437"/>
      <c r="AP909" s="437"/>
      <c r="AQ909" s="437"/>
      <c r="AR909" s="437"/>
      <c r="AS909" s="31"/>
      <c r="AV909" s="46"/>
      <c r="AW909" s="47"/>
      <c r="AY909" s="203">
        <f t="shared" ref="AY909" si="491">AH909</f>
        <v>0</v>
      </c>
      <c r="AZ909" s="201">
        <f>IF(AV908&lt;=設定シート!C$85,AH909,IF(AND(AV908&gt;=設定シート!E$85,AV908&lt;=設定シート!G$85),AH909*105/108,AH909))</f>
        <v>0</v>
      </c>
      <c r="BA909" s="198"/>
      <c r="BB909" s="201">
        <f t="shared" ref="BB909" si="492">IF($AL909="賃金で算定",0,INT(AY909*$AL909/100))</f>
        <v>0</v>
      </c>
      <c r="BC909" s="201">
        <f>IF(AY909=AZ909,BB909,AZ909*$AL909/100)</f>
        <v>0</v>
      </c>
      <c r="BL909" s="43">
        <f>IF(AY909=AZ909,0,1)</f>
        <v>0</v>
      </c>
      <c r="BM909" s="43" t="str">
        <f>IF(BL909=1,AL909,"")</f>
        <v/>
      </c>
    </row>
    <row r="910" spans="2:65" ht="18" customHeight="1" x14ac:dyDescent="0.15">
      <c r="B910" s="466"/>
      <c r="C910" s="467"/>
      <c r="D910" s="467"/>
      <c r="E910" s="467"/>
      <c r="F910" s="467"/>
      <c r="G910" s="467"/>
      <c r="H910" s="467"/>
      <c r="I910" s="468"/>
      <c r="J910" s="466"/>
      <c r="K910" s="467"/>
      <c r="L910" s="467"/>
      <c r="M910" s="467"/>
      <c r="N910" s="472"/>
      <c r="O910" s="86"/>
      <c r="P910" s="15" t="s">
        <v>45</v>
      </c>
      <c r="Q910" s="44"/>
      <c r="R910" s="15" t="s">
        <v>46</v>
      </c>
      <c r="S910" s="85"/>
      <c r="T910" s="474" t="s">
        <v>47</v>
      </c>
      <c r="U910" s="475"/>
      <c r="V910" s="476"/>
      <c r="W910" s="477"/>
      <c r="X910" s="477"/>
      <c r="Y910" s="60"/>
      <c r="Z910" s="33"/>
      <c r="AA910" s="34"/>
      <c r="AB910" s="34"/>
      <c r="AC910" s="35"/>
      <c r="AD910" s="33"/>
      <c r="AE910" s="34"/>
      <c r="AF910" s="34"/>
      <c r="AG910" s="40"/>
      <c r="AH910" s="462">
        <f>IF(V910="賃金で算定",V911+Z911-AD911,0)</f>
        <v>0</v>
      </c>
      <c r="AI910" s="463"/>
      <c r="AJ910" s="463"/>
      <c r="AK910" s="464"/>
      <c r="AL910" s="51"/>
      <c r="AM910" s="52"/>
      <c r="AN910" s="478"/>
      <c r="AO910" s="479"/>
      <c r="AP910" s="479"/>
      <c r="AQ910" s="479"/>
      <c r="AR910" s="479"/>
      <c r="AS910" s="32"/>
      <c r="AV910" s="46" t="str">
        <f>IF(OR(O910="",Q910=""),"", IF(O910&lt;20,DATE(O910+118,Q910,IF(S910="",1,S910)),DATE(O910+88,Q910,IF(S910="",1,S910))))</f>
        <v/>
      </c>
      <c r="AW910" s="47" t="str">
        <f>IF(AV910&lt;=設定シート!C$15,"昔",IF(AV910&lt;=設定シート!E$15,"上",IF(AV910&lt;=設定シート!G$15,"中","下")))</f>
        <v>下</v>
      </c>
      <c r="AX910" s="4">
        <f>IF(AV910&lt;=設定シート!$E$36,5,IF(AV910&lt;=設定シート!$I$36,7,IF(AV910&lt;=設定シート!$M$36,9,11)))</f>
        <v>11</v>
      </c>
      <c r="AY910" s="202"/>
      <c r="AZ910" s="200"/>
      <c r="BA910" s="204">
        <f t="shared" ref="BA910" si="493">AN910</f>
        <v>0</v>
      </c>
      <c r="BB910" s="200"/>
      <c r="BC910" s="200"/>
    </row>
    <row r="911" spans="2:65" ht="18" customHeight="1" x14ac:dyDescent="0.15">
      <c r="B911" s="469"/>
      <c r="C911" s="470"/>
      <c r="D911" s="470"/>
      <c r="E911" s="470"/>
      <c r="F911" s="470"/>
      <c r="G911" s="470"/>
      <c r="H911" s="470"/>
      <c r="I911" s="471"/>
      <c r="J911" s="469"/>
      <c r="K911" s="470"/>
      <c r="L911" s="470"/>
      <c r="M911" s="470"/>
      <c r="N911" s="473"/>
      <c r="O911" s="87"/>
      <c r="P911" s="16" t="s">
        <v>45</v>
      </c>
      <c r="Q911" s="45"/>
      <c r="R911" s="16" t="s">
        <v>46</v>
      </c>
      <c r="S911" s="88"/>
      <c r="T911" s="480" t="s">
        <v>48</v>
      </c>
      <c r="U911" s="481"/>
      <c r="V911" s="482"/>
      <c r="W911" s="483"/>
      <c r="X911" s="483"/>
      <c r="Y911" s="484"/>
      <c r="Z911" s="482"/>
      <c r="AA911" s="483"/>
      <c r="AB911" s="483"/>
      <c r="AC911" s="483"/>
      <c r="AD911" s="482">
        <v>0</v>
      </c>
      <c r="AE911" s="483"/>
      <c r="AF911" s="483"/>
      <c r="AG911" s="484"/>
      <c r="AH911" s="435">
        <f>IF(V910="賃金で算定",0,V911+Z911-AD911)</f>
        <v>0</v>
      </c>
      <c r="AI911" s="435"/>
      <c r="AJ911" s="435"/>
      <c r="AK911" s="465"/>
      <c r="AL911" s="439">
        <f>IF(V910="賃金で算定","賃金で算定",IF(OR(V911=0,$F924="",AV910=""),0,IF(AW910="昔",VLOOKUP($F924,労務比率,AX910,FALSE),IF(AW910="上",VLOOKUP($F924,労務比率,AX910,FALSE),IF(AW910="中",VLOOKUP($F924,労務比率,AX910,FALSE),VLOOKUP($F924,労務比率,AX910,FALSE))))))</f>
        <v>0</v>
      </c>
      <c r="AM911" s="440"/>
      <c r="AN911" s="436">
        <f>IF(V910="賃金で算定",0,INT(AH911*AL911/100))</f>
        <v>0</v>
      </c>
      <c r="AO911" s="437"/>
      <c r="AP911" s="437"/>
      <c r="AQ911" s="437"/>
      <c r="AR911" s="437"/>
      <c r="AS911" s="31"/>
      <c r="AV911" s="46"/>
      <c r="AW911" s="47"/>
      <c r="AY911" s="203">
        <f t="shared" ref="AY911" si="494">AH911</f>
        <v>0</v>
      </c>
      <c r="AZ911" s="201">
        <f>IF(AV910&lt;=設定シート!C$85,AH911,IF(AND(AV910&gt;=設定シート!E$85,AV910&lt;=設定シート!G$85),AH911*105/108,AH911))</f>
        <v>0</v>
      </c>
      <c r="BA911" s="198"/>
      <c r="BB911" s="201">
        <f t="shared" ref="BB911" si="495">IF($AL911="賃金で算定",0,INT(AY911*$AL911/100))</f>
        <v>0</v>
      </c>
      <c r="BC911" s="201">
        <f>IF(AY911=AZ911,BB911,AZ911*$AL911/100)</f>
        <v>0</v>
      </c>
      <c r="BL911" s="43">
        <f>IF(AY911=AZ911,0,1)</f>
        <v>0</v>
      </c>
      <c r="BM911" s="43" t="str">
        <f>IF(BL911=1,AL911,"")</f>
        <v/>
      </c>
    </row>
    <row r="912" spans="2:65" ht="18" customHeight="1" x14ac:dyDescent="0.15">
      <c r="B912" s="466"/>
      <c r="C912" s="467"/>
      <c r="D912" s="467"/>
      <c r="E912" s="467"/>
      <c r="F912" s="467"/>
      <c r="G912" s="467"/>
      <c r="H912" s="467"/>
      <c r="I912" s="468"/>
      <c r="J912" s="466"/>
      <c r="K912" s="467"/>
      <c r="L912" s="467"/>
      <c r="M912" s="467"/>
      <c r="N912" s="472"/>
      <c r="O912" s="86"/>
      <c r="P912" s="15" t="s">
        <v>45</v>
      </c>
      <c r="Q912" s="44"/>
      <c r="R912" s="15" t="s">
        <v>46</v>
      </c>
      <c r="S912" s="85"/>
      <c r="T912" s="474" t="s">
        <v>47</v>
      </c>
      <c r="U912" s="475"/>
      <c r="V912" s="476"/>
      <c r="W912" s="477"/>
      <c r="X912" s="477"/>
      <c r="Y912" s="61"/>
      <c r="Z912" s="29"/>
      <c r="AA912" s="30"/>
      <c r="AB912" s="30"/>
      <c r="AC912" s="41"/>
      <c r="AD912" s="29"/>
      <c r="AE912" s="30"/>
      <c r="AF912" s="30"/>
      <c r="AG912" s="42"/>
      <c r="AH912" s="462">
        <f>IF(V912="賃金で算定",V913+Z913-AD913,0)</f>
        <v>0</v>
      </c>
      <c r="AI912" s="463"/>
      <c r="AJ912" s="463"/>
      <c r="AK912" s="464"/>
      <c r="AL912" s="51"/>
      <c r="AM912" s="52"/>
      <c r="AN912" s="478"/>
      <c r="AO912" s="479"/>
      <c r="AP912" s="479"/>
      <c r="AQ912" s="479"/>
      <c r="AR912" s="479"/>
      <c r="AS912" s="32"/>
      <c r="AV912" s="46" t="str">
        <f>IF(OR(O912="",Q912=""),"", IF(O912&lt;20,DATE(O912+118,Q912,IF(S912="",1,S912)),DATE(O912+88,Q912,IF(S912="",1,S912))))</f>
        <v/>
      </c>
      <c r="AW912" s="47" t="str">
        <f>IF(AV912&lt;=設定シート!C$15,"昔",IF(AV912&lt;=設定シート!E$15,"上",IF(AV912&lt;=設定シート!G$15,"中","下")))</f>
        <v>下</v>
      </c>
      <c r="AX912" s="4">
        <f>IF(AV912&lt;=設定シート!$E$36,5,IF(AV912&lt;=設定シート!$I$36,7,IF(AV912&lt;=設定シート!$M$36,9,11)))</f>
        <v>11</v>
      </c>
      <c r="AY912" s="202"/>
      <c r="AZ912" s="200"/>
      <c r="BA912" s="204">
        <f t="shared" ref="BA912" si="496">AN912</f>
        <v>0</v>
      </c>
      <c r="BB912" s="200"/>
      <c r="BC912" s="200"/>
    </row>
    <row r="913" spans="2:65" ht="18" customHeight="1" x14ac:dyDescent="0.15">
      <c r="B913" s="469"/>
      <c r="C913" s="470"/>
      <c r="D913" s="470"/>
      <c r="E913" s="470"/>
      <c r="F913" s="470"/>
      <c r="G913" s="470"/>
      <c r="H913" s="470"/>
      <c r="I913" s="471"/>
      <c r="J913" s="469"/>
      <c r="K913" s="470"/>
      <c r="L913" s="470"/>
      <c r="M913" s="470"/>
      <c r="N913" s="473"/>
      <c r="O913" s="87"/>
      <c r="P913" s="16" t="s">
        <v>45</v>
      </c>
      <c r="Q913" s="45"/>
      <c r="R913" s="16" t="s">
        <v>46</v>
      </c>
      <c r="S913" s="88"/>
      <c r="T913" s="480" t="s">
        <v>48</v>
      </c>
      <c r="U913" s="481"/>
      <c r="V913" s="482"/>
      <c r="W913" s="483"/>
      <c r="X913" s="483"/>
      <c r="Y913" s="484"/>
      <c r="Z913" s="485"/>
      <c r="AA913" s="486"/>
      <c r="AB913" s="486"/>
      <c r="AC913" s="486"/>
      <c r="AD913" s="482">
        <v>0</v>
      </c>
      <c r="AE913" s="483"/>
      <c r="AF913" s="483"/>
      <c r="AG913" s="484"/>
      <c r="AH913" s="435">
        <f>IF(V912="賃金で算定",0,V913+Z913-AD913)</f>
        <v>0</v>
      </c>
      <c r="AI913" s="435"/>
      <c r="AJ913" s="435"/>
      <c r="AK913" s="465"/>
      <c r="AL913" s="439">
        <f>IF(V912="賃金で算定","賃金で算定",IF(OR(V913=0,$F924="",AV912=""),0,IF(AW912="昔",VLOOKUP($F924,労務比率,AX912,FALSE),IF(AW912="上",VLOOKUP($F924,労務比率,AX912,FALSE),IF(AW912="中",VLOOKUP($F924,労務比率,AX912,FALSE),VLOOKUP($F924,労務比率,AX912,FALSE))))))</f>
        <v>0</v>
      </c>
      <c r="AM913" s="440"/>
      <c r="AN913" s="436">
        <f>IF(V912="賃金で算定",0,INT(AH913*AL913/100))</f>
        <v>0</v>
      </c>
      <c r="AO913" s="437"/>
      <c r="AP913" s="437"/>
      <c r="AQ913" s="437"/>
      <c r="AR913" s="437"/>
      <c r="AS913" s="31"/>
      <c r="AV913" s="46"/>
      <c r="AW913" s="47"/>
      <c r="AY913" s="203">
        <f t="shared" ref="AY913" si="497">AH913</f>
        <v>0</v>
      </c>
      <c r="AZ913" s="201">
        <f>IF(AV912&lt;=設定シート!C$85,AH913,IF(AND(AV912&gt;=設定シート!E$85,AV912&lt;=設定シート!G$85),AH913*105/108,AH913))</f>
        <v>0</v>
      </c>
      <c r="BA913" s="198"/>
      <c r="BB913" s="201">
        <f t="shared" ref="BB913" si="498">IF($AL913="賃金で算定",0,INT(AY913*$AL913/100))</f>
        <v>0</v>
      </c>
      <c r="BC913" s="201">
        <f>IF(AY913=AZ913,BB913,AZ913*$AL913/100)</f>
        <v>0</v>
      </c>
      <c r="BL913" s="43">
        <f>IF(AY913=AZ913,0,1)</f>
        <v>0</v>
      </c>
      <c r="BM913" s="43" t="str">
        <f>IF(BL913=1,AL913,"")</f>
        <v/>
      </c>
    </row>
    <row r="914" spans="2:65" ht="18" customHeight="1" x14ac:dyDescent="0.15">
      <c r="B914" s="466"/>
      <c r="C914" s="467"/>
      <c r="D914" s="467"/>
      <c r="E914" s="467"/>
      <c r="F914" s="467"/>
      <c r="G914" s="467"/>
      <c r="H914" s="467"/>
      <c r="I914" s="468"/>
      <c r="J914" s="466"/>
      <c r="K914" s="467"/>
      <c r="L914" s="467"/>
      <c r="M914" s="467"/>
      <c r="N914" s="472"/>
      <c r="O914" s="86"/>
      <c r="P914" s="15" t="s">
        <v>45</v>
      </c>
      <c r="Q914" s="44"/>
      <c r="R914" s="15" t="s">
        <v>46</v>
      </c>
      <c r="S914" s="85"/>
      <c r="T914" s="474" t="s">
        <v>47</v>
      </c>
      <c r="U914" s="475"/>
      <c r="V914" s="476"/>
      <c r="W914" s="477"/>
      <c r="X914" s="477"/>
      <c r="Y914" s="60"/>
      <c r="Z914" s="33"/>
      <c r="AA914" s="34"/>
      <c r="AB914" s="34"/>
      <c r="AC914" s="35"/>
      <c r="AD914" s="33"/>
      <c r="AE914" s="34"/>
      <c r="AF914" s="34"/>
      <c r="AG914" s="40"/>
      <c r="AH914" s="462">
        <f>IF(V914="賃金で算定",V915+Z915-AD915,0)</f>
        <v>0</v>
      </c>
      <c r="AI914" s="463"/>
      <c r="AJ914" s="463"/>
      <c r="AK914" s="464"/>
      <c r="AL914" s="51"/>
      <c r="AM914" s="52"/>
      <c r="AN914" s="478"/>
      <c r="AO914" s="479"/>
      <c r="AP914" s="479"/>
      <c r="AQ914" s="479"/>
      <c r="AR914" s="479"/>
      <c r="AS914" s="32"/>
      <c r="AV914" s="46" t="str">
        <f>IF(OR(O914="",Q914=""),"", IF(O914&lt;20,DATE(O914+118,Q914,IF(S914="",1,S914)),DATE(O914+88,Q914,IF(S914="",1,S914))))</f>
        <v/>
      </c>
      <c r="AW914" s="47" t="str">
        <f>IF(AV914&lt;=設定シート!C$15,"昔",IF(AV914&lt;=設定シート!E$15,"上",IF(AV914&lt;=設定シート!G$15,"中","下")))</f>
        <v>下</v>
      </c>
      <c r="AX914" s="4">
        <f>IF(AV914&lt;=設定シート!$E$36,5,IF(AV914&lt;=設定シート!$I$36,7,IF(AV914&lt;=設定シート!$M$36,9,11)))</f>
        <v>11</v>
      </c>
      <c r="AY914" s="202"/>
      <c r="AZ914" s="200"/>
      <c r="BA914" s="204">
        <f t="shared" ref="BA914" si="499">AN914</f>
        <v>0</v>
      </c>
      <c r="BB914" s="200"/>
      <c r="BC914" s="200"/>
    </row>
    <row r="915" spans="2:65" ht="18" customHeight="1" x14ac:dyDescent="0.15">
      <c r="B915" s="469"/>
      <c r="C915" s="470"/>
      <c r="D915" s="470"/>
      <c r="E915" s="470"/>
      <c r="F915" s="470"/>
      <c r="G915" s="470"/>
      <c r="H915" s="470"/>
      <c r="I915" s="471"/>
      <c r="J915" s="469"/>
      <c r="K915" s="470"/>
      <c r="L915" s="470"/>
      <c r="M915" s="470"/>
      <c r="N915" s="473"/>
      <c r="O915" s="87"/>
      <c r="P915" s="16" t="s">
        <v>45</v>
      </c>
      <c r="Q915" s="45"/>
      <c r="R915" s="16" t="s">
        <v>46</v>
      </c>
      <c r="S915" s="88"/>
      <c r="T915" s="480" t="s">
        <v>48</v>
      </c>
      <c r="U915" s="481"/>
      <c r="V915" s="482"/>
      <c r="W915" s="483"/>
      <c r="X915" s="483"/>
      <c r="Y915" s="484"/>
      <c r="Z915" s="482"/>
      <c r="AA915" s="483"/>
      <c r="AB915" s="483"/>
      <c r="AC915" s="483"/>
      <c r="AD915" s="482">
        <v>0</v>
      </c>
      <c r="AE915" s="483"/>
      <c r="AF915" s="483"/>
      <c r="AG915" s="484"/>
      <c r="AH915" s="435">
        <f>IF(V914="賃金で算定",0,V915+Z915-AD915)</f>
        <v>0</v>
      </c>
      <c r="AI915" s="435"/>
      <c r="AJ915" s="435"/>
      <c r="AK915" s="465"/>
      <c r="AL915" s="439">
        <f>IF(V914="賃金で算定","賃金で算定",IF(OR(V915=0,$F924="",AV914=""),0,IF(AW914="昔",VLOOKUP($F924,労務比率,AX914,FALSE),IF(AW914="上",VLOOKUP($F924,労務比率,AX914,FALSE),IF(AW914="中",VLOOKUP($F924,労務比率,AX914,FALSE),VLOOKUP($F924,労務比率,AX914,FALSE))))))</f>
        <v>0</v>
      </c>
      <c r="AM915" s="440"/>
      <c r="AN915" s="436">
        <f>IF(V914="賃金で算定",0,INT(AH915*AL915/100))</f>
        <v>0</v>
      </c>
      <c r="AO915" s="437"/>
      <c r="AP915" s="437"/>
      <c r="AQ915" s="437"/>
      <c r="AR915" s="437"/>
      <c r="AS915" s="31"/>
      <c r="AV915" s="46"/>
      <c r="AW915" s="47"/>
      <c r="AY915" s="203">
        <f t="shared" ref="AY915" si="500">AH915</f>
        <v>0</v>
      </c>
      <c r="AZ915" s="201">
        <f>IF(AV914&lt;=設定シート!C$85,AH915,IF(AND(AV914&gt;=設定シート!E$85,AV914&lt;=設定シート!G$85),AH915*105/108,AH915))</f>
        <v>0</v>
      </c>
      <c r="BA915" s="198"/>
      <c r="BB915" s="201">
        <f t="shared" ref="BB915" si="501">IF($AL915="賃金で算定",0,INT(AY915*$AL915/100))</f>
        <v>0</v>
      </c>
      <c r="BC915" s="201">
        <f>IF(AY915=AZ915,BB915,AZ915*$AL915/100)</f>
        <v>0</v>
      </c>
      <c r="BL915" s="43">
        <f>IF(AY915=AZ915,0,1)</f>
        <v>0</v>
      </c>
      <c r="BM915" s="43" t="str">
        <f>IF(BL915=1,AL915,"")</f>
        <v/>
      </c>
    </row>
    <row r="916" spans="2:65" ht="18" customHeight="1" x14ac:dyDescent="0.15">
      <c r="B916" s="466"/>
      <c r="C916" s="467"/>
      <c r="D916" s="467"/>
      <c r="E916" s="467"/>
      <c r="F916" s="467"/>
      <c r="G916" s="467"/>
      <c r="H916" s="467"/>
      <c r="I916" s="468"/>
      <c r="J916" s="466"/>
      <c r="K916" s="467"/>
      <c r="L916" s="467"/>
      <c r="M916" s="467"/>
      <c r="N916" s="472"/>
      <c r="O916" s="86"/>
      <c r="P916" s="15" t="s">
        <v>45</v>
      </c>
      <c r="Q916" s="44"/>
      <c r="R916" s="15" t="s">
        <v>46</v>
      </c>
      <c r="S916" s="85"/>
      <c r="T916" s="474" t="s">
        <v>47</v>
      </c>
      <c r="U916" s="475"/>
      <c r="V916" s="476"/>
      <c r="W916" s="477"/>
      <c r="X916" s="477"/>
      <c r="Y916" s="60"/>
      <c r="Z916" s="33"/>
      <c r="AA916" s="34"/>
      <c r="AB916" s="34"/>
      <c r="AC916" s="35"/>
      <c r="AD916" s="33"/>
      <c r="AE916" s="34"/>
      <c r="AF916" s="34"/>
      <c r="AG916" s="40"/>
      <c r="AH916" s="462">
        <f>IF(V916="賃金で算定",V917+Z917-AD917,0)</f>
        <v>0</v>
      </c>
      <c r="AI916" s="463"/>
      <c r="AJ916" s="463"/>
      <c r="AK916" s="464"/>
      <c r="AL916" s="51"/>
      <c r="AM916" s="52"/>
      <c r="AN916" s="478"/>
      <c r="AO916" s="479"/>
      <c r="AP916" s="479"/>
      <c r="AQ916" s="479"/>
      <c r="AR916" s="479"/>
      <c r="AS916" s="32"/>
      <c r="AV916" s="46" t="str">
        <f>IF(OR(O916="",Q916=""),"", IF(O916&lt;20,DATE(O916+118,Q916,IF(S916="",1,S916)),DATE(O916+88,Q916,IF(S916="",1,S916))))</f>
        <v/>
      </c>
      <c r="AW916" s="47" t="str">
        <f>IF(AV916&lt;=設定シート!C$15,"昔",IF(AV916&lt;=設定シート!E$15,"上",IF(AV916&lt;=設定シート!G$15,"中","下")))</f>
        <v>下</v>
      </c>
      <c r="AX916" s="4">
        <f>IF(AV916&lt;=設定シート!$E$36,5,IF(AV916&lt;=設定シート!$I$36,7,IF(AV916&lt;=設定シート!$M$36,9,11)))</f>
        <v>11</v>
      </c>
      <c r="AY916" s="202"/>
      <c r="AZ916" s="200"/>
      <c r="BA916" s="204">
        <f t="shared" ref="BA916" si="502">AN916</f>
        <v>0</v>
      </c>
      <c r="BB916" s="200"/>
      <c r="BC916" s="200"/>
    </row>
    <row r="917" spans="2:65" ht="18" customHeight="1" x14ac:dyDescent="0.15">
      <c r="B917" s="469"/>
      <c r="C917" s="470"/>
      <c r="D917" s="470"/>
      <c r="E917" s="470"/>
      <c r="F917" s="470"/>
      <c r="G917" s="470"/>
      <c r="H917" s="470"/>
      <c r="I917" s="471"/>
      <c r="J917" s="469"/>
      <c r="K917" s="470"/>
      <c r="L917" s="470"/>
      <c r="M917" s="470"/>
      <c r="N917" s="473"/>
      <c r="O917" s="87"/>
      <c r="P917" s="16" t="s">
        <v>45</v>
      </c>
      <c r="Q917" s="45"/>
      <c r="R917" s="16" t="s">
        <v>46</v>
      </c>
      <c r="S917" s="88"/>
      <c r="T917" s="480" t="s">
        <v>48</v>
      </c>
      <c r="U917" s="481"/>
      <c r="V917" s="482"/>
      <c r="W917" s="483"/>
      <c r="X917" s="483"/>
      <c r="Y917" s="484"/>
      <c r="Z917" s="482"/>
      <c r="AA917" s="483"/>
      <c r="AB917" s="483"/>
      <c r="AC917" s="483"/>
      <c r="AD917" s="482">
        <v>0</v>
      </c>
      <c r="AE917" s="483"/>
      <c r="AF917" s="483"/>
      <c r="AG917" s="484"/>
      <c r="AH917" s="435">
        <f>IF(V916="賃金で算定",0,V917+Z917-AD917)</f>
        <v>0</v>
      </c>
      <c r="AI917" s="435"/>
      <c r="AJ917" s="435"/>
      <c r="AK917" s="465"/>
      <c r="AL917" s="439">
        <f>IF(V916="賃金で算定","賃金で算定",IF(OR(V917=0,$F924="",AV916=""),0,IF(AW916="昔",VLOOKUP($F924,労務比率,AX916,FALSE),IF(AW916="上",VLOOKUP($F924,労務比率,AX916,FALSE),IF(AW916="中",VLOOKUP($F924,労務比率,AX916,FALSE),VLOOKUP($F924,労務比率,AX916,FALSE))))))</f>
        <v>0</v>
      </c>
      <c r="AM917" s="440"/>
      <c r="AN917" s="436">
        <f>IF(V916="賃金で算定",0,INT(AH917*AL917/100))</f>
        <v>0</v>
      </c>
      <c r="AO917" s="437"/>
      <c r="AP917" s="437"/>
      <c r="AQ917" s="437"/>
      <c r="AR917" s="437"/>
      <c r="AS917" s="31"/>
      <c r="AV917" s="46"/>
      <c r="AW917" s="47"/>
      <c r="AY917" s="203">
        <f t="shared" ref="AY917" si="503">AH917</f>
        <v>0</v>
      </c>
      <c r="AZ917" s="201">
        <f>IF(AV916&lt;=設定シート!C$85,AH917,IF(AND(AV916&gt;=設定シート!E$85,AV916&lt;=設定シート!G$85),AH917*105/108,AH917))</f>
        <v>0</v>
      </c>
      <c r="BA917" s="198"/>
      <c r="BB917" s="201">
        <f t="shared" ref="BB917" si="504">IF($AL917="賃金で算定",0,INT(AY917*$AL917/100))</f>
        <v>0</v>
      </c>
      <c r="BC917" s="201">
        <f>IF(AY917=AZ917,BB917,AZ917*$AL917/100)</f>
        <v>0</v>
      </c>
      <c r="BL917" s="43">
        <f>IF(AY917=AZ917,0,1)</f>
        <v>0</v>
      </c>
      <c r="BM917" s="43" t="str">
        <f>IF(BL917=1,AL917,"")</f>
        <v/>
      </c>
    </row>
    <row r="918" spans="2:65" ht="18" customHeight="1" x14ac:dyDescent="0.15">
      <c r="B918" s="466"/>
      <c r="C918" s="467"/>
      <c r="D918" s="467"/>
      <c r="E918" s="467"/>
      <c r="F918" s="467"/>
      <c r="G918" s="467"/>
      <c r="H918" s="467"/>
      <c r="I918" s="468"/>
      <c r="J918" s="466"/>
      <c r="K918" s="467"/>
      <c r="L918" s="467"/>
      <c r="M918" s="467"/>
      <c r="N918" s="472"/>
      <c r="O918" s="86"/>
      <c r="P918" s="15" t="s">
        <v>45</v>
      </c>
      <c r="Q918" s="44"/>
      <c r="R918" s="15" t="s">
        <v>46</v>
      </c>
      <c r="S918" s="85"/>
      <c r="T918" s="474" t="s">
        <v>47</v>
      </c>
      <c r="U918" s="475"/>
      <c r="V918" s="476"/>
      <c r="W918" s="477"/>
      <c r="X918" s="477"/>
      <c r="Y918" s="60"/>
      <c r="Z918" s="33"/>
      <c r="AA918" s="34"/>
      <c r="AB918" s="34"/>
      <c r="AC918" s="35"/>
      <c r="AD918" s="33"/>
      <c r="AE918" s="34"/>
      <c r="AF918" s="34"/>
      <c r="AG918" s="40"/>
      <c r="AH918" s="462">
        <f>IF(V918="賃金で算定",V919+Z919-AD919,0)</f>
        <v>0</v>
      </c>
      <c r="AI918" s="463"/>
      <c r="AJ918" s="463"/>
      <c r="AK918" s="464"/>
      <c r="AL918" s="51"/>
      <c r="AM918" s="52"/>
      <c r="AN918" s="478"/>
      <c r="AO918" s="479"/>
      <c r="AP918" s="479"/>
      <c r="AQ918" s="479"/>
      <c r="AR918" s="479"/>
      <c r="AS918" s="32"/>
      <c r="AV918" s="46" t="str">
        <f>IF(OR(O918="",Q918=""),"", IF(O918&lt;20,DATE(O918+118,Q918,IF(S918="",1,S918)),DATE(O918+88,Q918,IF(S918="",1,S918))))</f>
        <v/>
      </c>
      <c r="AW918" s="47" t="str">
        <f>IF(AV918&lt;=設定シート!C$15,"昔",IF(AV918&lt;=設定シート!E$15,"上",IF(AV918&lt;=設定シート!G$15,"中","下")))</f>
        <v>下</v>
      </c>
      <c r="AX918" s="4">
        <f>IF(AV918&lt;=設定シート!$E$36,5,IF(AV918&lt;=設定シート!$I$36,7,IF(AV918&lt;=設定シート!$M$36,9,11)))</f>
        <v>11</v>
      </c>
      <c r="AY918" s="202"/>
      <c r="AZ918" s="200"/>
      <c r="BA918" s="204">
        <f t="shared" ref="BA918" si="505">AN918</f>
        <v>0</v>
      </c>
      <c r="BB918" s="200"/>
      <c r="BC918" s="200"/>
    </row>
    <row r="919" spans="2:65" ht="18" customHeight="1" x14ac:dyDescent="0.15">
      <c r="B919" s="469"/>
      <c r="C919" s="470"/>
      <c r="D919" s="470"/>
      <c r="E919" s="470"/>
      <c r="F919" s="470"/>
      <c r="G919" s="470"/>
      <c r="H919" s="470"/>
      <c r="I919" s="471"/>
      <c r="J919" s="469"/>
      <c r="K919" s="470"/>
      <c r="L919" s="470"/>
      <c r="M919" s="470"/>
      <c r="N919" s="473"/>
      <c r="O919" s="87"/>
      <c r="P919" s="16" t="s">
        <v>45</v>
      </c>
      <c r="Q919" s="45"/>
      <c r="R919" s="16" t="s">
        <v>46</v>
      </c>
      <c r="S919" s="88"/>
      <c r="T919" s="480" t="s">
        <v>48</v>
      </c>
      <c r="U919" s="481"/>
      <c r="V919" s="482"/>
      <c r="W919" s="483"/>
      <c r="X919" s="483"/>
      <c r="Y919" s="484"/>
      <c r="Z919" s="482"/>
      <c r="AA919" s="483"/>
      <c r="AB919" s="483"/>
      <c r="AC919" s="483"/>
      <c r="AD919" s="482">
        <v>0</v>
      </c>
      <c r="AE919" s="483"/>
      <c r="AF919" s="483"/>
      <c r="AG919" s="484"/>
      <c r="AH919" s="435">
        <f>IF(V918="賃金で算定",0,V919+Z919-AD919)</f>
        <v>0</v>
      </c>
      <c r="AI919" s="435"/>
      <c r="AJ919" s="435"/>
      <c r="AK919" s="465"/>
      <c r="AL919" s="439">
        <f>IF(V918="賃金で算定","賃金で算定",IF(OR(V919=0,$F924="",AV918=""),0,IF(AW918="昔",VLOOKUP($F924,労務比率,AX918,FALSE),IF(AW918="上",VLOOKUP($F924,労務比率,AX918,FALSE),IF(AW918="中",VLOOKUP($F924,労務比率,AX918,FALSE),VLOOKUP($F924,労務比率,AX918,FALSE))))))</f>
        <v>0</v>
      </c>
      <c r="AM919" s="440"/>
      <c r="AN919" s="436">
        <f>IF(V918="賃金で算定",0,INT(AH919*AL919/100))</f>
        <v>0</v>
      </c>
      <c r="AO919" s="437"/>
      <c r="AP919" s="437"/>
      <c r="AQ919" s="437"/>
      <c r="AR919" s="437"/>
      <c r="AS919" s="31"/>
      <c r="AV919" s="46"/>
      <c r="AW919" s="47"/>
      <c r="AY919" s="203">
        <f t="shared" ref="AY919" si="506">AH919</f>
        <v>0</v>
      </c>
      <c r="AZ919" s="201">
        <f>IF(AV918&lt;=設定シート!C$85,AH919,IF(AND(AV918&gt;=設定シート!E$85,AV918&lt;=設定シート!G$85),AH919*105/108,AH919))</f>
        <v>0</v>
      </c>
      <c r="BA919" s="198"/>
      <c r="BB919" s="201">
        <f t="shared" ref="BB919" si="507">IF($AL919="賃金で算定",0,INT(AY919*$AL919/100))</f>
        <v>0</v>
      </c>
      <c r="BC919" s="201">
        <f>IF(AY919=AZ919,BB919,AZ919*$AL919/100)</f>
        <v>0</v>
      </c>
      <c r="BL919" s="43">
        <f>IF(AY919=AZ919,0,1)</f>
        <v>0</v>
      </c>
      <c r="BM919" s="43" t="str">
        <f>IF(BL919=1,AL919,"")</f>
        <v/>
      </c>
    </row>
    <row r="920" spans="2:65" ht="18" customHeight="1" x14ac:dyDescent="0.15">
      <c r="B920" s="466"/>
      <c r="C920" s="467"/>
      <c r="D920" s="467"/>
      <c r="E920" s="467"/>
      <c r="F920" s="467"/>
      <c r="G920" s="467"/>
      <c r="H920" s="467"/>
      <c r="I920" s="468"/>
      <c r="J920" s="466"/>
      <c r="K920" s="467"/>
      <c r="L920" s="467"/>
      <c r="M920" s="467"/>
      <c r="N920" s="472"/>
      <c r="O920" s="86"/>
      <c r="P920" s="15" t="s">
        <v>45</v>
      </c>
      <c r="Q920" s="44"/>
      <c r="R920" s="15" t="s">
        <v>46</v>
      </c>
      <c r="S920" s="85"/>
      <c r="T920" s="474" t="s">
        <v>47</v>
      </c>
      <c r="U920" s="475"/>
      <c r="V920" s="476"/>
      <c r="W920" s="477"/>
      <c r="X920" s="477"/>
      <c r="Y920" s="60"/>
      <c r="Z920" s="33"/>
      <c r="AA920" s="34"/>
      <c r="AB920" s="34"/>
      <c r="AC920" s="35"/>
      <c r="AD920" s="33"/>
      <c r="AE920" s="34"/>
      <c r="AF920" s="34"/>
      <c r="AG920" s="40"/>
      <c r="AH920" s="462">
        <f>IF(V920="賃金で算定",V921+Z921-AD921,0)</f>
        <v>0</v>
      </c>
      <c r="AI920" s="463"/>
      <c r="AJ920" s="463"/>
      <c r="AK920" s="464"/>
      <c r="AL920" s="51"/>
      <c r="AM920" s="52"/>
      <c r="AN920" s="478"/>
      <c r="AO920" s="479"/>
      <c r="AP920" s="479"/>
      <c r="AQ920" s="479"/>
      <c r="AR920" s="479"/>
      <c r="AS920" s="32"/>
      <c r="AV920" s="46" t="str">
        <f>IF(OR(O920="",Q920=""),"", IF(O920&lt;20,DATE(O920+118,Q920,IF(S920="",1,S920)),DATE(O920+88,Q920,IF(S920="",1,S920))))</f>
        <v/>
      </c>
      <c r="AW920" s="47" t="str">
        <f>IF(AV920&lt;=設定シート!C$15,"昔",IF(AV920&lt;=設定シート!E$15,"上",IF(AV920&lt;=設定シート!G$15,"中","下")))</f>
        <v>下</v>
      </c>
      <c r="AX920" s="4">
        <f>IF(AV920&lt;=設定シート!$E$36,5,IF(AV920&lt;=設定シート!$I$36,7,IF(AV920&lt;=設定シート!$M$36,9,11)))</f>
        <v>11</v>
      </c>
      <c r="AY920" s="202"/>
      <c r="AZ920" s="200"/>
      <c r="BA920" s="204">
        <f t="shared" ref="BA920" si="508">AN920</f>
        <v>0</v>
      </c>
      <c r="BB920" s="200"/>
      <c r="BC920" s="200"/>
    </row>
    <row r="921" spans="2:65" ht="18" customHeight="1" x14ac:dyDescent="0.15">
      <c r="B921" s="469"/>
      <c r="C921" s="470"/>
      <c r="D921" s="470"/>
      <c r="E921" s="470"/>
      <c r="F921" s="470"/>
      <c r="G921" s="470"/>
      <c r="H921" s="470"/>
      <c r="I921" s="471"/>
      <c r="J921" s="469"/>
      <c r="K921" s="470"/>
      <c r="L921" s="470"/>
      <c r="M921" s="470"/>
      <c r="N921" s="473"/>
      <c r="O921" s="87"/>
      <c r="P921" s="16" t="s">
        <v>45</v>
      </c>
      <c r="Q921" s="45"/>
      <c r="R921" s="16" t="s">
        <v>46</v>
      </c>
      <c r="S921" s="88"/>
      <c r="T921" s="480" t="s">
        <v>48</v>
      </c>
      <c r="U921" s="481"/>
      <c r="V921" s="482"/>
      <c r="W921" s="483"/>
      <c r="X921" s="483"/>
      <c r="Y921" s="484"/>
      <c r="Z921" s="482"/>
      <c r="AA921" s="483"/>
      <c r="AB921" s="483"/>
      <c r="AC921" s="483"/>
      <c r="AD921" s="482">
        <v>0</v>
      </c>
      <c r="AE921" s="483"/>
      <c r="AF921" s="483"/>
      <c r="AG921" s="484"/>
      <c r="AH921" s="435">
        <f>IF(V920="賃金で算定",0,V921+Z921-AD921)</f>
        <v>0</v>
      </c>
      <c r="AI921" s="435"/>
      <c r="AJ921" s="435"/>
      <c r="AK921" s="465"/>
      <c r="AL921" s="439">
        <f>IF(V920="賃金で算定","賃金で算定",IF(OR(V921=0,$F924="",AV920=""),0,IF(AW920="昔",VLOOKUP($F924,労務比率,AX920,FALSE),IF(AW920="上",VLOOKUP($F924,労務比率,AX920,FALSE),IF(AW920="中",VLOOKUP($F924,労務比率,AX920,FALSE),VLOOKUP($F924,労務比率,AX920,FALSE))))))</f>
        <v>0</v>
      </c>
      <c r="AM921" s="440"/>
      <c r="AN921" s="436">
        <f>IF(V920="賃金で算定",0,INT(AH921*AL921/100))</f>
        <v>0</v>
      </c>
      <c r="AO921" s="437"/>
      <c r="AP921" s="437"/>
      <c r="AQ921" s="437"/>
      <c r="AR921" s="437"/>
      <c r="AS921" s="31"/>
      <c r="AV921" s="46"/>
      <c r="AW921" s="47"/>
      <c r="AY921" s="203">
        <f t="shared" ref="AY921" si="509">AH921</f>
        <v>0</v>
      </c>
      <c r="AZ921" s="201">
        <f>IF(AV920&lt;=設定シート!C$85,AH921,IF(AND(AV920&gt;=設定シート!E$85,AV920&lt;=設定シート!G$85),AH921*105/108,AH921))</f>
        <v>0</v>
      </c>
      <c r="BA921" s="198"/>
      <c r="BB921" s="201">
        <f t="shared" ref="BB921" si="510">IF($AL921="賃金で算定",0,INT(AY921*$AL921/100))</f>
        <v>0</v>
      </c>
      <c r="BC921" s="201">
        <f>IF(AY921=AZ921,BB921,AZ921*$AL921/100)</f>
        <v>0</v>
      </c>
      <c r="BL921" s="43">
        <f>IF(AY921=AZ921,0,1)</f>
        <v>0</v>
      </c>
      <c r="BM921" s="43" t="str">
        <f>IF(BL921=1,AL921,"")</f>
        <v/>
      </c>
    </row>
    <row r="922" spans="2:65" ht="18" customHeight="1" x14ac:dyDescent="0.15">
      <c r="B922" s="466"/>
      <c r="C922" s="467"/>
      <c r="D922" s="467"/>
      <c r="E922" s="467"/>
      <c r="F922" s="467"/>
      <c r="G922" s="467"/>
      <c r="H922" s="467"/>
      <c r="I922" s="468"/>
      <c r="J922" s="466"/>
      <c r="K922" s="467"/>
      <c r="L922" s="467"/>
      <c r="M922" s="467"/>
      <c r="N922" s="472"/>
      <c r="O922" s="86"/>
      <c r="P922" s="15" t="s">
        <v>45</v>
      </c>
      <c r="Q922" s="44"/>
      <c r="R922" s="15" t="s">
        <v>46</v>
      </c>
      <c r="S922" s="85"/>
      <c r="T922" s="474" t="s">
        <v>47</v>
      </c>
      <c r="U922" s="475"/>
      <c r="V922" s="476"/>
      <c r="W922" s="477"/>
      <c r="X922" s="477"/>
      <c r="Y922" s="60"/>
      <c r="Z922" s="33"/>
      <c r="AA922" s="34"/>
      <c r="AB922" s="34"/>
      <c r="AC922" s="35"/>
      <c r="AD922" s="33"/>
      <c r="AE922" s="34"/>
      <c r="AF922" s="34"/>
      <c r="AG922" s="40"/>
      <c r="AH922" s="462">
        <f>IF(V922="賃金で算定",V923+Z923-AD923,0)</f>
        <v>0</v>
      </c>
      <c r="AI922" s="463"/>
      <c r="AJ922" s="463"/>
      <c r="AK922" s="464"/>
      <c r="AL922" s="51"/>
      <c r="AM922" s="52"/>
      <c r="AN922" s="478"/>
      <c r="AO922" s="479"/>
      <c r="AP922" s="479"/>
      <c r="AQ922" s="479"/>
      <c r="AR922" s="479"/>
      <c r="AS922" s="32"/>
      <c r="AV922" s="46" t="str">
        <f>IF(OR(O922="",Q922=""),"", IF(O922&lt;20,DATE(O922+118,Q922,IF(S922="",1,S922)),DATE(O922+88,Q922,IF(S922="",1,S922))))</f>
        <v/>
      </c>
      <c r="AW922" s="47" t="str">
        <f>IF(AV922&lt;=設定シート!C$15,"昔",IF(AV922&lt;=設定シート!E$15,"上",IF(AV922&lt;=設定シート!G$15,"中","下")))</f>
        <v>下</v>
      </c>
      <c r="AX922" s="4">
        <f>IF(AV922&lt;=設定シート!$E$36,5,IF(AV922&lt;=設定シート!$I$36,7,IF(AV922&lt;=設定シート!$M$36,9,11)))</f>
        <v>11</v>
      </c>
      <c r="AY922" s="202"/>
      <c r="AZ922" s="200"/>
      <c r="BA922" s="204">
        <f t="shared" ref="BA922" si="511">AN922</f>
        <v>0</v>
      </c>
      <c r="BB922" s="200"/>
      <c r="BC922" s="200"/>
    </row>
    <row r="923" spans="2:65" ht="18" customHeight="1" x14ac:dyDescent="0.15">
      <c r="B923" s="469"/>
      <c r="C923" s="470"/>
      <c r="D923" s="470"/>
      <c r="E923" s="470"/>
      <c r="F923" s="470"/>
      <c r="G923" s="470"/>
      <c r="H923" s="470"/>
      <c r="I923" s="471"/>
      <c r="J923" s="469"/>
      <c r="K923" s="470"/>
      <c r="L923" s="470"/>
      <c r="M923" s="470"/>
      <c r="N923" s="473"/>
      <c r="O923" s="87"/>
      <c r="P923" s="184" t="s">
        <v>45</v>
      </c>
      <c r="Q923" s="45"/>
      <c r="R923" s="16" t="s">
        <v>46</v>
      </c>
      <c r="S923" s="88"/>
      <c r="T923" s="480" t="s">
        <v>48</v>
      </c>
      <c r="U923" s="481"/>
      <c r="V923" s="482"/>
      <c r="W923" s="483"/>
      <c r="X923" s="483"/>
      <c r="Y923" s="484"/>
      <c r="Z923" s="482"/>
      <c r="AA923" s="483"/>
      <c r="AB923" s="483"/>
      <c r="AC923" s="483"/>
      <c r="AD923" s="482">
        <v>0</v>
      </c>
      <c r="AE923" s="483"/>
      <c r="AF923" s="483"/>
      <c r="AG923" s="484"/>
      <c r="AH923" s="436">
        <f>IF(V922="賃金で算定",0,V923+Z923-AD923)</f>
        <v>0</v>
      </c>
      <c r="AI923" s="437"/>
      <c r="AJ923" s="437"/>
      <c r="AK923" s="438"/>
      <c r="AL923" s="439">
        <f>IF(V922="賃金で算定","賃金で算定",IF(OR(V923=0,$F924="",AV922=""),0,IF(AW922="昔",VLOOKUP($F924,労務比率,AX922,FALSE),IF(AW922="上",VLOOKUP($F924,労務比率,AX922,FALSE),IF(AW922="中",VLOOKUP($F924,労務比率,AX922,FALSE),VLOOKUP($F924,労務比率,AX922,FALSE))))))</f>
        <v>0</v>
      </c>
      <c r="AM923" s="440"/>
      <c r="AN923" s="436">
        <f>IF(V922="賃金で算定",0,INT(AH923*AL923/100))</f>
        <v>0</v>
      </c>
      <c r="AO923" s="437"/>
      <c r="AP923" s="437"/>
      <c r="AQ923" s="437"/>
      <c r="AR923" s="437"/>
      <c r="AS923" s="31"/>
      <c r="AV923" s="46"/>
      <c r="AW923" s="47"/>
      <c r="AY923" s="203">
        <f t="shared" ref="AY923" si="512">AH923</f>
        <v>0</v>
      </c>
      <c r="AZ923" s="201">
        <f>IF(AV922&lt;=設定シート!C$85,AH923,IF(AND(AV922&gt;=設定シート!E$85,AV922&lt;=設定シート!G$85),AH923*105/108,AH923))</f>
        <v>0</v>
      </c>
      <c r="BA923" s="198"/>
      <c r="BB923" s="201">
        <f t="shared" ref="BB923" si="513">IF($AL923="賃金で算定",0,INT(AY923*$AL923/100))</f>
        <v>0</v>
      </c>
      <c r="BC923" s="201">
        <f>IF(AY923=AZ923,BB923,AZ923*$AL923/100)</f>
        <v>0</v>
      </c>
      <c r="BL923" s="43">
        <f>IF(AY923=AZ923,0,1)</f>
        <v>0</v>
      </c>
      <c r="BM923" s="43" t="str">
        <f>IF(BL923=1,AL923,"")</f>
        <v/>
      </c>
    </row>
    <row r="924" spans="2:65" ht="18" customHeight="1" x14ac:dyDescent="0.15">
      <c r="B924" s="441" t="s">
        <v>85</v>
      </c>
      <c r="C924" s="442"/>
      <c r="D924" s="442"/>
      <c r="E924" s="443"/>
      <c r="F924" s="450"/>
      <c r="G924" s="451"/>
      <c r="H924" s="451"/>
      <c r="I924" s="451"/>
      <c r="J924" s="451"/>
      <c r="K924" s="451"/>
      <c r="L924" s="451"/>
      <c r="M924" s="451"/>
      <c r="N924" s="452"/>
      <c r="O924" s="441" t="s">
        <v>49</v>
      </c>
      <c r="P924" s="442"/>
      <c r="Q924" s="442"/>
      <c r="R924" s="442"/>
      <c r="S924" s="442"/>
      <c r="T924" s="442"/>
      <c r="U924" s="443"/>
      <c r="V924" s="459">
        <f>AH924</f>
        <v>0</v>
      </c>
      <c r="W924" s="460"/>
      <c r="X924" s="460"/>
      <c r="Y924" s="461"/>
      <c r="Z924" s="33"/>
      <c r="AA924" s="34"/>
      <c r="AB924" s="34"/>
      <c r="AC924" s="35"/>
      <c r="AD924" s="33"/>
      <c r="AE924" s="34"/>
      <c r="AF924" s="34"/>
      <c r="AG924" s="35"/>
      <c r="AH924" s="462">
        <f>AH906+AH908+AH910+AH912+AH914+AH916+AH918+AH920+AH922</f>
        <v>0</v>
      </c>
      <c r="AI924" s="463"/>
      <c r="AJ924" s="463"/>
      <c r="AK924" s="464"/>
      <c r="AL924" s="53"/>
      <c r="AM924" s="54"/>
      <c r="AN924" s="462">
        <f>AN906+AN908+AN910+AN912+AN914+AN916+AN918+AN920+AN922</f>
        <v>0</v>
      </c>
      <c r="AO924" s="463"/>
      <c r="AP924" s="463"/>
      <c r="AQ924" s="463"/>
      <c r="AR924" s="463"/>
      <c r="AS924" s="32"/>
      <c r="AW924" s="47"/>
      <c r="AY924" s="202"/>
      <c r="AZ924" s="205"/>
      <c r="BA924" s="212">
        <f>BA906+BA908+BA910+BA912+BA914+BA916+BA918+BA920+BA922</f>
        <v>0</v>
      </c>
      <c r="BB924" s="204">
        <f>BB907+BB909+BB911+BB913+BB915+BB917+BB919+BB921+BB923</f>
        <v>0</v>
      </c>
      <c r="BC924" s="204">
        <f>SUMIF(BL907:BL923,0,BC907:BC923)+ROUNDDOWN(ROUNDDOWN(BL924*105/108,0)*BM924/100,0)</f>
        <v>0</v>
      </c>
      <c r="BL924" s="43">
        <f>SUMIF(BL907:BL923,1,AH907:AK923)</f>
        <v>0</v>
      </c>
      <c r="BM924" s="43">
        <f>IF(COUNT(BM907:BM923)=0,0,SUM(BM907:BM923)/COUNT(BM907:BM923))</f>
        <v>0</v>
      </c>
    </row>
    <row r="925" spans="2:65" ht="18" customHeight="1" x14ac:dyDescent="0.15">
      <c r="B925" s="444"/>
      <c r="C925" s="445"/>
      <c r="D925" s="445"/>
      <c r="E925" s="446"/>
      <c r="F925" s="453"/>
      <c r="G925" s="454"/>
      <c r="H925" s="454"/>
      <c r="I925" s="454"/>
      <c r="J925" s="454"/>
      <c r="K925" s="454"/>
      <c r="L925" s="454"/>
      <c r="M925" s="454"/>
      <c r="N925" s="455"/>
      <c r="O925" s="444"/>
      <c r="P925" s="445"/>
      <c r="Q925" s="445"/>
      <c r="R925" s="445"/>
      <c r="S925" s="445"/>
      <c r="T925" s="445"/>
      <c r="U925" s="446"/>
      <c r="V925" s="434">
        <f>V907+V909+V911+V913+V915+V917+V919+V921+V923-V924</f>
        <v>0</v>
      </c>
      <c r="W925" s="435"/>
      <c r="X925" s="435"/>
      <c r="Y925" s="465"/>
      <c r="Z925" s="434">
        <f>Z907+Z909+Z911+Z913+Z915+Z917+Z919+Z921+Z923</f>
        <v>0</v>
      </c>
      <c r="AA925" s="435"/>
      <c r="AB925" s="435"/>
      <c r="AC925" s="435"/>
      <c r="AD925" s="434">
        <f>AD907+AD909+AD911+AD913+AD915+AD917+AD919+AD921+AD923</f>
        <v>0</v>
      </c>
      <c r="AE925" s="435"/>
      <c r="AF925" s="435"/>
      <c r="AG925" s="435"/>
      <c r="AH925" s="434">
        <f>AY925</f>
        <v>0</v>
      </c>
      <c r="AI925" s="435"/>
      <c r="AJ925" s="435"/>
      <c r="AK925" s="435"/>
      <c r="AL925" s="55"/>
      <c r="AM925" s="56"/>
      <c r="AN925" s="434">
        <f>BB925</f>
        <v>0</v>
      </c>
      <c r="AO925" s="435"/>
      <c r="AP925" s="435"/>
      <c r="AQ925" s="435"/>
      <c r="AR925" s="435"/>
      <c r="AS925" s="181"/>
      <c r="AW925" s="47"/>
      <c r="AY925" s="208">
        <f>AY907+AY909+AY911+AY913+AY915+AY917+AY919+AY921+AY923</f>
        <v>0</v>
      </c>
      <c r="AZ925" s="210"/>
      <c r="BA925" s="210"/>
      <c r="BB925" s="206">
        <f>BB924</f>
        <v>0</v>
      </c>
      <c r="BC925" s="213"/>
    </row>
    <row r="926" spans="2:65" ht="18" customHeight="1" x14ac:dyDescent="0.15">
      <c r="B926" s="447"/>
      <c r="C926" s="448"/>
      <c r="D926" s="448"/>
      <c r="E926" s="449"/>
      <c r="F926" s="456"/>
      <c r="G926" s="457"/>
      <c r="H926" s="457"/>
      <c r="I926" s="457"/>
      <c r="J926" s="457"/>
      <c r="K926" s="457"/>
      <c r="L926" s="457"/>
      <c r="M926" s="457"/>
      <c r="N926" s="458"/>
      <c r="O926" s="447"/>
      <c r="P926" s="448"/>
      <c r="Q926" s="448"/>
      <c r="R926" s="448"/>
      <c r="S926" s="448"/>
      <c r="T926" s="448"/>
      <c r="U926" s="449"/>
      <c r="V926" s="436"/>
      <c r="W926" s="437"/>
      <c r="X926" s="437"/>
      <c r="Y926" s="438"/>
      <c r="Z926" s="436"/>
      <c r="AA926" s="437"/>
      <c r="AB926" s="437"/>
      <c r="AC926" s="437"/>
      <c r="AD926" s="436"/>
      <c r="AE926" s="437"/>
      <c r="AF926" s="437"/>
      <c r="AG926" s="437"/>
      <c r="AH926" s="436">
        <f>AZ926</f>
        <v>0</v>
      </c>
      <c r="AI926" s="437"/>
      <c r="AJ926" s="437"/>
      <c r="AK926" s="438"/>
      <c r="AL926" s="57"/>
      <c r="AM926" s="58"/>
      <c r="AN926" s="436">
        <f>BC926</f>
        <v>0</v>
      </c>
      <c r="AO926" s="437"/>
      <c r="AP926" s="437"/>
      <c r="AQ926" s="437"/>
      <c r="AR926" s="437"/>
      <c r="AS926" s="31"/>
      <c r="AU926" s="90"/>
      <c r="AW926" s="47"/>
      <c r="AY926" s="209"/>
      <c r="AZ926" s="211">
        <f>IF(AZ907+AZ909+AZ911+AZ913+AZ915+AZ917+AZ919+AZ921+AZ923=AY925,0,ROUNDDOWN(AZ907+AZ909+AZ911+AZ913+AZ915+AZ917+AZ919+AZ921+AZ923,0))</f>
        <v>0</v>
      </c>
      <c r="BA926" s="207"/>
      <c r="BB926" s="207"/>
      <c r="BC926" s="211">
        <f>IF(BC924=BB925,0,BC924)</f>
        <v>0</v>
      </c>
    </row>
    <row r="927" spans="2:65" ht="18" customHeight="1" x14ac:dyDescent="0.15">
      <c r="AD927" s="1" t="str">
        <f>IF(AND($F924="",$V924+$V925&gt;0),"事業の種類を選択してください。","")</f>
        <v/>
      </c>
      <c r="AN927" s="433">
        <f>IF(AN924=0,0,AN924+IF(AN926=0,AN925,AN926))</f>
        <v>0</v>
      </c>
      <c r="AO927" s="433"/>
      <c r="AP927" s="433"/>
      <c r="AQ927" s="433"/>
      <c r="AR927" s="433"/>
      <c r="AW927" s="47"/>
    </row>
    <row r="928" spans="2:65" ht="31.5" customHeight="1" x14ac:dyDescent="0.15">
      <c r="AN928" s="62"/>
      <c r="AO928" s="62"/>
      <c r="AP928" s="62"/>
      <c r="AQ928" s="62"/>
      <c r="AR928" s="62"/>
      <c r="AW928" s="47"/>
    </row>
    <row r="929" spans="2:49" ht="7.5" customHeight="1" x14ac:dyDescent="0.15">
      <c r="X929" s="6"/>
      <c r="Y929" s="6"/>
      <c r="AW929" s="47"/>
    </row>
    <row r="930" spans="2:49" ht="10.5" customHeight="1" x14ac:dyDescent="0.15">
      <c r="X930" s="6"/>
      <c r="Y930" s="6"/>
      <c r="AW930" s="47"/>
    </row>
    <row r="931" spans="2:49" ht="5.25" customHeight="1" x14ac:dyDescent="0.15">
      <c r="X931" s="6"/>
      <c r="Y931" s="6"/>
      <c r="AW931" s="47"/>
    </row>
    <row r="932" spans="2:49" ht="5.25" customHeight="1" x14ac:dyDescent="0.15">
      <c r="X932" s="6"/>
      <c r="Y932" s="6"/>
      <c r="AW932" s="47"/>
    </row>
    <row r="933" spans="2:49" ht="5.25" customHeight="1" x14ac:dyDescent="0.15">
      <c r="X933" s="6"/>
      <c r="Y933" s="6"/>
      <c r="AW933" s="47"/>
    </row>
    <row r="934" spans="2:49" ht="5.25" customHeight="1" x14ac:dyDescent="0.15">
      <c r="X934" s="6"/>
      <c r="Y934" s="6"/>
      <c r="AW934" s="47"/>
    </row>
    <row r="935" spans="2:49" ht="17.25" customHeight="1" x14ac:dyDescent="0.15">
      <c r="B935" s="2" t="s">
        <v>50</v>
      </c>
      <c r="S935" s="4"/>
      <c r="T935" s="4"/>
      <c r="U935" s="4"/>
      <c r="V935" s="4"/>
      <c r="W935" s="4"/>
      <c r="AL935" s="48"/>
      <c r="AW935" s="47"/>
    </row>
    <row r="936" spans="2:49" ht="12.75" customHeight="1" x14ac:dyDescent="0.15">
      <c r="M936" s="49"/>
      <c r="N936" s="49"/>
      <c r="O936" s="49"/>
      <c r="P936" s="49"/>
      <c r="Q936" s="49"/>
      <c r="R936" s="49"/>
      <c r="S936" s="49"/>
      <c r="T936" s="50"/>
      <c r="U936" s="50"/>
      <c r="V936" s="50"/>
      <c r="W936" s="50"/>
      <c r="X936" s="50"/>
      <c r="Y936" s="50"/>
      <c r="Z936" s="50"/>
      <c r="AA936" s="49"/>
      <c r="AB936" s="49"/>
      <c r="AC936" s="49"/>
      <c r="AL936" s="48"/>
      <c r="AM936" s="560" t="s">
        <v>266</v>
      </c>
      <c r="AN936" s="561"/>
      <c r="AO936" s="561"/>
      <c r="AP936" s="562"/>
      <c r="AW936" s="47"/>
    </row>
    <row r="937" spans="2:49" ht="12.75" customHeight="1" x14ac:dyDescent="0.15">
      <c r="M937" s="49"/>
      <c r="N937" s="49"/>
      <c r="O937" s="49"/>
      <c r="P937" s="49"/>
      <c r="Q937" s="49"/>
      <c r="R937" s="49"/>
      <c r="S937" s="49"/>
      <c r="T937" s="50"/>
      <c r="U937" s="50"/>
      <c r="V937" s="50"/>
      <c r="W937" s="50"/>
      <c r="X937" s="50"/>
      <c r="Y937" s="50"/>
      <c r="Z937" s="50"/>
      <c r="AA937" s="49"/>
      <c r="AB937" s="49"/>
      <c r="AC937" s="49"/>
      <c r="AL937" s="48"/>
      <c r="AM937" s="563"/>
      <c r="AN937" s="564"/>
      <c r="AO937" s="564"/>
      <c r="AP937" s="565"/>
      <c r="AW937" s="47"/>
    </row>
    <row r="938" spans="2:49" ht="12.75" customHeight="1" x14ac:dyDescent="0.15">
      <c r="M938" s="49"/>
      <c r="N938" s="49"/>
      <c r="O938" s="49"/>
      <c r="P938" s="49"/>
      <c r="Q938" s="49"/>
      <c r="R938" s="49"/>
      <c r="S938" s="49"/>
      <c r="T938" s="49"/>
      <c r="U938" s="49"/>
      <c r="V938" s="49"/>
      <c r="W938" s="49"/>
      <c r="X938" s="49"/>
      <c r="Y938" s="49"/>
      <c r="Z938" s="49"/>
      <c r="AA938" s="49"/>
      <c r="AB938" s="49"/>
      <c r="AC938" s="49"/>
      <c r="AL938" s="48"/>
      <c r="AM938" s="220"/>
      <c r="AN938" s="220"/>
      <c r="AW938" s="47"/>
    </row>
    <row r="939" spans="2:49" ht="6" customHeight="1" x14ac:dyDescent="0.15">
      <c r="M939" s="49"/>
      <c r="N939" s="49"/>
      <c r="O939" s="49"/>
      <c r="P939" s="49"/>
      <c r="Q939" s="49"/>
      <c r="R939" s="49"/>
      <c r="S939" s="49"/>
      <c r="T939" s="49"/>
      <c r="U939" s="49"/>
      <c r="V939" s="49"/>
      <c r="W939" s="49"/>
      <c r="X939" s="49"/>
      <c r="Y939" s="49"/>
      <c r="Z939" s="49"/>
      <c r="AA939" s="49"/>
      <c r="AB939" s="49"/>
      <c r="AC939" s="49"/>
      <c r="AL939" s="48"/>
      <c r="AM939" s="48"/>
      <c r="AW939" s="47"/>
    </row>
    <row r="940" spans="2:49" ht="12.75" customHeight="1" x14ac:dyDescent="0.15">
      <c r="B940" s="566" t="s">
        <v>2</v>
      </c>
      <c r="C940" s="567"/>
      <c r="D940" s="567"/>
      <c r="E940" s="567"/>
      <c r="F940" s="567"/>
      <c r="G940" s="567"/>
      <c r="H940" s="567"/>
      <c r="I940" s="567"/>
      <c r="J940" s="569" t="s">
        <v>10</v>
      </c>
      <c r="K940" s="569"/>
      <c r="L940" s="3" t="s">
        <v>3</v>
      </c>
      <c r="M940" s="569" t="s">
        <v>11</v>
      </c>
      <c r="N940" s="569"/>
      <c r="O940" s="570" t="s">
        <v>12</v>
      </c>
      <c r="P940" s="569"/>
      <c r="Q940" s="569"/>
      <c r="R940" s="569"/>
      <c r="S940" s="569"/>
      <c r="T940" s="569"/>
      <c r="U940" s="569" t="s">
        <v>13</v>
      </c>
      <c r="V940" s="569"/>
      <c r="W940" s="569"/>
      <c r="AD940" s="5"/>
      <c r="AE940" s="5"/>
      <c r="AF940" s="5"/>
      <c r="AG940" s="5"/>
      <c r="AH940" s="5"/>
      <c r="AI940" s="5"/>
      <c r="AJ940" s="5"/>
      <c r="AL940" s="571">
        <f ca="1">$AL$9</f>
        <v>30</v>
      </c>
      <c r="AM940" s="572"/>
      <c r="AN940" s="502" t="s">
        <v>4</v>
      </c>
      <c r="AO940" s="502"/>
      <c r="AP940" s="572">
        <v>23</v>
      </c>
      <c r="AQ940" s="572"/>
      <c r="AR940" s="502" t="s">
        <v>5</v>
      </c>
      <c r="AS940" s="503"/>
      <c r="AW940" s="47"/>
    </row>
    <row r="941" spans="2:49" ht="13.5" customHeight="1" x14ac:dyDescent="0.15">
      <c r="B941" s="567"/>
      <c r="C941" s="567"/>
      <c r="D941" s="567"/>
      <c r="E941" s="567"/>
      <c r="F941" s="567"/>
      <c r="G941" s="567"/>
      <c r="H941" s="567"/>
      <c r="I941" s="567"/>
      <c r="J941" s="508" t="str">
        <f>$J$10</f>
        <v>1</v>
      </c>
      <c r="K941" s="510" t="str">
        <f>$K$10</f>
        <v>2</v>
      </c>
      <c r="L941" s="513" t="str">
        <f>$L$10</f>
        <v>1</v>
      </c>
      <c r="M941" s="516" t="str">
        <f>$M$10</f>
        <v>0</v>
      </c>
      <c r="N941" s="510" t="str">
        <f>$N$10</f>
        <v>3</v>
      </c>
      <c r="O941" s="516" t="str">
        <f>$O$10</f>
        <v>9</v>
      </c>
      <c r="P941" s="519" t="str">
        <f>$P$10</f>
        <v>3</v>
      </c>
      <c r="Q941" s="519" t="str">
        <f>$Q$10</f>
        <v>9</v>
      </c>
      <c r="R941" s="519" t="str">
        <f>$R$10</f>
        <v>0</v>
      </c>
      <c r="S941" s="519" t="str">
        <f>$S$10</f>
        <v>2</v>
      </c>
      <c r="T941" s="510" t="str">
        <f>$T$10</f>
        <v>5</v>
      </c>
      <c r="U941" s="516" t="str">
        <f>$U$10</f>
        <v>0</v>
      </c>
      <c r="V941" s="519" t="str">
        <f>$V$10</f>
        <v>0</v>
      </c>
      <c r="W941" s="510" t="str">
        <f>$W$10</f>
        <v>１</v>
      </c>
      <c r="AD941" s="5"/>
      <c r="AE941" s="5"/>
      <c r="AF941" s="5"/>
      <c r="AG941" s="5"/>
      <c r="AH941" s="5"/>
      <c r="AI941" s="5"/>
      <c r="AJ941" s="5"/>
      <c r="AL941" s="573"/>
      <c r="AM941" s="574"/>
      <c r="AN941" s="504"/>
      <c r="AO941" s="504"/>
      <c r="AP941" s="574"/>
      <c r="AQ941" s="574"/>
      <c r="AR941" s="504"/>
      <c r="AS941" s="505"/>
      <c r="AW941" s="47"/>
    </row>
    <row r="942" spans="2:49" ht="9" customHeight="1" x14ac:dyDescent="0.15">
      <c r="B942" s="567"/>
      <c r="C942" s="567"/>
      <c r="D942" s="567"/>
      <c r="E942" s="567"/>
      <c r="F942" s="567"/>
      <c r="G942" s="567"/>
      <c r="H942" s="567"/>
      <c r="I942" s="567"/>
      <c r="J942" s="509"/>
      <c r="K942" s="511"/>
      <c r="L942" s="514"/>
      <c r="M942" s="517"/>
      <c r="N942" s="511"/>
      <c r="O942" s="517"/>
      <c r="P942" s="520"/>
      <c r="Q942" s="520"/>
      <c r="R942" s="520"/>
      <c r="S942" s="520"/>
      <c r="T942" s="511"/>
      <c r="U942" s="517"/>
      <c r="V942" s="520"/>
      <c r="W942" s="511"/>
      <c r="AD942" s="5"/>
      <c r="AE942" s="5"/>
      <c r="AF942" s="5"/>
      <c r="AG942" s="5"/>
      <c r="AH942" s="5"/>
      <c r="AI942" s="5"/>
      <c r="AJ942" s="5"/>
      <c r="AL942" s="575"/>
      <c r="AM942" s="576"/>
      <c r="AN942" s="506"/>
      <c r="AO942" s="506"/>
      <c r="AP942" s="576"/>
      <c r="AQ942" s="576"/>
      <c r="AR942" s="506"/>
      <c r="AS942" s="507"/>
      <c r="AW942" s="47"/>
    </row>
    <row r="943" spans="2:49" ht="6" customHeight="1" x14ac:dyDescent="0.15">
      <c r="B943" s="568"/>
      <c r="C943" s="568"/>
      <c r="D943" s="568"/>
      <c r="E943" s="568"/>
      <c r="F943" s="568"/>
      <c r="G943" s="568"/>
      <c r="H943" s="568"/>
      <c r="I943" s="568"/>
      <c r="J943" s="509"/>
      <c r="K943" s="512"/>
      <c r="L943" s="515"/>
      <c r="M943" s="518"/>
      <c r="N943" s="512"/>
      <c r="O943" s="518"/>
      <c r="P943" s="521"/>
      <c r="Q943" s="521"/>
      <c r="R943" s="521"/>
      <c r="S943" s="521"/>
      <c r="T943" s="512"/>
      <c r="U943" s="518"/>
      <c r="V943" s="521"/>
      <c r="W943" s="512"/>
      <c r="AW943" s="47"/>
    </row>
    <row r="944" spans="2:49" ht="15" customHeight="1" x14ac:dyDescent="0.15">
      <c r="B944" s="487" t="s">
        <v>51</v>
      </c>
      <c r="C944" s="488"/>
      <c r="D944" s="488"/>
      <c r="E944" s="488"/>
      <c r="F944" s="488"/>
      <c r="G944" s="488"/>
      <c r="H944" s="488"/>
      <c r="I944" s="489"/>
      <c r="J944" s="487" t="s">
        <v>6</v>
      </c>
      <c r="K944" s="488"/>
      <c r="L944" s="488"/>
      <c r="M944" s="488"/>
      <c r="N944" s="496"/>
      <c r="O944" s="499" t="s">
        <v>52</v>
      </c>
      <c r="P944" s="488"/>
      <c r="Q944" s="488"/>
      <c r="R944" s="488"/>
      <c r="S944" s="488"/>
      <c r="T944" s="488"/>
      <c r="U944" s="489"/>
      <c r="V944" s="12" t="s">
        <v>32</v>
      </c>
      <c r="W944" s="27"/>
      <c r="X944" s="27"/>
      <c r="Y944" s="526" t="s">
        <v>44</v>
      </c>
      <c r="Z944" s="526"/>
      <c r="AA944" s="526"/>
      <c r="AB944" s="526"/>
      <c r="AC944" s="526"/>
      <c r="AD944" s="526"/>
      <c r="AE944" s="526"/>
      <c r="AF944" s="526"/>
      <c r="AG944" s="526"/>
      <c r="AH944" s="526"/>
      <c r="AI944" s="27"/>
      <c r="AJ944" s="27"/>
      <c r="AK944" s="28"/>
      <c r="AL944" s="527" t="s">
        <v>216</v>
      </c>
      <c r="AM944" s="527"/>
      <c r="AN944" s="528" t="s">
        <v>33</v>
      </c>
      <c r="AO944" s="528"/>
      <c r="AP944" s="528"/>
      <c r="AQ944" s="528"/>
      <c r="AR944" s="528"/>
      <c r="AS944" s="529"/>
      <c r="AW944" s="47"/>
    </row>
    <row r="945" spans="2:65" ht="13.5" customHeight="1" x14ac:dyDescent="0.15">
      <c r="B945" s="490"/>
      <c r="C945" s="491"/>
      <c r="D945" s="491"/>
      <c r="E945" s="491"/>
      <c r="F945" s="491"/>
      <c r="G945" s="491"/>
      <c r="H945" s="491"/>
      <c r="I945" s="492"/>
      <c r="J945" s="490"/>
      <c r="K945" s="491"/>
      <c r="L945" s="491"/>
      <c r="M945" s="491"/>
      <c r="N945" s="497"/>
      <c r="O945" s="500"/>
      <c r="P945" s="491"/>
      <c r="Q945" s="491"/>
      <c r="R945" s="491"/>
      <c r="S945" s="491"/>
      <c r="T945" s="491"/>
      <c r="U945" s="492"/>
      <c r="V945" s="530" t="s">
        <v>7</v>
      </c>
      <c r="W945" s="531"/>
      <c r="X945" s="531"/>
      <c r="Y945" s="532"/>
      <c r="Z945" s="536" t="s">
        <v>16</v>
      </c>
      <c r="AA945" s="537"/>
      <c r="AB945" s="537"/>
      <c r="AC945" s="538"/>
      <c r="AD945" s="542" t="s">
        <v>17</v>
      </c>
      <c r="AE945" s="543"/>
      <c r="AF945" s="543"/>
      <c r="AG945" s="544"/>
      <c r="AH945" s="548" t="s">
        <v>86</v>
      </c>
      <c r="AI945" s="549"/>
      <c r="AJ945" s="549"/>
      <c r="AK945" s="550"/>
      <c r="AL945" s="554" t="s">
        <v>217</v>
      </c>
      <c r="AM945" s="554"/>
      <c r="AN945" s="556" t="s">
        <v>19</v>
      </c>
      <c r="AO945" s="557"/>
      <c r="AP945" s="557"/>
      <c r="AQ945" s="557"/>
      <c r="AR945" s="558"/>
      <c r="AS945" s="559"/>
      <c r="AW945" s="47"/>
      <c r="AY945" s="196" t="s">
        <v>243</v>
      </c>
      <c r="AZ945" s="196" t="s">
        <v>243</v>
      </c>
      <c r="BA945" s="196" t="s">
        <v>241</v>
      </c>
      <c r="BB945" s="522" t="s">
        <v>242</v>
      </c>
      <c r="BC945" s="523"/>
    </row>
    <row r="946" spans="2:65" ht="13.5" customHeight="1" x14ac:dyDescent="0.15">
      <c r="B946" s="493"/>
      <c r="C946" s="494"/>
      <c r="D946" s="494"/>
      <c r="E946" s="494"/>
      <c r="F946" s="494"/>
      <c r="G946" s="494"/>
      <c r="H946" s="494"/>
      <c r="I946" s="495"/>
      <c r="J946" s="493"/>
      <c r="K946" s="494"/>
      <c r="L946" s="494"/>
      <c r="M946" s="494"/>
      <c r="N946" s="498"/>
      <c r="O946" s="501"/>
      <c r="P946" s="494"/>
      <c r="Q946" s="494"/>
      <c r="R946" s="494"/>
      <c r="S946" s="494"/>
      <c r="T946" s="494"/>
      <c r="U946" s="495"/>
      <c r="V946" s="533"/>
      <c r="W946" s="534"/>
      <c r="X946" s="534"/>
      <c r="Y946" s="535"/>
      <c r="Z946" s="539"/>
      <c r="AA946" s="540"/>
      <c r="AB946" s="540"/>
      <c r="AC946" s="541"/>
      <c r="AD946" s="545"/>
      <c r="AE946" s="546"/>
      <c r="AF946" s="546"/>
      <c r="AG946" s="547"/>
      <c r="AH946" s="551"/>
      <c r="AI946" s="552"/>
      <c r="AJ946" s="552"/>
      <c r="AK946" s="553"/>
      <c r="AL946" s="555"/>
      <c r="AM946" s="555"/>
      <c r="AN946" s="524"/>
      <c r="AO946" s="524"/>
      <c r="AP946" s="524"/>
      <c r="AQ946" s="524"/>
      <c r="AR946" s="524"/>
      <c r="AS946" s="525"/>
      <c r="AW946" s="47"/>
      <c r="AY946" s="197"/>
      <c r="AZ946" s="198" t="s">
        <v>237</v>
      </c>
      <c r="BA946" s="198" t="s">
        <v>240</v>
      </c>
      <c r="BB946" s="199" t="s">
        <v>238</v>
      </c>
      <c r="BC946" s="198" t="s">
        <v>237</v>
      </c>
      <c r="BL946" s="43" t="s">
        <v>251</v>
      </c>
      <c r="BM946" s="43" t="s">
        <v>151</v>
      </c>
    </row>
    <row r="947" spans="2:65" ht="18" customHeight="1" x14ac:dyDescent="0.15">
      <c r="B947" s="466"/>
      <c r="C947" s="467"/>
      <c r="D947" s="467"/>
      <c r="E947" s="467"/>
      <c r="F947" s="467"/>
      <c r="G947" s="467"/>
      <c r="H947" s="467"/>
      <c r="I947" s="468"/>
      <c r="J947" s="466"/>
      <c r="K947" s="467"/>
      <c r="L947" s="467"/>
      <c r="M947" s="467"/>
      <c r="N947" s="472"/>
      <c r="O947" s="86"/>
      <c r="P947" s="15" t="s">
        <v>0</v>
      </c>
      <c r="Q947" s="44"/>
      <c r="R947" s="15" t="s">
        <v>1</v>
      </c>
      <c r="S947" s="85"/>
      <c r="T947" s="474" t="s">
        <v>57</v>
      </c>
      <c r="U947" s="475"/>
      <c r="V947" s="476"/>
      <c r="W947" s="477"/>
      <c r="X947" s="477"/>
      <c r="Y947" s="59" t="s">
        <v>8</v>
      </c>
      <c r="Z947" s="37"/>
      <c r="AA947" s="38"/>
      <c r="AB947" s="38"/>
      <c r="AC947" s="36" t="s">
        <v>8</v>
      </c>
      <c r="AD947" s="37"/>
      <c r="AE947" s="38"/>
      <c r="AF947" s="38"/>
      <c r="AG947" s="39" t="s">
        <v>8</v>
      </c>
      <c r="AH947" s="462">
        <f>IF(V947="賃金で算定",V948+Z948-AD948,0)</f>
        <v>0</v>
      </c>
      <c r="AI947" s="463"/>
      <c r="AJ947" s="463"/>
      <c r="AK947" s="464"/>
      <c r="AL947" s="51"/>
      <c r="AM947" s="52"/>
      <c r="AN947" s="478"/>
      <c r="AO947" s="479"/>
      <c r="AP947" s="479"/>
      <c r="AQ947" s="479"/>
      <c r="AR947" s="479"/>
      <c r="AS947" s="39" t="s">
        <v>8</v>
      </c>
      <c r="AV947" s="46" t="str">
        <f>IF(OR(O947="",Q947=""),"", IF(O947&lt;20,DATE(O947+118,Q947,IF(S947="",1,S947)),DATE(O947+88,Q947,IF(S947="",1,S947))))</f>
        <v/>
      </c>
      <c r="AW947" s="47" t="str">
        <f>IF(AV947&lt;=設定シート!C$15,"昔",IF(AV947&lt;=設定シート!E$15,"上",IF(AV947&lt;=設定シート!G$15,"中","下")))</f>
        <v>下</v>
      </c>
      <c r="AX947" s="4">
        <f>IF(AV947&lt;=設定シート!$E$36,5,IF(AV947&lt;=設定シート!$I$36,7,IF(AV947&lt;=設定シート!$M$36,9,11)))</f>
        <v>11</v>
      </c>
      <c r="AY947" s="202"/>
      <c r="AZ947" s="200"/>
      <c r="BA947" s="204">
        <f>AN947</f>
        <v>0</v>
      </c>
      <c r="BB947" s="200"/>
      <c r="BC947" s="200"/>
    </row>
    <row r="948" spans="2:65" ht="18" customHeight="1" x14ac:dyDescent="0.15">
      <c r="B948" s="469"/>
      <c r="C948" s="470"/>
      <c r="D948" s="470"/>
      <c r="E948" s="470"/>
      <c r="F948" s="470"/>
      <c r="G948" s="470"/>
      <c r="H948" s="470"/>
      <c r="I948" s="471"/>
      <c r="J948" s="469"/>
      <c r="K948" s="470"/>
      <c r="L948" s="470"/>
      <c r="M948" s="470"/>
      <c r="N948" s="473"/>
      <c r="O948" s="87"/>
      <c r="P948" s="5" t="s">
        <v>0</v>
      </c>
      <c r="Q948" s="45"/>
      <c r="R948" s="5" t="s">
        <v>1</v>
      </c>
      <c r="S948" s="88"/>
      <c r="T948" s="480" t="s">
        <v>58</v>
      </c>
      <c r="U948" s="481"/>
      <c r="V948" s="482"/>
      <c r="W948" s="483"/>
      <c r="X948" s="483"/>
      <c r="Y948" s="484"/>
      <c r="Z948" s="485"/>
      <c r="AA948" s="486"/>
      <c r="AB948" s="486"/>
      <c r="AC948" s="486"/>
      <c r="AD948" s="482">
        <v>0</v>
      </c>
      <c r="AE948" s="483"/>
      <c r="AF948" s="483"/>
      <c r="AG948" s="484"/>
      <c r="AH948" s="435">
        <f>IF(V947="賃金で算定",0,V948+Z948-AD948)</f>
        <v>0</v>
      </c>
      <c r="AI948" s="435"/>
      <c r="AJ948" s="435"/>
      <c r="AK948" s="465"/>
      <c r="AL948" s="439">
        <f>IF(V947="賃金で算定","賃金で算定",IF(OR(V948=0,$F965="",AV947=""),0,IF(AW947="昔",VLOOKUP($F965,労務比率,AX947,FALSE),IF(AW947="上",VLOOKUP($F965,労務比率,AX947,FALSE),IF(AW947="中",VLOOKUP($F965,労務比率,AX947,FALSE),VLOOKUP($F965,労務比率,AX947,FALSE))))))</f>
        <v>0</v>
      </c>
      <c r="AM948" s="440"/>
      <c r="AN948" s="436">
        <f>IF(V947="賃金で算定",0,INT(AH948*AL948/100))</f>
        <v>0</v>
      </c>
      <c r="AO948" s="437"/>
      <c r="AP948" s="437"/>
      <c r="AQ948" s="437"/>
      <c r="AR948" s="437"/>
      <c r="AS948" s="31"/>
      <c r="AV948" s="46"/>
      <c r="AW948" s="47"/>
      <c r="AY948" s="203">
        <f>AH948</f>
        <v>0</v>
      </c>
      <c r="AZ948" s="201">
        <f>IF(AV947&lt;=設定シート!C$85,AH948,IF(AND(AV947&gt;=設定シート!E$85,AV947&lt;=設定シート!G$85),AH948*105/108,AH948))</f>
        <v>0</v>
      </c>
      <c r="BA948" s="198"/>
      <c r="BB948" s="201">
        <f>IF($AL948="賃金で算定",0,INT(AY948*$AL948/100))</f>
        <v>0</v>
      </c>
      <c r="BC948" s="201">
        <f>IF(AY948=AZ948,BB948,AZ948*$AL948/100)</f>
        <v>0</v>
      </c>
      <c r="BL948" s="43">
        <f>IF(AY948=AZ948,0,1)</f>
        <v>0</v>
      </c>
      <c r="BM948" s="43" t="str">
        <f>IF(BL948=1,AL948,"")</f>
        <v/>
      </c>
    </row>
    <row r="949" spans="2:65" ht="18" customHeight="1" x14ac:dyDescent="0.15">
      <c r="B949" s="466"/>
      <c r="C949" s="467"/>
      <c r="D949" s="467"/>
      <c r="E949" s="467"/>
      <c r="F949" s="467"/>
      <c r="G949" s="467"/>
      <c r="H949" s="467"/>
      <c r="I949" s="468"/>
      <c r="J949" s="466"/>
      <c r="K949" s="467"/>
      <c r="L949" s="467"/>
      <c r="M949" s="467"/>
      <c r="N949" s="472"/>
      <c r="O949" s="86"/>
      <c r="P949" s="15" t="s">
        <v>45</v>
      </c>
      <c r="Q949" s="44"/>
      <c r="R949" s="15" t="s">
        <v>46</v>
      </c>
      <c r="S949" s="85"/>
      <c r="T949" s="474" t="s">
        <v>47</v>
      </c>
      <c r="U949" s="475"/>
      <c r="V949" s="476"/>
      <c r="W949" s="477"/>
      <c r="X949" s="477"/>
      <c r="Y949" s="60"/>
      <c r="Z949" s="33"/>
      <c r="AA949" s="34"/>
      <c r="AB949" s="34"/>
      <c r="AC949" s="35"/>
      <c r="AD949" s="33"/>
      <c r="AE949" s="34"/>
      <c r="AF949" s="34"/>
      <c r="AG949" s="40"/>
      <c r="AH949" s="462">
        <f>IF(V949="賃金で算定",V950+Z950-AD950,0)</f>
        <v>0</v>
      </c>
      <c r="AI949" s="463"/>
      <c r="AJ949" s="463"/>
      <c r="AK949" s="464"/>
      <c r="AL949" s="51"/>
      <c r="AM949" s="52"/>
      <c r="AN949" s="478"/>
      <c r="AO949" s="479"/>
      <c r="AP949" s="479"/>
      <c r="AQ949" s="479"/>
      <c r="AR949" s="479"/>
      <c r="AS949" s="32"/>
      <c r="AV949" s="46" t="str">
        <f>IF(OR(O949="",Q949=""),"", IF(O949&lt;20,DATE(O949+118,Q949,IF(S949="",1,S949)),DATE(O949+88,Q949,IF(S949="",1,S949))))</f>
        <v/>
      </c>
      <c r="AW949" s="47" t="str">
        <f>IF(AV949&lt;=設定シート!C$15,"昔",IF(AV949&lt;=設定シート!E$15,"上",IF(AV949&lt;=設定シート!G$15,"中","下")))</f>
        <v>下</v>
      </c>
      <c r="AX949" s="4">
        <f>IF(AV949&lt;=設定シート!$E$36,5,IF(AV949&lt;=設定シート!$I$36,7,IF(AV949&lt;=設定シート!$M$36,9,11)))</f>
        <v>11</v>
      </c>
      <c r="AY949" s="202"/>
      <c r="AZ949" s="200"/>
      <c r="BA949" s="204">
        <f t="shared" ref="BA949" si="514">AN949</f>
        <v>0</v>
      </c>
      <c r="BB949" s="200"/>
      <c r="BC949" s="200"/>
      <c r="BL949" s="43"/>
      <c r="BM949" s="43"/>
    </row>
    <row r="950" spans="2:65" ht="18" customHeight="1" x14ac:dyDescent="0.15">
      <c r="B950" s="469"/>
      <c r="C950" s="470"/>
      <c r="D950" s="470"/>
      <c r="E950" s="470"/>
      <c r="F950" s="470"/>
      <c r="G950" s="470"/>
      <c r="H950" s="470"/>
      <c r="I950" s="471"/>
      <c r="J950" s="469"/>
      <c r="K950" s="470"/>
      <c r="L950" s="470"/>
      <c r="M950" s="470"/>
      <c r="N950" s="473"/>
      <c r="O950" s="87"/>
      <c r="P950" s="16" t="s">
        <v>45</v>
      </c>
      <c r="Q950" s="45"/>
      <c r="R950" s="16" t="s">
        <v>46</v>
      </c>
      <c r="S950" s="88"/>
      <c r="T950" s="480" t="s">
        <v>48</v>
      </c>
      <c r="U950" s="481"/>
      <c r="V950" s="482"/>
      <c r="W950" s="483"/>
      <c r="X950" s="483"/>
      <c r="Y950" s="484"/>
      <c r="Z950" s="485"/>
      <c r="AA950" s="486"/>
      <c r="AB950" s="486"/>
      <c r="AC950" s="486"/>
      <c r="AD950" s="482">
        <v>0</v>
      </c>
      <c r="AE950" s="483"/>
      <c r="AF950" s="483"/>
      <c r="AG950" s="484"/>
      <c r="AH950" s="435">
        <f>IF(V949="賃金で算定",0,V950+Z950-AD950)</f>
        <v>0</v>
      </c>
      <c r="AI950" s="435"/>
      <c r="AJ950" s="435"/>
      <c r="AK950" s="465"/>
      <c r="AL950" s="439">
        <f>IF(V949="賃金で算定","賃金で算定",IF(OR(V950=0,$F965="",AV949=""),0,IF(AW949="昔",VLOOKUP($F965,労務比率,AX949,FALSE),IF(AW949="上",VLOOKUP($F965,労務比率,AX949,FALSE),IF(AW949="中",VLOOKUP($F965,労務比率,AX949,FALSE),VLOOKUP($F965,労務比率,AX949,FALSE))))))</f>
        <v>0</v>
      </c>
      <c r="AM950" s="440"/>
      <c r="AN950" s="436">
        <f>IF(V949="賃金で算定",0,INT(AH950*AL950/100))</f>
        <v>0</v>
      </c>
      <c r="AO950" s="437"/>
      <c r="AP950" s="437"/>
      <c r="AQ950" s="437"/>
      <c r="AR950" s="437"/>
      <c r="AS950" s="31"/>
      <c r="AV950" s="46"/>
      <c r="AW950" s="47"/>
      <c r="AY950" s="203">
        <f t="shared" ref="AY950" si="515">AH950</f>
        <v>0</v>
      </c>
      <c r="AZ950" s="201">
        <f>IF(AV949&lt;=設定シート!C$85,AH950,IF(AND(AV949&gt;=設定シート!E$85,AV949&lt;=設定シート!G$85),AH950*105/108,AH950))</f>
        <v>0</v>
      </c>
      <c r="BA950" s="198"/>
      <c r="BB950" s="201">
        <f t="shared" ref="BB950" si="516">IF($AL950="賃金で算定",0,INT(AY950*$AL950/100))</f>
        <v>0</v>
      </c>
      <c r="BC950" s="201">
        <f>IF(AY950=AZ950,BB950,AZ950*$AL950/100)</f>
        <v>0</v>
      </c>
      <c r="BL950" s="43">
        <f>IF(AY950=AZ950,0,1)</f>
        <v>0</v>
      </c>
      <c r="BM950" s="43" t="str">
        <f>IF(BL950=1,AL950,"")</f>
        <v/>
      </c>
    </row>
    <row r="951" spans="2:65" ht="18" customHeight="1" x14ac:dyDescent="0.15">
      <c r="B951" s="466"/>
      <c r="C951" s="467"/>
      <c r="D951" s="467"/>
      <c r="E951" s="467"/>
      <c r="F951" s="467"/>
      <c r="G951" s="467"/>
      <c r="H951" s="467"/>
      <c r="I951" s="468"/>
      <c r="J951" s="466"/>
      <c r="K951" s="467"/>
      <c r="L951" s="467"/>
      <c r="M951" s="467"/>
      <c r="N951" s="472"/>
      <c r="O951" s="86"/>
      <c r="P951" s="15" t="s">
        <v>45</v>
      </c>
      <c r="Q951" s="44"/>
      <c r="R951" s="15" t="s">
        <v>46</v>
      </c>
      <c r="S951" s="85"/>
      <c r="T951" s="474" t="s">
        <v>47</v>
      </c>
      <c r="U951" s="475"/>
      <c r="V951" s="476"/>
      <c r="W951" s="477"/>
      <c r="X951" s="477"/>
      <c r="Y951" s="60"/>
      <c r="Z951" s="33"/>
      <c r="AA951" s="34"/>
      <c r="AB951" s="34"/>
      <c r="AC951" s="35"/>
      <c r="AD951" s="33"/>
      <c r="AE951" s="34"/>
      <c r="AF951" s="34"/>
      <c r="AG951" s="40"/>
      <c r="AH951" s="462">
        <f>IF(V951="賃金で算定",V952+Z952-AD952,0)</f>
        <v>0</v>
      </c>
      <c r="AI951" s="463"/>
      <c r="AJ951" s="463"/>
      <c r="AK951" s="464"/>
      <c r="AL951" s="51"/>
      <c r="AM951" s="52"/>
      <c r="AN951" s="478"/>
      <c r="AO951" s="479"/>
      <c r="AP951" s="479"/>
      <c r="AQ951" s="479"/>
      <c r="AR951" s="479"/>
      <c r="AS951" s="32"/>
      <c r="AV951" s="46" t="str">
        <f>IF(OR(O951="",Q951=""),"", IF(O951&lt;20,DATE(O951+118,Q951,IF(S951="",1,S951)),DATE(O951+88,Q951,IF(S951="",1,S951))))</f>
        <v/>
      </c>
      <c r="AW951" s="47" t="str">
        <f>IF(AV951&lt;=設定シート!C$15,"昔",IF(AV951&lt;=設定シート!E$15,"上",IF(AV951&lt;=設定シート!G$15,"中","下")))</f>
        <v>下</v>
      </c>
      <c r="AX951" s="4">
        <f>IF(AV951&lt;=設定シート!$E$36,5,IF(AV951&lt;=設定シート!$I$36,7,IF(AV951&lt;=設定シート!$M$36,9,11)))</f>
        <v>11</v>
      </c>
      <c r="AY951" s="202"/>
      <c r="AZ951" s="200"/>
      <c r="BA951" s="204">
        <f t="shared" ref="BA951" si="517">AN951</f>
        <v>0</v>
      </c>
      <c r="BB951" s="200"/>
      <c r="BC951" s="200"/>
    </row>
    <row r="952" spans="2:65" ht="18" customHeight="1" x14ac:dyDescent="0.15">
      <c r="B952" s="469"/>
      <c r="C952" s="470"/>
      <c r="D952" s="470"/>
      <c r="E952" s="470"/>
      <c r="F952" s="470"/>
      <c r="G952" s="470"/>
      <c r="H952" s="470"/>
      <c r="I952" s="471"/>
      <c r="J952" s="469"/>
      <c r="K952" s="470"/>
      <c r="L952" s="470"/>
      <c r="M952" s="470"/>
      <c r="N952" s="473"/>
      <c r="O952" s="87"/>
      <c r="P952" s="16" t="s">
        <v>45</v>
      </c>
      <c r="Q952" s="45"/>
      <c r="R952" s="16" t="s">
        <v>46</v>
      </c>
      <c r="S952" s="88"/>
      <c r="T952" s="480" t="s">
        <v>48</v>
      </c>
      <c r="U952" s="481"/>
      <c r="V952" s="482"/>
      <c r="W952" s="483"/>
      <c r="X952" s="483"/>
      <c r="Y952" s="484"/>
      <c r="Z952" s="482"/>
      <c r="AA952" s="483"/>
      <c r="AB952" s="483"/>
      <c r="AC952" s="483"/>
      <c r="AD952" s="482">
        <v>0</v>
      </c>
      <c r="AE952" s="483"/>
      <c r="AF952" s="483"/>
      <c r="AG952" s="484"/>
      <c r="AH952" s="435">
        <f>IF(V951="賃金で算定",0,V952+Z952-AD952)</f>
        <v>0</v>
      </c>
      <c r="AI952" s="435"/>
      <c r="AJ952" s="435"/>
      <c r="AK952" s="465"/>
      <c r="AL952" s="439">
        <f>IF(V951="賃金で算定","賃金で算定",IF(OR(V952=0,$F965="",AV951=""),0,IF(AW951="昔",VLOOKUP($F965,労務比率,AX951,FALSE),IF(AW951="上",VLOOKUP($F965,労務比率,AX951,FALSE),IF(AW951="中",VLOOKUP($F965,労務比率,AX951,FALSE),VLOOKUP($F965,労務比率,AX951,FALSE))))))</f>
        <v>0</v>
      </c>
      <c r="AM952" s="440"/>
      <c r="AN952" s="436">
        <f>IF(V951="賃金で算定",0,INT(AH952*AL952/100))</f>
        <v>0</v>
      </c>
      <c r="AO952" s="437"/>
      <c r="AP952" s="437"/>
      <c r="AQ952" s="437"/>
      <c r="AR952" s="437"/>
      <c r="AS952" s="31"/>
      <c r="AV952" s="46"/>
      <c r="AW952" s="47"/>
      <c r="AY952" s="203">
        <f t="shared" ref="AY952" si="518">AH952</f>
        <v>0</v>
      </c>
      <c r="AZ952" s="201">
        <f>IF(AV951&lt;=設定シート!C$85,AH952,IF(AND(AV951&gt;=設定シート!E$85,AV951&lt;=設定シート!G$85),AH952*105/108,AH952))</f>
        <v>0</v>
      </c>
      <c r="BA952" s="198"/>
      <c r="BB952" s="201">
        <f t="shared" ref="BB952" si="519">IF($AL952="賃金で算定",0,INT(AY952*$AL952/100))</f>
        <v>0</v>
      </c>
      <c r="BC952" s="201">
        <f>IF(AY952=AZ952,BB952,AZ952*$AL952/100)</f>
        <v>0</v>
      </c>
      <c r="BL952" s="43">
        <f>IF(AY952=AZ952,0,1)</f>
        <v>0</v>
      </c>
      <c r="BM952" s="43" t="str">
        <f>IF(BL952=1,AL952,"")</f>
        <v/>
      </c>
    </row>
    <row r="953" spans="2:65" ht="18" customHeight="1" x14ac:dyDescent="0.15">
      <c r="B953" s="466"/>
      <c r="C953" s="467"/>
      <c r="D953" s="467"/>
      <c r="E953" s="467"/>
      <c r="F953" s="467"/>
      <c r="G953" s="467"/>
      <c r="H953" s="467"/>
      <c r="I953" s="468"/>
      <c r="J953" s="466"/>
      <c r="K953" s="467"/>
      <c r="L953" s="467"/>
      <c r="M953" s="467"/>
      <c r="N953" s="472"/>
      <c r="O953" s="86"/>
      <c r="P953" s="15" t="s">
        <v>45</v>
      </c>
      <c r="Q953" s="44"/>
      <c r="R953" s="15" t="s">
        <v>46</v>
      </c>
      <c r="S953" s="85"/>
      <c r="T953" s="474" t="s">
        <v>47</v>
      </c>
      <c r="U953" s="475"/>
      <c r="V953" s="476"/>
      <c r="W953" s="477"/>
      <c r="X953" s="477"/>
      <c r="Y953" s="61"/>
      <c r="Z953" s="29"/>
      <c r="AA953" s="30"/>
      <c r="AB953" s="30"/>
      <c r="AC953" s="41"/>
      <c r="AD953" s="29"/>
      <c r="AE953" s="30"/>
      <c r="AF953" s="30"/>
      <c r="AG953" s="42"/>
      <c r="AH953" s="462">
        <f>IF(V953="賃金で算定",V954+Z954-AD954,0)</f>
        <v>0</v>
      </c>
      <c r="AI953" s="463"/>
      <c r="AJ953" s="463"/>
      <c r="AK953" s="464"/>
      <c r="AL953" s="51"/>
      <c r="AM953" s="52"/>
      <c r="AN953" s="478"/>
      <c r="AO953" s="479"/>
      <c r="AP953" s="479"/>
      <c r="AQ953" s="479"/>
      <c r="AR953" s="479"/>
      <c r="AS953" s="32"/>
      <c r="AV953" s="46" t="str">
        <f>IF(OR(O953="",Q953=""),"", IF(O953&lt;20,DATE(O953+118,Q953,IF(S953="",1,S953)),DATE(O953+88,Q953,IF(S953="",1,S953))))</f>
        <v/>
      </c>
      <c r="AW953" s="47" t="str">
        <f>IF(AV953&lt;=設定シート!C$15,"昔",IF(AV953&lt;=設定シート!E$15,"上",IF(AV953&lt;=設定シート!G$15,"中","下")))</f>
        <v>下</v>
      </c>
      <c r="AX953" s="4">
        <f>IF(AV953&lt;=設定シート!$E$36,5,IF(AV953&lt;=設定シート!$I$36,7,IF(AV953&lt;=設定シート!$M$36,9,11)))</f>
        <v>11</v>
      </c>
      <c r="AY953" s="202"/>
      <c r="AZ953" s="200"/>
      <c r="BA953" s="204">
        <f t="shared" ref="BA953" si="520">AN953</f>
        <v>0</v>
      </c>
      <c r="BB953" s="200"/>
      <c r="BC953" s="200"/>
    </row>
    <row r="954" spans="2:65" ht="18" customHeight="1" x14ac:dyDescent="0.15">
      <c r="B954" s="469"/>
      <c r="C954" s="470"/>
      <c r="D954" s="470"/>
      <c r="E954" s="470"/>
      <c r="F954" s="470"/>
      <c r="G954" s="470"/>
      <c r="H954" s="470"/>
      <c r="I954" s="471"/>
      <c r="J954" s="469"/>
      <c r="K954" s="470"/>
      <c r="L954" s="470"/>
      <c r="M954" s="470"/>
      <c r="N954" s="473"/>
      <c r="O954" s="87"/>
      <c r="P954" s="16" t="s">
        <v>45</v>
      </c>
      <c r="Q954" s="45"/>
      <c r="R954" s="16" t="s">
        <v>46</v>
      </c>
      <c r="S954" s="88"/>
      <c r="T954" s="480" t="s">
        <v>48</v>
      </c>
      <c r="U954" s="481"/>
      <c r="V954" s="482"/>
      <c r="W954" s="483"/>
      <c r="X954" s="483"/>
      <c r="Y954" s="484"/>
      <c r="Z954" s="485"/>
      <c r="AA954" s="486"/>
      <c r="AB954" s="486"/>
      <c r="AC954" s="486"/>
      <c r="AD954" s="482">
        <v>0</v>
      </c>
      <c r="AE954" s="483"/>
      <c r="AF954" s="483"/>
      <c r="AG954" s="484"/>
      <c r="AH954" s="435">
        <f>IF(V953="賃金で算定",0,V954+Z954-AD954)</f>
        <v>0</v>
      </c>
      <c r="AI954" s="435"/>
      <c r="AJ954" s="435"/>
      <c r="AK954" s="465"/>
      <c r="AL954" s="439">
        <f>IF(V953="賃金で算定","賃金で算定",IF(OR(V954=0,$F965="",AV953=""),0,IF(AW953="昔",VLOOKUP($F965,労務比率,AX953,FALSE),IF(AW953="上",VLOOKUP($F965,労務比率,AX953,FALSE),IF(AW953="中",VLOOKUP($F965,労務比率,AX953,FALSE),VLOOKUP($F965,労務比率,AX953,FALSE))))))</f>
        <v>0</v>
      </c>
      <c r="AM954" s="440"/>
      <c r="AN954" s="436">
        <f>IF(V953="賃金で算定",0,INT(AH954*AL954/100))</f>
        <v>0</v>
      </c>
      <c r="AO954" s="437"/>
      <c r="AP954" s="437"/>
      <c r="AQ954" s="437"/>
      <c r="AR954" s="437"/>
      <c r="AS954" s="31"/>
      <c r="AV954" s="46"/>
      <c r="AW954" s="47"/>
      <c r="AY954" s="203">
        <f t="shared" ref="AY954" si="521">AH954</f>
        <v>0</v>
      </c>
      <c r="AZ954" s="201">
        <f>IF(AV953&lt;=設定シート!C$85,AH954,IF(AND(AV953&gt;=設定シート!E$85,AV953&lt;=設定シート!G$85),AH954*105/108,AH954))</f>
        <v>0</v>
      </c>
      <c r="BA954" s="198"/>
      <c r="BB954" s="201">
        <f t="shared" ref="BB954" si="522">IF($AL954="賃金で算定",0,INT(AY954*$AL954/100))</f>
        <v>0</v>
      </c>
      <c r="BC954" s="201">
        <f>IF(AY954=AZ954,BB954,AZ954*$AL954/100)</f>
        <v>0</v>
      </c>
      <c r="BL954" s="43">
        <f>IF(AY954=AZ954,0,1)</f>
        <v>0</v>
      </c>
      <c r="BM954" s="43" t="str">
        <f>IF(BL954=1,AL954,"")</f>
        <v/>
      </c>
    </row>
    <row r="955" spans="2:65" ht="18" customHeight="1" x14ac:dyDescent="0.15">
      <c r="B955" s="466"/>
      <c r="C955" s="467"/>
      <c r="D955" s="467"/>
      <c r="E955" s="467"/>
      <c r="F955" s="467"/>
      <c r="G955" s="467"/>
      <c r="H955" s="467"/>
      <c r="I955" s="468"/>
      <c r="J955" s="466"/>
      <c r="K955" s="467"/>
      <c r="L955" s="467"/>
      <c r="M955" s="467"/>
      <c r="N955" s="472"/>
      <c r="O955" s="86"/>
      <c r="P955" s="15" t="s">
        <v>45</v>
      </c>
      <c r="Q955" s="44"/>
      <c r="R955" s="15" t="s">
        <v>46</v>
      </c>
      <c r="S955" s="85"/>
      <c r="T955" s="474" t="s">
        <v>47</v>
      </c>
      <c r="U955" s="475"/>
      <c r="V955" s="476"/>
      <c r="W955" s="477"/>
      <c r="X955" s="477"/>
      <c r="Y955" s="60"/>
      <c r="Z955" s="33"/>
      <c r="AA955" s="34"/>
      <c r="AB955" s="34"/>
      <c r="AC955" s="35"/>
      <c r="AD955" s="33"/>
      <c r="AE955" s="34"/>
      <c r="AF955" s="34"/>
      <c r="AG955" s="40"/>
      <c r="AH955" s="462">
        <f>IF(V955="賃金で算定",V956+Z956-AD956,0)</f>
        <v>0</v>
      </c>
      <c r="AI955" s="463"/>
      <c r="AJ955" s="463"/>
      <c r="AK955" s="464"/>
      <c r="AL955" s="51"/>
      <c r="AM955" s="52"/>
      <c r="AN955" s="478"/>
      <c r="AO955" s="479"/>
      <c r="AP955" s="479"/>
      <c r="AQ955" s="479"/>
      <c r="AR955" s="479"/>
      <c r="AS955" s="32"/>
      <c r="AV955" s="46" t="str">
        <f>IF(OR(O955="",Q955=""),"", IF(O955&lt;20,DATE(O955+118,Q955,IF(S955="",1,S955)),DATE(O955+88,Q955,IF(S955="",1,S955))))</f>
        <v/>
      </c>
      <c r="AW955" s="47" t="str">
        <f>IF(AV955&lt;=設定シート!C$15,"昔",IF(AV955&lt;=設定シート!E$15,"上",IF(AV955&lt;=設定シート!G$15,"中","下")))</f>
        <v>下</v>
      </c>
      <c r="AX955" s="4">
        <f>IF(AV955&lt;=設定シート!$E$36,5,IF(AV955&lt;=設定シート!$I$36,7,IF(AV955&lt;=設定シート!$M$36,9,11)))</f>
        <v>11</v>
      </c>
      <c r="AY955" s="202"/>
      <c r="AZ955" s="200"/>
      <c r="BA955" s="204">
        <f t="shared" ref="BA955" si="523">AN955</f>
        <v>0</v>
      </c>
      <c r="BB955" s="200"/>
      <c r="BC955" s="200"/>
    </row>
    <row r="956" spans="2:65" ht="18" customHeight="1" x14ac:dyDescent="0.15">
      <c r="B956" s="469"/>
      <c r="C956" s="470"/>
      <c r="D956" s="470"/>
      <c r="E956" s="470"/>
      <c r="F956" s="470"/>
      <c r="G956" s="470"/>
      <c r="H956" s="470"/>
      <c r="I956" s="471"/>
      <c r="J956" s="469"/>
      <c r="K956" s="470"/>
      <c r="L956" s="470"/>
      <c r="M956" s="470"/>
      <c r="N956" s="473"/>
      <c r="O956" s="87"/>
      <c r="P956" s="16" t="s">
        <v>45</v>
      </c>
      <c r="Q956" s="45"/>
      <c r="R956" s="16" t="s">
        <v>46</v>
      </c>
      <c r="S956" s="88"/>
      <c r="T956" s="480" t="s">
        <v>48</v>
      </c>
      <c r="U956" s="481"/>
      <c r="V956" s="482"/>
      <c r="W956" s="483"/>
      <c r="X956" s="483"/>
      <c r="Y956" s="484"/>
      <c r="Z956" s="482"/>
      <c r="AA956" s="483"/>
      <c r="AB956" s="483"/>
      <c r="AC956" s="483"/>
      <c r="AD956" s="482">
        <v>0</v>
      </c>
      <c r="AE956" s="483"/>
      <c r="AF956" s="483"/>
      <c r="AG956" s="484"/>
      <c r="AH956" s="435">
        <f>IF(V955="賃金で算定",0,V956+Z956-AD956)</f>
        <v>0</v>
      </c>
      <c r="AI956" s="435"/>
      <c r="AJ956" s="435"/>
      <c r="AK956" s="465"/>
      <c r="AL956" s="439">
        <f>IF(V955="賃金で算定","賃金で算定",IF(OR(V956=0,$F965="",AV955=""),0,IF(AW955="昔",VLOOKUP($F965,労務比率,AX955,FALSE),IF(AW955="上",VLOOKUP($F965,労務比率,AX955,FALSE),IF(AW955="中",VLOOKUP($F965,労務比率,AX955,FALSE),VLOOKUP($F965,労務比率,AX955,FALSE))))))</f>
        <v>0</v>
      </c>
      <c r="AM956" s="440"/>
      <c r="AN956" s="436">
        <f>IF(V955="賃金で算定",0,INT(AH956*AL956/100))</f>
        <v>0</v>
      </c>
      <c r="AO956" s="437"/>
      <c r="AP956" s="437"/>
      <c r="AQ956" s="437"/>
      <c r="AR956" s="437"/>
      <c r="AS956" s="31"/>
      <c r="AV956" s="46"/>
      <c r="AW956" s="47"/>
      <c r="AY956" s="203">
        <f t="shared" ref="AY956" si="524">AH956</f>
        <v>0</v>
      </c>
      <c r="AZ956" s="201">
        <f>IF(AV955&lt;=設定シート!C$85,AH956,IF(AND(AV955&gt;=設定シート!E$85,AV955&lt;=設定シート!G$85),AH956*105/108,AH956))</f>
        <v>0</v>
      </c>
      <c r="BA956" s="198"/>
      <c r="BB956" s="201">
        <f t="shared" ref="BB956" si="525">IF($AL956="賃金で算定",0,INT(AY956*$AL956/100))</f>
        <v>0</v>
      </c>
      <c r="BC956" s="201">
        <f>IF(AY956=AZ956,BB956,AZ956*$AL956/100)</f>
        <v>0</v>
      </c>
      <c r="BL956" s="43">
        <f>IF(AY956=AZ956,0,1)</f>
        <v>0</v>
      </c>
      <c r="BM956" s="43" t="str">
        <f>IF(BL956=1,AL956,"")</f>
        <v/>
      </c>
    </row>
    <row r="957" spans="2:65" ht="18" customHeight="1" x14ac:dyDescent="0.15">
      <c r="B957" s="466"/>
      <c r="C957" s="467"/>
      <c r="D957" s="467"/>
      <c r="E957" s="467"/>
      <c r="F957" s="467"/>
      <c r="G957" s="467"/>
      <c r="H957" s="467"/>
      <c r="I957" s="468"/>
      <c r="J957" s="466"/>
      <c r="K957" s="467"/>
      <c r="L957" s="467"/>
      <c r="M957" s="467"/>
      <c r="N957" s="472"/>
      <c r="O957" s="86"/>
      <c r="P957" s="15" t="s">
        <v>45</v>
      </c>
      <c r="Q957" s="44"/>
      <c r="R957" s="15" t="s">
        <v>46</v>
      </c>
      <c r="S957" s="85"/>
      <c r="T957" s="474" t="s">
        <v>47</v>
      </c>
      <c r="U957" s="475"/>
      <c r="V957" s="476"/>
      <c r="W957" s="477"/>
      <c r="X957" s="477"/>
      <c r="Y957" s="60"/>
      <c r="Z957" s="33"/>
      <c r="AA957" s="34"/>
      <c r="AB957" s="34"/>
      <c r="AC957" s="35"/>
      <c r="AD957" s="33"/>
      <c r="AE957" s="34"/>
      <c r="AF957" s="34"/>
      <c r="AG957" s="40"/>
      <c r="AH957" s="462">
        <f>IF(V957="賃金で算定",V958+Z958-AD958,0)</f>
        <v>0</v>
      </c>
      <c r="AI957" s="463"/>
      <c r="AJ957" s="463"/>
      <c r="AK957" s="464"/>
      <c r="AL957" s="51"/>
      <c r="AM957" s="52"/>
      <c r="AN957" s="478"/>
      <c r="AO957" s="479"/>
      <c r="AP957" s="479"/>
      <c r="AQ957" s="479"/>
      <c r="AR957" s="479"/>
      <c r="AS957" s="32"/>
      <c r="AV957" s="46" t="str">
        <f>IF(OR(O957="",Q957=""),"", IF(O957&lt;20,DATE(O957+118,Q957,IF(S957="",1,S957)),DATE(O957+88,Q957,IF(S957="",1,S957))))</f>
        <v/>
      </c>
      <c r="AW957" s="47" t="str">
        <f>IF(AV957&lt;=設定シート!C$15,"昔",IF(AV957&lt;=設定シート!E$15,"上",IF(AV957&lt;=設定シート!G$15,"中","下")))</f>
        <v>下</v>
      </c>
      <c r="AX957" s="4">
        <f>IF(AV957&lt;=設定シート!$E$36,5,IF(AV957&lt;=設定シート!$I$36,7,IF(AV957&lt;=設定シート!$M$36,9,11)))</f>
        <v>11</v>
      </c>
      <c r="AY957" s="202"/>
      <c r="AZ957" s="200"/>
      <c r="BA957" s="204">
        <f t="shared" ref="BA957" si="526">AN957</f>
        <v>0</v>
      </c>
      <c r="BB957" s="200"/>
      <c r="BC957" s="200"/>
    </row>
    <row r="958" spans="2:65" ht="18" customHeight="1" x14ac:dyDescent="0.15">
      <c r="B958" s="469"/>
      <c r="C958" s="470"/>
      <c r="D958" s="470"/>
      <c r="E958" s="470"/>
      <c r="F958" s="470"/>
      <c r="G958" s="470"/>
      <c r="H958" s="470"/>
      <c r="I958" s="471"/>
      <c r="J958" s="469"/>
      <c r="K958" s="470"/>
      <c r="L958" s="470"/>
      <c r="M958" s="470"/>
      <c r="N958" s="473"/>
      <c r="O958" s="87"/>
      <c r="P958" s="16" t="s">
        <v>45</v>
      </c>
      <c r="Q958" s="45"/>
      <c r="R958" s="16" t="s">
        <v>46</v>
      </c>
      <c r="S958" s="88"/>
      <c r="T958" s="480" t="s">
        <v>48</v>
      </c>
      <c r="U958" s="481"/>
      <c r="V958" s="482"/>
      <c r="W958" s="483"/>
      <c r="X958" s="483"/>
      <c r="Y958" s="484"/>
      <c r="Z958" s="482"/>
      <c r="AA958" s="483"/>
      <c r="AB958" s="483"/>
      <c r="AC958" s="483"/>
      <c r="AD958" s="482">
        <v>0</v>
      </c>
      <c r="AE958" s="483"/>
      <c r="AF958" s="483"/>
      <c r="AG958" s="484"/>
      <c r="AH958" s="435">
        <f>IF(V957="賃金で算定",0,V958+Z958-AD958)</f>
        <v>0</v>
      </c>
      <c r="AI958" s="435"/>
      <c r="AJ958" s="435"/>
      <c r="AK958" s="465"/>
      <c r="AL958" s="439">
        <f>IF(V957="賃金で算定","賃金で算定",IF(OR(V958=0,$F965="",AV957=""),0,IF(AW957="昔",VLOOKUP($F965,労務比率,AX957,FALSE),IF(AW957="上",VLOOKUP($F965,労務比率,AX957,FALSE),IF(AW957="中",VLOOKUP($F965,労務比率,AX957,FALSE),VLOOKUP($F965,労務比率,AX957,FALSE))))))</f>
        <v>0</v>
      </c>
      <c r="AM958" s="440"/>
      <c r="AN958" s="436">
        <f>IF(V957="賃金で算定",0,INT(AH958*AL958/100))</f>
        <v>0</v>
      </c>
      <c r="AO958" s="437"/>
      <c r="AP958" s="437"/>
      <c r="AQ958" s="437"/>
      <c r="AR958" s="437"/>
      <c r="AS958" s="31"/>
      <c r="AV958" s="46"/>
      <c r="AW958" s="47"/>
      <c r="AY958" s="203">
        <f t="shared" ref="AY958" si="527">AH958</f>
        <v>0</v>
      </c>
      <c r="AZ958" s="201">
        <f>IF(AV957&lt;=設定シート!C$85,AH958,IF(AND(AV957&gt;=設定シート!E$85,AV957&lt;=設定シート!G$85),AH958*105/108,AH958))</f>
        <v>0</v>
      </c>
      <c r="BA958" s="198"/>
      <c r="BB958" s="201">
        <f t="shared" ref="BB958" si="528">IF($AL958="賃金で算定",0,INT(AY958*$AL958/100))</f>
        <v>0</v>
      </c>
      <c r="BC958" s="201">
        <f>IF(AY958=AZ958,BB958,AZ958*$AL958/100)</f>
        <v>0</v>
      </c>
      <c r="BL958" s="43">
        <f>IF(AY958=AZ958,0,1)</f>
        <v>0</v>
      </c>
      <c r="BM958" s="43" t="str">
        <f>IF(BL958=1,AL958,"")</f>
        <v/>
      </c>
    </row>
    <row r="959" spans="2:65" ht="18" customHeight="1" x14ac:dyDescent="0.15">
      <c r="B959" s="466"/>
      <c r="C959" s="467"/>
      <c r="D959" s="467"/>
      <c r="E959" s="467"/>
      <c r="F959" s="467"/>
      <c r="G959" s="467"/>
      <c r="H959" s="467"/>
      <c r="I959" s="468"/>
      <c r="J959" s="466"/>
      <c r="K959" s="467"/>
      <c r="L959" s="467"/>
      <c r="M959" s="467"/>
      <c r="N959" s="472"/>
      <c r="O959" s="86"/>
      <c r="P959" s="15" t="s">
        <v>45</v>
      </c>
      <c r="Q959" s="44"/>
      <c r="R959" s="15" t="s">
        <v>46</v>
      </c>
      <c r="S959" s="85"/>
      <c r="T959" s="474" t="s">
        <v>47</v>
      </c>
      <c r="U959" s="475"/>
      <c r="V959" s="476"/>
      <c r="W959" s="477"/>
      <c r="X959" s="477"/>
      <c r="Y959" s="60"/>
      <c r="Z959" s="33"/>
      <c r="AA959" s="34"/>
      <c r="AB959" s="34"/>
      <c r="AC959" s="35"/>
      <c r="AD959" s="33"/>
      <c r="AE959" s="34"/>
      <c r="AF959" s="34"/>
      <c r="AG959" s="40"/>
      <c r="AH959" s="462">
        <f>IF(V959="賃金で算定",V960+Z960-AD960,0)</f>
        <v>0</v>
      </c>
      <c r="AI959" s="463"/>
      <c r="AJ959" s="463"/>
      <c r="AK959" s="464"/>
      <c r="AL959" s="51"/>
      <c r="AM959" s="52"/>
      <c r="AN959" s="478"/>
      <c r="AO959" s="479"/>
      <c r="AP959" s="479"/>
      <c r="AQ959" s="479"/>
      <c r="AR959" s="479"/>
      <c r="AS959" s="32"/>
      <c r="AV959" s="46" t="str">
        <f>IF(OR(O959="",Q959=""),"", IF(O959&lt;20,DATE(O959+118,Q959,IF(S959="",1,S959)),DATE(O959+88,Q959,IF(S959="",1,S959))))</f>
        <v/>
      </c>
      <c r="AW959" s="47" t="str">
        <f>IF(AV959&lt;=設定シート!C$15,"昔",IF(AV959&lt;=設定シート!E$15,"上",IF(AV959&lt;=設定シート!G$15,"中","下")))</f>
        <v>下</v>
      </c>
      <c r="AX959" s="4">
        <f>IF(AV959&lt;=設定シート!$E$36,5,IF(AV959&lt;=設定シート!$I$36,7,IF(AV959&lt;=設定シート!$M$36,9,11)))</f>
        <v>11</v>
      </c>
      <c r="AY959" s="202"/>
      <c r="AZ959" s="200"/>
      <c r="BA959" s="204">
        <f t="shared" ref="BA959" si="529">AN959</f>
        <v>0</v>
      </c>
      <c r="BB959" s="200"/>
      <c r="BC959" s="200"/>
    </row>
    <row r="960" spans="2:65" ht="18" customHeight="1" x14ac:dyDescent="0.15">
      <c r="B960" s="469"/>
      <c r="C960" s="470"/>
      <c r="D960" s="470"/>
      <c r="E960" s="470"/>
      <c r="F960" s="470"/>
      <c r="G960" s="470"/>
      <c r="H960" s="470"/>
      <c r="I960" s="471"/>
      <c r="J960" s="469"/>
      <c r="K960" s="470"/>
      <c r="L960" s="470"/>
      <c r="M960" s="470"/>
      <c r="N960" s="473"/>
      <c r="O960" s="87"/>
      <c r="P960" s="16" t="s">
        <v>45</v>
      </c>
      <c r="Q960" s="45"/>
      <c r="R960" s="16" t="s">
        <v>46</v>
      </c>
      <c r="S960" s="88"/>
      <c r="T960" s="480" t="s">
        <v>48</v>
      </c>
      <c r="U960" s="481"/>
      <c r="V960" s="482"/>
      <c r="W960" s="483"/>
      <c r="X960" s="483"/>
      <c r="Y960" s="484"/>
      <c r="Z960" s="482"/>
      <c r="AA960" s="483"/>
      <c r="AB960" s="483"/>
      <c r="AC960" s="483"/>
      <c r="AD960" s="482">
        <v>0</v>
      </c>
      <c r="AE960" s="483"/>
      <c r="AF960" s="483"/>
      <c r="AG960" s="484"/>
      <c r="AH960" s="435">
        <f>IF(V959="賃金で算定",0,V960+Z960-AD960)</f>
        <v>0</v>
      </c>
      <c r="AI960" s="435"/>
      <c r="AJ960" s="435"/>
      <c r="AK960" s="465"/>
      <c r="AL960" s="439">
        <f>IF(V959="賃金で算定","賃金で算定",IF(OR(V960=0,$F965="",AV959=""),0,IF(AW959="昔",VLOOKUP($F965,労務比率,AX959,FALSE),IF(AW959="上",VLOOKUP($F965,労務比率,AX959,FALSE),IF(AW959="中",VLOOKUP($F965,労務比率,AX959,FALSE),VLOOKUP($F965,労務比率,AX959,FALSE))))))</f>
        <v>0</v>
      </c>
      <c r="AM960" s="440"/>
      <c r="AN960" s="436">
        <f>IF(V959="賃金で算定",0,INT(AH960*AL960/100))</f>
        <v>0</v>
      </c>
      <c r="AO960" s="437"/>
      <c r="AP960" s="437"/>
      <c r="AQ960" s="437"/>
      <c r="AR960" s="437"/>
      <c r="AS960" s="31"/>
      <c r="AV960" s="46"/>
      <c r="AW960" s="47"/>
      <c r="AY960" s="203">
        <f t="shared" ref="AY960" si="530">AH960</f>
        <v>0</v>
      </c>
      <c r="AZ960" s="201">
        <f>IF(AV959&lt;=設定シート!C$85,AH960,IF(AND(AV959&gt;=設定シート!E$85,AV959&lt;=設定シート!G$85),AH960*105/108,AH960))</f>
        <v>0</v>
      </c>
      <c r="BA960" s="198"/>
      <c r="BB960" s="201">
        <f t="shared" ref="BB960" si="531">IF($AL960="賃金で算定",0,INT(AY960*$AL960/100))</f>
        <v>0</v>
      </c>
      <c r="BC960" s="201">
        <f>IF(AY960=AZ960,BB960,AZ960*$AL960/100)</f>
        <v>0</v>
      </c>
      <c r="BL960" s="43">
        <f>IF(AY960=AZ960,0,1)</f>
        <v>0</v>
      </c>
      <c r="BM960" s="43" t="str">
        <f>IF(BL960=1,AL960,"")</f>
        <v/>
      </c>
    </row>
    <row r="961" spans="2:65" ht="18" customHeight="1" x14ac:dyDescent="0.15">
      <c r="B961" s="466"/>
      <c r="C961" s="467"/>
      <c r="D961" s="467"/>
      <c r="E961" s="467"/>
      <c r="F961" s="467"/>
      <c r="G961" s="467"/>
      <c r="H961" s="467"/>
      <c r="I961" s="468"/>
      <c r="J961" s="466"/>
      <c r="K961" s="467"/>
      <c r="L961" s="467"/>
      <c r="M961" s="467"/>
      <c r="N961" s="472"/>
      <c r="O961" s="86"/>
      <c r="P961" s="15" t="s">
        <v>45</v>
      </c>
      <c r="Q961" s="44"/>
      <c r="R961" s="15" t="s">
        <v>46</v>
      </c>
      <c r="S961" s="85"/>
      <c r="T961" s="474" t="s">
        <v>47</v>
      </c>
      <c r="U961" s="475"/>
      <c r="V961" s="476"/>
      <c r="W961" s="477"/>
      <c r="X961" s="477"/>
      <c r="Y961" s="60"/>
      <c r="Z961" s="33"/>
      <c r="AA961" s="34"/>
      <c r="AB961" s="34"/>
      <c r="AC961" s="35"/>
      <c r="AD961" s="33"/>
      <c r="AE961" s="34"/>
      <c r="AF961" s="34"/>
      <c r="AG961" s="40"/>
      <c r="AH961" s="462">
        <f>IF(V961="賃金で算定",V962+Z962-AD962,0)</f>
        <v>0</v>
      </c>
      <c r="AI961" s="463"/>
      <c r="AJ961" s="463"/>
      <c r="AK961" s="464"/>
      <c r="AL961" s="51"/>
      <c r="AM961" s="52"/>
      <c r="AN961" s="478"/>
      <c r="AO961" s="479"/>
      <c r="AP961" s="479"/>
      <c r="AQ961" s="479"/>
      <c r="AR961" s="479"/>
      <c r="AS961" s="32"/>
      <c r="AV961" s="46" t="str">
        <f>IF(OR(O961="",Q961=""),"", IF(O961&lt;20,DATE(O961+118,Q961,IF(S961="",1,S961)),DATE(O961+88,Q961,IF(S961="",1,S961))))</f>
        <v/>
      </c>
      <c r="AW961" s="47" t="str">
        <f>IF(AV961&lt;=設定シート!C$15,"昔",IF(AV961&lt;=設定シート!E$15,"上",IF(AV961&lt;=設定シート!G$15,"中","下")))</f>
        <v>下</v>
      </c>
      <c r="AX961" s="4">
        <f>IF(AV961&lt;=設定シート!$E$36,5,IF(AV961&lt;=設定シート!$I$36,7,IF(AV961&lt;=設定シート!$M$36,9,11)))</f>
        <v>11</v>
      </c>
      <c r="AY961" s="202"/>
      <c r="AZ961" s="200"/>
      <c r="BA961" s="204">
        <f t="shared" ref="BA961" si="532">AN961</f>
        <v>0</v>
      </c>
      <c r="BB961" s="200"/>
      <c r="BC961" s="200"/>
    </row>
    <row r="962" spans="2:65" ht="18" customHeight="1" x14ac:dyDescent="0.15">
      <c r="B962" s="469"/>
      <c r="C962" s="470"/>
      <c r="D962" s="470"/>
      <c r="E962" s="470"/>
      <c r="F962" s="470"/>
      <c r="G962" s="470"/>
      <c r="H962" s="470"/>
      <c r="I962" s="471"/>
      <c r="J962" s="469"/>
      <c r="K962" s="470"/>
      <c r="L962" s="470"/>
      <c r="M962" s="470"/>
      <c r="N962" s="473"/>
      <c r="O962" s="87"/>
      <c r="P962" s="16" t="s">
        <v>45</v>
      </c>
      <c r="Q962" s="45"/>
      <c r="R962" s="16" t="s">
        <v>46</v>
      </c>
      <c r="S962" s="88"/>
      <c r="T962" s="480" t="s">
        <v>48</v>
      </c>
      <c r="U962" s="481"/>
      <c r="V962" s="482"/>
      <c r="W962" s="483"/>
      <c r="X962" s="483"/>
      <c r="Y962" s="484"/>
      <c r="Z962" s="482"/>
      <c r="AA962" s="483"/>
      <c r="AB962" s="483"/>
      <c r="AC962" s="483"/>
      <c r="AD962" s="482">
        <v>0</v>
      </c>
      <c r="AE962" s="483"/>
      <c r="AF962" s="483"/>
      <c r="AG962" s="484"/>
      <c r="AH962" s="435">
        <f>IF(V961="賃金で算定",0,V962+Z962-AD962)</f>
        <v>0</v>
      </c>
      <c r="AI962" s="435"/>
      <c r="AJ962" s="435"/>
      <c r="AK962" s="465"/>
      <c r="AL962" s="439">
        <f>IF(V961="賃金で算定","賃金で算定",IF(OR(V962=0,$F965="",AV961=""),0,IF(AW961="昔",VLOOKUP($F965,労務比率,AX961,FALSE),IF(AW961="上",VLOOKUP($F965,労務比率,AX961,FALSE),IF(AW961="中",VLOOKUP($F965,労務比率,AX961,FALSE),VLOOKUP($F965,労務比率,AX961,FALSE))))))</f>
        <v>0</v>
      </c>
      <c r="AM962" s="440"/>
      <c r="AN962" s="436">
        <f>IF(V961="賃金で算定",0,INT(AH962*AL962/100))</f>
        <v>0</v>
      </c>
      <c r="AO962" s="437"/>
      <c r="AP962" s="437"/>
      <c r="AQ962" s="437"/>
      <c r="AR962" s="437"/>
      <c r="AS962" s="31"/>
      <c r="AV962" s="46"/>
      <c r="AW962" s="47"/>
      <c r="AY962" s="203">
        <f t="shared" ref="AY962" si="533">AH962</f>
        <v>0</v>
      </c>
      <c r="AZ962" s="201">
        <f>IF(AV961&lt;=設定シート!C$85,AH962,IF(AND(AV961&gt;=設定シート!E$85,AV961&lt;=設定シート!G$85),AH962*105/108,AH962))</f>
        <v>0</v>
      </c>
      <c r="BA962" s="198"/>
      <c r="BB962" s="201">
        <f t="shared" ref="BB962" si="534">IF($AL962="賃金で算定",0,INT(AY962*$AL962/100))</f>
        <v>0</v>
      </c>
      <c r="BC962" s="201">
        <f>IF(AY962=AZ962,BB962,AZ962*$AL962/100)</f>
        <v>0</v>
      </c>
      <c r="BL962" s="43">
        <f>IF(AY962=AZ962,0,1)</f>
        <v>0</v>
      </c>
      <c r="BM962" s="43" t="str">
        <f>IF(BL962=1,AL962,"")</f>
        <v/>
      </c>
    </row>
    <row r="963" spans="2:65" ht="18" customHeight="1" x14ac:dyDescent="0.15">
      <c r="B963" s="466"/>
      <c r="C963" s="467"/>
      <c r="D963" s="467"/>
      <c r="E963" s="467"/>
      <c r="F963" s="467"/>
      <c r="G963" s="467"/>
      <c r="H963" s="467"/>
      <c r="I963" s="468"/>
      <c r="J963" s="466"/>
      <c r="K963" s="467"/>
      <c r="L963" s="467"/>
      <c r="M963" s="467"/>
      <c r="N963" s="472"/>
      <c r="O963" s="86"/>
      <c r="P963" s="15" t="s">
        <v>45</v>
      </c>
      <c r="Q963" s="44"/>
      <c r="R963" s="15" t="s">
        <v>46</v>
      </c>
      <c r="S963" s="85"/>
      <c r="T963" s="474" t="s">
        <v>47</v>
      </c>
      <c r="U963" s="475"/>
      <c r="V963" s="476"/>
      <c r="W963" s="477"/>
      <c r="X963" s="477"/>
      <c r="Y963" s="60"/>
      <c r="Z963" s="33"/>
      <c r="AA963" s="34"/>
      <c r="AB963" s="34"/>
      <c r="AC963" s="35"/>
      <c r="AD963" s="33"/>
      <c r="AE963" s="34"/>
      <c r="AF963" s="34"/>
      <c r="AG963" s="40"/>
      <c r="AH963" s="462">
        <f>IF(V963="賃金で算定",V964+Z964-AD964,0)</f>
        <v>0</v>
      </c>
      <c r="AI963" s="463"/>
      <c r="AJ963" s="463"/>
      <c r="AK963" s="464"/>
      <c r="AL963" s="51"/>
      <c r="AM963" s="52"/>
      <c r="AN963" s="478"/>
      <c r="AO963" s="479"/>
      <c r="AP963" s="479"/>
      <c r="AQ963" s="479"/>
      <c r="AR963" s="479"/>
      <c r="AS963" s="32"/>
      <c r="AV963" s="46" t="str">
        <f>IF(OR(O963="",Q963=""),"", IF(O963&lt;20,DATE(O963+118,Q963,IF(S963="",1,S963)),DATE(O963+88,Q963,IF(S963="",1,S963))))</f>
        <v/>
      </c>
      <c r="AW963" s="47" t="str">
        <f>IF(AV963&lt;=設定シート!C$15,"昔",IF(AV963&lt;=設定シート!E$15,"上",IF(AV963&lt;=設定シート!G$15,"中","下")))</f>
        <v>下</v>
      </c>
      <c r="AX963" s="4">
        <f>IF(AV963&lt;=設定シート!$E$36,5,IF(AV963&lt;=設定シート!$I$36,7,IF(AV963&lt;=設定シート!$M$36,9,11)))</f>
        <v>11</v>
      </c>
      <c r="AY963" s="202"/>
      <c r="AZ963" s="200"/>
      <c r="BA963" s="204">
        <f t="shared" ref="BA963" si="535">AN963</f>
        <v>0</v>
      </c>
      <c r="BB963" s="200"/>
      <c r="BC963" s="200"/>
    </row>
    <row r="964" spans="2:65" ht="18" customHeight="1" x14ac:dyDescent="0.15">
      <c r="B964" s="469"/>
      <c r="C964" s="470"/>
      <c r="D964" s="470"/>
      <c r="E964" s="470"/>
      <c r="F964" s="470"/>
      <c r="G964" s="470"/>
      <c r="H964" s="470"/>
      <c r="I964" s="471"/>
      <c r="J964" s="469"/>
      <c r="K964" s="470"/>
      <c r="L964" s="470"/>
      <c r="M964" s="470"/>
      <c r="N964" s="473"/>
      <c r="O964" s="87"/>
      <c r="P964" s="184" t="s">
        <v>45</v>
      </c>
      <c r="Q964" s="45"/>
      <c r="R964" s="16" t="s">
        <v>46</v>
      </c>
      <c r="S964" s="88"/>
      <c r="T964" s="480" t="s">
        <v>48</v>
      </c>
      <c r="U964" s="481"/>
      <c r="V964" s="482"/>
      <c r="W964" s="483"/>
      <c r="X964" s="483"/>
      <c r="Y964" s="484"/>
      <c r="Z964" s="482"/>
      <c r="AA964" s="483"/>
      <c r="AB964" s="483"/>
      <c r="AC964" s="483"/>
      <c r="AD964" s="482">
        <v>0</v>
      </c>
      <c r="AE964" s="483"/>
      <c r="AF964" s="483"/>
      <c r="AG964" s="484"/>
      <c r="AH964" s="436">
        <f>IF(V963="賃金で算定",0,V964+Z964-AD964)</f>
        <v>0</v>
      </c>
      <c r="AI964" s="437"/>
      <c r="AJ964" s="437"/>
      <c r="AK964" s="438"/>
      <c r="AL964" s="439">
        <f>IF(V963="賃金で算定","賃金で算定",IF(OR(V964=0,$F965="",AV963=""),0,IF(AW963="昔",VLOOKUP($F965,労務比率,AX963,FALSE),IF(AW963="上",VLOOKUP($F965,労務比率,AX963,FALSE),IF(AW963="中",VLOOKUP($F965,労務比率,AX963,FALSE),VLOOKUP($F965,労務比率,AX963,FALSE))))))</f>
        <v>0</v>
      </c>
      <c r="AM964" s="440"/>
      <c r="AN964" s="436">
        <f>IF(V963="賃金で算定",0,INT(AH964*AL964/100))</f>
        <v>0</v>
      </c>
      <c r="AO964" s="437"/>
      <c r="AP964" s="437"/>
      <c r="AQ964" s="437"/>
      <c r="AR964" s="437"/>
      <c r="AS964" s="31"/>
      <c r="AV964" s="46"/>
      <c r="AW964" s="47"/>
      <c r="AY964" s="203">
        <f t="shared" ref="AY964" si="536">AH964</f>
        <v>0</v>
      </c>
      <c r="AZ964" s="201">
        <f>IF(AV963&lt;=設定シート!C$85,AH964,IF(AND(AV963&gt;=設定シート!E$85,AV963&lt;=設定シート!G$85),AH964*105/108,AH964))</f>
        <v>0</v>
      </c>
      <c r="BA964" s="198"/>
      <c r="BB964" s="201">
        <f t="shared" ref="BB964" si="537">IF($AL964="賃金で算定",0,INT(AY964*$AL964/100))</f>
        <v>0</v>
      </c>
      <c r="BC964" s="201">
        <f>IF(AY964=AZ964,BB964,AZ964*$AL964/100)</f>
        <v>0</v>
      </c>
      <c r="BL964" s="43">
        <f>IF(AY964=AZ964,0,1)</f>
        <v>0</v>
      </c>
      <c r="BM964" s="43" t="str">
        <f>IF(BL964=1,AL964,"")</f>
        <v/>
      </c>
    </row>
    <row r="965" spans="2:65" ht="18" customHeight="1" x14ac:dyDescent="0.15">
      <c r="B965" s="441" t="s">
        <v>85</v>
      </c>
      <c r="C965" s="442"/>
      <c r="D965" s="442"/>
      <c r="E965" s="443"/>
      <c r="F965" s="450"/>
      <c r="G965" s="451"/>
      <c r="H965" s="451"/>
      <c r="I965" s="451"/>
      <c r="J965" s="451"/>
      <c r="K965" s="451"/>
      <c r="L965" s="451"/>
      <c r="M965" s="451"/>
      <c r="N965" s="452"/>
      <c r="O965" s="441" t="s">
        <v>49</v>
      </c>
      <c r="P965" s="442"/>
      <c r="Q965" s="442"/>
      <c r="R965" s="442"/>
      <c r="S965" s="442"/>
      <c r="T965" s="442"/>
      <c r="U965" s="443"/>
      <c r="V965" s="459">
        <f>AH965</f>
        <v>0</v>
      </c>
      <c r="W965" s="460"/>
      <c r="X965" s="460"/>
      <c r="Y965" s="461"/>
      <c r="Z965" s="33"/>
      <c r="AA965" s="34"/>
      <c r="AB965" s="34"/>
      <c r="AC965" s="35"/>
      <c r="AD965" s="33"/>
      <c r="AE965" s="34"/>
      <c r="AF965" s="34"/>
      <c r="AG965" s="35"/>
      <c r="AH965" s="462">
        <f>AH947+AH949+AH951+AH953+AH955+AH957+AH959+AH961+AH963</f>
        <v>0</v>
      </c>
      <c r="AI965" s="463"/>
      <c r="AJ965" s="463"/>
      <c r="AK965" s="464"/>
      <c r="AL965" s="53"/>
      <c r="AM965" s="54"/>
      <c r="AN965" s="462">
        <f>AN947+AN949+AN951+AN953+AN955+AN957+AN959+AN961+AN963</f>
        <v>0</v>
      </c>
      <c r="AO965" s="463"/>
      <c r="AP965" s="463"/>
      <c r="AQ965" s="463"/>
      <c r="AR965" s="463"/>
      <c r="AS965" s="32"/>
      <c r="AW965" s="47"/>
      <c r="AY965" s="202"/>
      <c r="AZ965" s="205"/>
      <c r="BA965" s="212">
        <f>BA947+BA949+BA951+BA953+BA955+BA957+BA959+BA961+BA963</f>
        <v>0</v>
      </c>
      <c r="BB965" s="204">
        <f>BB948+BB950+BB952+BB954+BB956+BB958+BB960+BB962+BB964</f>
        <v>0</v>
      </c>
      <c r="BC965" s="204">
        <f>SUMIF(BL948:BL964,0,BC948:BC964)+ROUNDDOWN(ROUNDDOWN(BL965*105/108,0)*BM965/100,0)</f>
        <v>0</v>
      </c>
      <c r="BL965" s="43">
        <f>SUMIF(BL948:BL964,1,AH948:AK964)</f>
        <v>0</v>
      </c>
      <c r="BM965" s="43">
        <f>IF(COUNT(BM948:BM964)=0,0,SUM(BM948:BM964)/COUNT(BM948:BM964))</f>
        <v>0</v>
      </c>
    </row>
    <row r="966" spans="2:65" ht="18" customHeight="1" x14ac:dyDescent="0.15">
      <c r="B966" s="444"/>
      <c r="C966" s="445"/>
      <c r="D966" s="445"/>
      <c r="E966" s="446"/>
      <c r="F966" s="453"/>
      <c r="G966" s="454"/>
      <c r="H966" s="454"/>
      <c r="I966" s="454"/>
      <c r="J966" s="454"/>
      <c r="K966" s="454"/>
      <c r="L966" s="454"/>
      <c r="M966" s="454"/>
      <c r="N966" s="455"/>
      <c r="O966" s="444"/>
      <c r="P966" s="445"/>
      <c r="Q966" s="445"/>
      <c r="R966" s="445"/>
      <c r="S966" s="445"/>
      <c r="T966" s="445"/>
      <c r="U966" s="446"/>
      <c r="V966" s="434">
        <f>V948+V950+V952+V954+V956+V958+V960+V962+V964-V965</f>
        <v>0</v>
      </c>
      <c r="W966" s="435"/>
      <c r="X966" s="435"/>
      <c r="Y966" s="465"/>
      <c r="Z966" s="434">
        <f>Z948+Z950+Z952+Z954+Z956+Z958+Z960+Z962+Z964</f>
        <v>0</v>
      </c>
      <c r="AA966" s="435"/>
      <c r="AB966" s="435"/>
      <c r="AC966" s="435"/>
      <c r="AD966" s="434">
        <f>AD948+AD950+AD952+AD954+AD956+AD958+AD960+AD962+AD964</f>
        <v>0</v>
      </c>
      <c r="AE966" s="435"/>
      <c r="AF966" s="435"/>
      <c r="AG966" s="435"/>
      <c r="AH966" s="434">
        <f>AY966</f>
        <v>0</v>
      </c>
      <c r="AI966" s="435"/>
      <c r="AJ966" s="435"/>
      <c r="AK966" s="435"/>
      <c r="AL966" s="55"/>
      <c r="AM966" s="56"/>
      <c r="AN966" s="434">
        <f>BB966</f>
        <v>0</v>
      </c>
      <c r="AO966" s="435"/>
      <c r="AP966" s="435"/>
      <c r="AQ966" s="435"/>
      <c r="AR966" s="435"/>
      <c r="AS966" s="181"/>
      <c r="AW966" s="47"/>
      <c r="AY966" s="208">
        <f>AY948+AY950+AY952+AY954+AY956+AY958+AY960+AY962+AY964</f>
        <v>0</v>
      </c>
      <c r="AZ966" s="210"/>
      <c r="BA966" s="210"/>
      <c r="BB966" s="206">
        <f>BB965</f>
        <v>0</v>
      </c>
      <c r="BC966" s="213"/>
    </row>
    <row r="967" spans="2:65" ht="18" customHeight="1" x14ac:dyDescent="0.15">
      <c r="B967" s="447"/>
      <c r="C967" s="448"/>
      <c r="D967" s="448"/>
      <c r="E967" s="449"/>
      <c r="F967" s="456"/>
      <c r="G967" s="457"/>
      <c r="H967" s="457"/>
      <c r="I967" s="457"/>
      <c r="J967" s="457"/>
      <c r="K967" s="457"/>
      <c r="L967" s="457"/>
      <c r="M967" s="457"/>
      <c r="N967" s="458"/>
      <c r="O967" s="447"/>
      <c r="P967" s="448"/>
      <c r="Q967" s="448"/>
      <c r="R967" s="448"/>
      <c r="S967" s="448"/>
      <c r="T967" s="448"/>
      <c r="U967" s="449"/>
      <c r="V967" s="436"/>
      <c r="W967" s="437"/>
      <c r="X967" s="437"/>
      <c r="Y967" s="438"/>
      <c r="Z967" s="436"/>
      <c r="AA967" s="437"/>
      <c r="AB967" s="437"/>
      <c r="AC967" s="437"/>
      <c r="AD967" s="436"/>
      <c r="AE967" s="437"/>
      <c r="AF967" s="437"/>
      <c r="AG967" s="437"/>
      <c r="AH967" s="436">
        <f>AZ967</f>
        <v>0</v>
      </c>
      <c r="AI967" s="437"/>
      <c r="AJ967" s="437"/>
      <c r="AK967" s="438"/>
      <c r="AL967" s="57"/>
      <c r="AM967" s="58"/>
      <c r="AN967" s="436">
        <f>BC967</f>
        <v>0</v>
      </c>
      <c r="AO967" s="437"/>
      <c r="AP967" s="437"/>
      <c r="AQ967" s="437"/>
      <c r="AR967" s="437"/>
      <c r="AS967" s="31"/>
      <c r="AU967" s="90"/>
      <c r="AW967" s="47"/>
      <c r="AY967" s="209"/>
      <c r="AZ967" s="211">
        <f>IF(AZ948+AZ950+AZ952+AZ954+AZ956+AZ958+AZ960+AZ962+AZ964=AY966,0,ROUNDDOWN(AZ948+AZ950+AZ952+AZ954+AZ956+AZ958+AZ960+AZ962+AZ964,0))</f>
        <v>0</v>
      </c>
      <c r="BA967" s="207"/>
      <c r="BB967" s="207"/>
      <c r="BC967" s="211">
        <f>IF(BC965=BB966,0,BC965)</f>
        <v>0</v>
      </c>
    </row>
    <row r="968" spans="2:65" ht="18" customHeight="1" x14ac:dyDescent="0.15">
      <c r="AD968" s="1" t="str">
        <f>IF(AND($F965="",$V965+$V966&gt;0),"事業の種類を選択してください。","")</f>
        <v/>
      </c>
      <c r="AN968" s="433">
        <f>IF(AN965=0,0,AN965+IF(AN967=0,AN966,AN967))</f>
        <v>0</v>
      </c>
      <c r="AO968" s="433"/>
      <c r="AP968" s="433"/>
      <c r="AQ968" s="433"/>
      <c r="AR968" s="433"/>
      <c r="AW968" s="47"/>
    </row>
    <row r="969" spans="2:65" ht="31.5" customHeight="1" x14ac:dyDescent="0.15">
      <c r="AN969" s="62"/>
      <c r="AO969" s="62"/>
      <c r="AP969" s="62"/>
      <c r="AQ969" s="62"/>
      <c r="AR969" s="62"/>
      <c r="AW969" s="47"/>
    </row>
    <row r="970" spans="2:65" ht="7.5" customHeight="1" x14ac:dyDescent="0.15">
      <c r="X970" s="6"/>
      <c r="Y970" s="6"/>
      <c r="AW970" s="47"/>
    </row>
    <row r="971" spans="2:65" ht="10.5" customHeight="1" x14ac:dyDescent="0.15">
      <c r="X971" s="6"/>
      <c r="Y971" s="6"/>
      <c r="AW971" s="47"/>
    </row>
    <row r="972" spans="2:65" ht="5.25" customHeight="1" x14ac:dyDescent="0.15">
      <c r="X972" s="6"/>
      <c r="Y972" s="6"/>
      <c r="AW972" s="47"/>
    </row>
    <row r="973" spans="2:65" ht="5.25" customHeight="1" x14ac:dyDescent="0.15">
      <c r="X973" s="6"/>
      <c r="Y973" s="6"/>
      <c r="AW973" s="47"/>
    </row>
    <row r="974" spans="2:65" ht="5.25" customHeight="1" x14ac:dyDescent="0.15">
      <c r="X974" s="6"/>
      <c r="Y974" s="6"/>
      <c r="AW974" s="47"/>
    </row>
    <row r="975" spans="2:65" ht="5.25" customHeight="1" x14ac:dyDescent="0.15">
      <c r="X975" s="6"/>
      <c r="Y975" s="6"/>
      <c r="AW975" s="47"/>
    </row>
    <row r="976" spans="2:65" ht="17.25" customHeight="1" x14ac:dyDescent="0.15">
      <c r="B976" s="2" t="s">
        <v>50</v>
      </c>
      <c r="S976" s="4"/>
      <c r="T976" s="4"/>
      <c r="U976" s="4"/>
      <c r="V976" s="4"/>
      <c r="W976" s="4"/>
      <c r="AL976" s="48"/>
      <c r="AW976" s="47"/>
    </row>
    <row r="977" spans="2:65" ht="12.75" customHeight="1" x14ac:dyDescent="0.15">
      <c r="M977" s="49"/>
      <c r="N977" s="49"/>
      <c r="O977" s="49"/>
      <c r="P977" s="49"/>
      <c r="Q977" s="49"/>
      <c r="R977" s="49"/>
      <c r="S977" s="49"/>
      <c r="T977" s="50"/>
      <c r="U977" s="50"/>
      <c r="V977" s="50"/>
      <c r="W977" s="50"/>
      <c r="X977" s="50"/>
      <c r="Y977" s="50"/>
      <c r="Z977" s="50"/>
      <c r="AA977" s="49"/>
      <c r="AB977" s="49"/>
      <c r="AC977" s="49"/>
      <c r="AL977" s="48"/>
      <c r="AM977" s="560" t="s">
        <v>266</v>
      </c>
      <c r="AN977" s="561"/>
      <c r="AO977" s="561"/>
      <c r="AP977" s="562"/>
      <c r="AW977" s="47"/>
    </row>
    <row r="978" spans="2:65" ht="12.75" customHeight="1" x14ac:dyDescent="0.15">
      <c r="M978" s="49"/>
      <c r="N978" s="49"/>
      <c r="O978" s="49"/>
      <c r="P978" s="49"/>
      <c r="Q978" s="49"/>
      <c r="R978" s="49"/>
      <c r="S978" s="49"/>
      <c r="T978" s="50"/>
      <c r="U978" s="50"/>
      <c r="V978" s="50"/>
      <c r="W978" s="50"/>
      <c r="X978" s="50"/>
      <c r="Y978" s="50"/>
      <c r="Z978" s="50"/>
      <c r="AA978" s="49"/>
      <c r="AB978" s="49"/>
      <c r="AC978" s="49"/>
      <c r="AL978" s="48"/>
      <c r="AM978" s="563"/>
      <c r="AN978" s="564"/>
      <c r="AO978" s="564"/>
      <c r="AP978" s="565"/>
      <c r="AW978" s="47"/>
    </row>
    <row r="979" spans="2:65" ht="12.75" customHeight="1" x14ac:dyDescent="0.15">
      <c r="M979" s="49"/>
      <c r="N979" s="49"/>
      <c r="O979" s="49"/>
      <c r="P979" s="49"/>
      <c r="Q979" s="49"/>
      <c r="R979" s="49"/>
      <c r="S979" s="49"/>
      <c r="T979" s="49"/>
      <c r="U979" s="49"/>
      <c r="V979" s="49"/>
      <c r="W979" s="49"/>
      <c r="X979" s="49"/>
      <c r="Y979" s="49"/>
      <c r="Z979" s="49"/>
      <c r="AA979" s="49"/>
      <c r="AB979" s="49"/>
      <c r="AC979" s="49"/>
      <c r="AL979" s="48"/>
      <c r="AM979" s="220"/>
      <c r="AN979" s="220"/>
      <c r="AW979" s="47"/>
    </row>
    <row r="980" spans="2:65" ht="6" customHeight="1" x14ac:dyDescent="0.15">
      <c r="M980" s="49"/>
      <c r="N980" s="49"/>
      <c r="O980" s="49"/>
      <c r="P980" s="49"/>
      <c r="Q980" s="49"/>
      <c r="R980" s="49"/>
      <c r="S980" s="49"/>
      <c r="T980" s="49"/>
      <c r="U980" s="49"/>
      <c r="V980" s="49"/>
      <c r="W980" s="49"/>
      <c r="X980" s="49"/>
      <c r="Y980" s="49"/>
      <c r="Z980" s="49"/>
      <c r="AA980" s="49"/>
      <c r="AB980" s="49"/>
      <c r="AC980" s="49"/>
      <c r="AL980" s="48"/>
      <c r="AM980" s="48"/>
      <c r="AW980" s="47"/>
    </row>
    <row r="981" spans="2:65" ht="12.75" customHeight="1" x14ac:dyDescent="0.15">
      <c r="B981" s="566" t="s">
        <v>2</v>
      </c>
      <c r="C981" s="567"/>
      <c r="D981" s="567"/>
      <c r="E981" s="567"/>
      <c r="F981" s="567"/>
      <c r="G981" s="567"/>
      <c r="H981" s="567"/>
      <c r="I981" s="567"/>
      <c r="J981" s="569" t="s">
        <v>10</v>
      </c>
      <c r="K981" s="569"/>
      <c r="L981" s="3" t="s">
        <v>3</v>
      </c>
      <c r="M981" s="569" t="s">
        <v>11</v>
      </c>
      <c r="N981" s="569"/>
      <c r="O981" s="570" t="s">
        <v>12</v>
      </c>
      <c r="P981" s="569"/>
      <c r="Q981" s="569"/>
      <c r="R981" s="569"/>
      <c r="S981" s="569"/>
      <c r="T981" s="569"/>
      <c r="U981" s="569" t="s">
        <v>13</v>
      </c>
      <c r="V981" s="569"/>
      <c r="W981" s="569"/>
      <c r="AD981" s="5"/>
      <c r="AE981" s="5"/>
      <c r="AF981" s="5"/>
      <c r="AG981" s="5"/>
      <c r="AH981" s="5"/>
      <c r="AI981" s="5"/>
      <c r="AJ981" s="5"/>
      <c r="AL981" s="571">
        <f ca="1">$AL$9</f>
        <v>30</v>
      </c>
      <c r="AM981" s="572"/>
      <c r="AN981" s="502" t="s">
        <v>4</v>
      </c>
      <c r="AO981" s="502"/>
      <c r="AP981" s="572">
        <v>24</v>
      </c>
      <c r="AQ981" s="572"/>
      <c r="AR981" s="502" t="s">
        <v>5</v>
      </c>
      <c r="AS981" s="503"/>
      <c r="AW981" s="47"/>
    </row>
    <row r="982" spans="2:65" ht="13.5" customHeight="1" x14ac:dyDescent="0.15">
      <c r="B982" s="567"/>
      <c r="C982" s="567"/>
      <c r="D982" s="567"/>
      <c r="E982" s="567"/>
      <c r="F982" s="567"/>
      <c r="G982" s="567"/>
      <c r="H982" s="567"/>
      <c r="I982" s="567"/>
      <c r="J982" s="508" t="str">
        <f>$J$10</f>
        <v>1</v>
      </c>
      <c r="K982" s="510" t="str">
        <f>$K$10</f>
        <v>2</v>
      </c>
      <c r="L982" s="513" t="str">
        <f>$L$10</f>
        <v>1</v>
      </c>
      <c r="M982" s="516" t="str">
        <f>$M$10</f>
        <v>0</v>
      </c>
      <c r="N982" s="510" t="str">
        <f>$N$10</f>
        <v>3</v>
      </c>
      <c r="O982" s="516" t="str">
        <f>$O$10</f>
        <v>9</v>
      </c>
      <c r="P982" s="519" t="str">
        <f>$P$10</f>
        <v>3</v>
      </c>
      <c r="Q982" s="519" t="str">
        <f>$Q$10</f>
        <v>9</v>
      </c>
      <c r="R982" s="519" t="str">
        <f>$R$10</f>
        <v>0</v>
      </c>
      <c r="S982" s="519" t="str">
        <f>$S$10</f>
        <v>2</v>
      </c>
      <c r="T982" s="510" t="str">
        <f>$T$10</f>
        <v>5</v>
      </c>
      <c r="U982" s="516" t="str">
        <f>$U$10</f>
        <v>0</v>
      </c>
      <c r="V982" s="519" t="str">
        <f>$V$10</f>
        <v>0</v>
      </c>
      <c r="W982" s="510" t="str">
        <f>$W$10</f>
        <v>１</v>
      </c>
      <c r="AD982" s="5"/>
      <c r="AE982" s="5"/>
      <c r="AF982" s="5"/>
      <c r="AG982" s="5"/>
      <c r="AH982" s="5"/>
      <c r="AI982" s="5"/>
      <c r="AJ982" s="5"/>
      <c r="AL982" s="573"/>
      <c r="AM982" s="574"/>
      <c r="AN982" s="504"/>
      <c r="AO982" s="504"/>
      <c r="AP982" s="574"/>
      <c r="AQ982" s="574"/>
      <c r="AR982" s="504"/>
      <c r="AS982" s="505"/>
      <c r="AW982" s="47"/>
    </row>
    <row r="983" spans="2:65" ht="9" customHeight="1" x14ac:dyDescent="0.15">
      <c r="B983" s="567"/>
      <c r="C983" s="567"/>
      <c r="D983" s="567"/>
      <c r="E983" s="567"/>
      <c r="F983" s="567"/>
      <c r="G983" s="567"/>
      <c r="H983" s="567"/>
      <c r="I983" s="567"/>
      <c r="J983" s="509"/>
      <c r="K983" s="511"/>
      <c r="L983" s="514"/>
      <c r="M983" s="517"/>
      <c r="N983" s="511"/>
      <c r="O983" s="517"/>
      <c r="P983" s="520"/>
      <c r="Q983" s="520"/>
      <c r="R983" s="520"/>
      <c r="S983" s="520"/>
      <c r="T983" s="511"/>
      <c r="U983" s="517"/>
      <c r="V983" s="520"/>
      <c r="W983" s="511"/>
      <c r="AD983" s="5"/>
      <c r="AE983" s="5"/>
      <c r="AF983" s="5"/>
      <c r="AG983" s="5"/>
      <c r="AH983" s="5"/>
      <c r="AI983" s="5"/>
      <c r="AJ983" s="5"/>
      <c r="AL983" s="575"/>
      <c r="AM983" s="576"/>
      <c r="AN983" s="506"/>
      <c r="AO983" s="506"/>
      <c r="AP983" s="576"/>
      <c r="AQ983" s="576"/>
      <c r="AR983" s="506"/>
      <c r="AS983" s="507"/>
      <c r="AW983" s="47"/>
    </row>
    <row r="984" spans="2:65" ht="6" customHeight="1" x14ac:dyDescent="0.15">
      <c r="B984" s="568"/>
      <c r="C984" s="568"/>
      <c r="D984" s="568"/>
      <c r="E984" s="568"/>
      <c r="F984" s="568"/>
      <c r="G984" s="568"/>
      <c r="H984" s="568"/>
      <c r="I984" s="568"/>
      <c r="J984" s="509"/>
      <c r="K984" s="512"/>
      <c r="L984" s="515"/>
      <c r="M984" s="518"/>
      <c r="N984" s="512"/>
      <c r="O984" s="518"/>
      <c r="P984" s="521"/>
      <c r="Q984" s="521"/>
      <c r="R984" s="521"/>
      <c r="S984" s="521"/>
      <c r="T984" s="512"/>
      <c r="U984" s="518"/>
      <c r="V984" s="521"/>
      <c r="W984" s="512"/>
      <c r="AW984" s="47"/>
    </row>
    <row r="985" spans="2:65" ht="15" customHeight="1" x14ac:dyDescent="0.15">
      <c r="B985" s="487" t="s">
        <v>51</v>
      </c>
      <c r="C985" s="488"/>
      <c r="D985" s="488"/>
      <c r="E985" s="488"/>
      <c r="F985" s="488"/>
      <c r="G985" s="488"/>
      <c r="H985" s="488"/>
      <c r="I985" s="489"/>
      <c r="J985" s="487" t="s">
        <v>6</v>
      </c>
      <c r="K985" s="488"/>
      <c r="L985" s="488"/>
      <c r="M985" s="488"/>
      <c r="N985" s="496"/>
      <c r="O985" s="499" t="s">
        <v>52</v>
      </c>
      <c r="P985" s="488"/>
      <c r="Q985" s="488"/>
      <c r="R985" s="488"/>
      <c r="S985" s="488"/>
      <c r="T985" s="488"/>
      <c r="U985" s="489"/>
      <c r="V985" s="12" t="s">
        <v>32</v>
      </c>
      <c r="W985" s="27"/>
      <c r="X985" s="27"/>
      <c r="Y985" s="526" t="s">
        <v>44</v>
      </c>
      <c r="Z985" s="526"/>
      <c r="AA985" s="526"/>
      <c r="AB985" s="526"/>
      <c r="AC985" s="526"/>
      <c r="AD985" s="526"/>
      <c r="AE985" s="526"/>
      <c r="AF985" s="526"/>
      <c r="AG985" s="526"/>
      <c r="AH985" s="526"/>
      <c r="AI985" s="27"/>
      <c r="AJ985" s="27"/>
      <c r="AK985" s="28"/>
      <c r="AL985" s="527" t="s">
        <v>216</v>
      </c>
      <c r="AM985" s="527"/>
      <c r="AN985" s="528" t="s">
        <v>33</v>
      </c>
      <c r="AO985" s="528"/>
      <c r="AP985" s="528"/>
      <c r="AQ985" s="528"/>
      <c r="AR985" s="528"/>
      <c r="AS985" s="529"/>
      <c r="AW985" s="47"/>
    </row>
    <row r="986" spans="2:65" ht="13.5" customHeight="1" x14ac:dyDescent="0.15">
      <c r="B986" s="490"/>
      <c r="C986" s="491"/>
      <c r="D986" s="491"/>
      <c r="E986" s="491"/>
      <c r="F986" s="491"/>
      <c r="G986" s="491"/>
      <c r="H986" s="491"/>
      <c r="I986" s="492"/>
      <c r="J986" s="490"/>
      <c r="K986" s="491"/>
      <c r="L986" s="491"/>
      <c r="M986" s="491"/>
      <c r="N986" s="497"/>
      <c r="O986" s="500"/>
      <c r="P986" s="491"/>
      <c r="Q986" s="491"/>
      <c r="R986" s="491"/>
      <c r="S986" s="491"/>
      <c r="T986" s="491"/>
      <c r="U986" s="492"/>
      <c r="V986" s="530" t="s">
        <v>7</v>
      </c>
      <c r="W986" s="531"/>
      <c r="X986" s="531"/>
      <c r="Y986" s="532"/>
      <c r="Z986" s="536" t="s">
        <v>16</v>
      </c>
      <c r="AA986" s="537"/>
      <c r="AB986" s="537"/>
      <c r="AC986" s="538"/>
      <c r="AD986" s="542" t="s">
        <v>17</v>
      </c>
      <c r="AE986" s="543"/>
      <c r="AF986" s="543"/>
      <c r="AG986" s="544"/>
      <c r="AH986" s="548" t="s">
        <v>86</v>
      </c>
      <c r="AI986" s="549"/>
      <c r="AJ986" s="549"/>
      <c r="AK986" s="550"/>
      <c r="AL986" s="554" t="s">
        <v>217</v>
      </c>
      <c r="AM986" s="554"/>
      <c r="AN986" s="556" t="s">
        <v>19</v>
      </c>
      <c r="AO986" s="557"/>
      <c r="AP986" s="557"/>
      <c r="AQ986" s="557"/>
      <c r="AR986" s="558"/>
      <c r="AS986" s="559"/>
      <c r="AW986" s="47"/>
      <c r="AY986" s="196" t="s">
        <v>243</v>
      </c>
      <c r="AZ986" s="196" t="s">
        <v>243</v>
      </c>
      <c r="BA986" s="196" t="s">
        <v>241</v>
      </c>
      <c r="BB986" s="522" t="s">
        <v>242</v>
      </c>
      <c r="BC986" s="523"/>
    </row>
    <row r="987" spans="2:65" ht="13.5" customHeight="1" x14ac:dyDescent="0.15">
      <c r="B987" s="493"/>
      <c r="C987" s="494"/>
      <c r="D987" s="494"/>
      <c r="E987" s="494"/>
      <c r="F987" s="494"/>
      <c r="G987" s="494"/>
      <c r="H987" s="494"/>
      <c r="I987" s="495"/>
      <c r="J987" s="493"/>
      <c r="K987" s="494"/>
      <c r="L987" s="494"/>
      <c r="M987" s="494"/>
      <c r="N987" s="498"/>
      <c r="O987" s="501"/>
      <c r="P987" s="494"/>
      <c r="Q987" s="494"/>
      <c r="R987" s="494"/>
      <c r="S987" s="494"/>
      <c r="T987" s="494"/>
      <c r="U987" s="495"/>
      <c r="V987" s="533"/>
      <c r="W987" s="534"/>
      <c r="X987" s="534"/>
      <c r="Y987" s="535"/>
      <c r="Z987" s="539"/>
      <c r="AA987" s="540"/>
      <c r="AB987" s="540"/>
      <c r="AC987" s="541"/>
      <c r="AD987" s="545"/>
      <c r="AE987" s="546"/>
      <c r="AF987" s="546"/>
      <c r="AG987" s="547"/>
      <c r="AH987" s="551"/>
      <c r="AI987" s="552"/>
      <c r="AJ987" s="552"/>
      <c r="AK987" s="553"/>
      <c r="AL987" s="555"/>
      <c r="AM987" s="555"/>
      <c r="AN987" s="524"/>
      <c r="AO987" s="524"/>
      <c r="AP987" s="524"/>
      <c r="AQ987" s="524"/>
      <c r="AR987" s="524"/>
      <c r="AS987" s="525"/>
      <c r="AW987" s="47"/>
      <c r="AY987" s="197"/>
      <c r="AZ987" s="198" t="s">
        <v>237</v>
      </c>
      <c r="BA987" s="198" t="s">
        <v>240</v>
      </c>
      <c r="BB987" s="199" t="s">
        <v>238</v>
      </c>
      <c r="BC987" s="198" t="s">
        <v>237</v>
      </c>
      <c r="BL987" s="43" t="s">
        <v>251</v>
      </c>
      <c r="BM987" s="43" t="s">
        <v>151</v>
      </c>
    </row>
    <row r="988" spans="2:65" ht="18" customHeight="1" x14ac:dyDescent="0.15">
      <c r="B988" s="466"/>
      <c r="C988" s="467"/>
      <c r="D988" s="467"/>
      <c r="E988" s="467"/>
      <c r="F988" s="467"/>
      <c r="G988" s="467"/>
      <c r="H988" s="467"/>
      <c r="I988" s="468"/>
      <c r="J988" s="466"/>
      <c r="K988" s="467"/>
      <c r="L988" s="467"/>
      <c r="M988" s="467"/>
      <c r="N988" s="472"/>
      <c r="O988" s="86"/>
      <c r="P988" s="15" t="s">
        <v>0</v>
      </c>
      <c r="Q988" s="44"/>
      <c r="R988" s="15" t="s">
        <v>1</v>
      </c>
      <c r="S988" s="85"/>
      <c r="T988" s="474" t="s">
        <v>57</v>
      </c>
      <c r="U988" s="475"/>
      <c r="V988" s="476"/>
      <c r="W988" s="477"/>
      <c r="X988" s="477"/>
      <c r="Y988" s="59" t="s">
        <v>8</v>
      </c>
      <c r="Z988" s="37"/>
      <c r="AA988" s="38"/>
      <c r="AB988" s="38"/>
      <c r="AC988" s="36" t="s">
        <v>8</v>
      </c>
      <c r="AD988" s="37"/>
      <c r="AE988" s="38"/>
      <c r="AF988" s="38"/>
      <c r="AG988" s="39" t="s">
        <v>8</v>
      </c>
      <c r="AH988" s="462">
        <f>IF(V988="賃金で算定",V989+Z989-AD989,0)</f>
        <v>0</v>
      </c>
      <c r="AI988" s="463"/>
      <c r="AJ988" s="463"/>
      <c r="AK988" s="464"/>
      <c r="AL988" s="51"/>
      <c r="AM988" s="52"/>
      <c r="AN988" s="478"/>
      <c r="AO988" s="479"/>
      <c r="AP988" s="479"/>
      <c r="AQ988" s="479"/>
      <c r="AR988" s="479"/>
      <c r="AS988" s="39" t="s">
        <v>8</v>
      </c>
      <c r="AV988" s="46" t="str">
        <f>IF(OR(O988="",Q988=""),"", IF(O988&lt;20,DATE(O988+118,Q988,IF(S988="",1,S988)),DATE(O988+88,Q988,IF(S988="",1,S988))))</f>
        <v/>
      </c>
      <c r="AW988" s="47" t="str">
        <f>IF(AV988&lt;=設定シート!C$15,"昔",IF(AV988&lt;=設定シート!E$15,"上",IF(AV988&lt;=設定シート!G$15,"中","下")))</f>
        <v>下</v>
      </c>
      <c r="AX988" s="4">
        <f>IF(AV988&lt;=設定シート!$E$36,5,IF(AV988&lt;=設定シート!$I$36,7,IF(AV988&lt;=設定シート!$M$36,9,11)))</f>
        <v>11</v>
      </c>
      <c r="AY988" s="202"/>
      <c r="AZ988" s="200"/>
      <c r="BA988" s="204">
        <f>AN988</f>
        <v>0</v>
      </c>
      <c r="BB988" s="200"/>
      <c r="BC988" s="200"/>
    </row>
    <row r="989" spans="2:65" ht="18" customHeight="1" x14ac:dyDescent="0.15">
      <c r="B989" s="469"/>
      <c r="C989" s="470"/>
      <c r="D989" s="470"/>
      <c r="E989" s="470"/>
      <c r="F989" s="470"/>
      <c r="G989" s="470"/>
      <c r="H989" s="470"/>
      <c r="I989" s="471"/>
      <c r="J989" s="469"/>
      <c r="K989" s="470"/>
      <c r="L989" s="470"/>
      <c r="M989" s="470"/>
      <c r="N989" s="473"/>
      <c r="O989" s="87"/>
      <c r="P989" s="5" t="s">
        <v>0</v>
      </c>
      <c r="Q989" s="45"/>
      <c r="R989" s="5" t="s">
        <v>1</v>
      </c>
      <c r="S989" s="88"/>
      <c r="T989" s="480" t="s">
        <v>58</v>
      </c>
      <c r="U989" s="481"/>
      <c r="V989" s="482"/>
      <c r="W989" s="483"/>
      <c r="X989" s="483"/>
      <c r="Y989" s="484"/>
      <c r="Z989" s="485"/>
      <c r="AA989" s="486"/>
      <c r="AB989" s="486"/>
      <c r="AC989" s="486"/>
      <c r="AD989" s="482">
        <v>0</v>
      </c>
      <c r="AE989" s="483"/>
      <c r="AF989" s="483"/>
      <c r="AG989" s="484"/>
      <c r="AH989" s="435">
        <f>IF(V988="賃金で算定",0,V989+Z989-AD989)</f>
        <v>0</v>
      </c>
      <c r="AI989" s="435"/>
      <c r="AJ989" s="435"/>
      <c r="AK989" s="465"/>
      <c r="AL989" s="439">
        <f>IF(V988="賃金で算定","賃金で算定",IF(OR(V989=0,$F1006="",AV988=""),0,IF(AW988="昔",VLOOKUP($F1006,労務比率,AX988,FALSE),IF(AW988="上",VLOOKUP($F1006,労務比率,AX988,FALSE),IF(AW988="中",VLOOKUP($F1006,労務比率,AX988,FALSE),VLOOKUP($F1006,労務比率,AX988,FALSE))))))</f>
        <v>0</v>
      </c>
      <c r="AM989" s="440"/>
      <c r="AN989" s="436">
        <f>IF(V988="賃金で算定",0,INT(AH989*AL989/100))</f>
        <v>0</v>
      </c>
      <c r="AO989" s="437"/>
      <c r="AP989" s="437"/>
      <c r="AQ989" s="437"/>
      <c r="AR989" s="437"/>
      <c r="AS989" s="31"/>
      <c r="AV989" s="46"/>
      <c r="AW989" s="47"/>
      <c r="AY989" s="203">
        <f>AH989</f>
        <v>0</v>
      </c>
      <c r="AZ989" s="201">
        <f>IF(AV988&lt;=設定シート!C$85,AH989,IF(AND(AV988&gt;=設定シート!E$85,AV988&lt;=設定シート!G$85),AH989*105/108,AH989))</f>
        <v>0</v>
      </c>
      <c r="BA989" s="198"/>
      <c r="BB989" s="201">
        <f>IF($AL989="賃金で算定",0,INT(AY989*$AL989/100))</f>
        <v>0</v>
      </c>
      <c r="BC989" s="201">
        <f>IF(AY989=AZ989,BB989,AZ989*$AL989/100)</f>
        <v>0</v>
      </c>
      <c r="BL989" s="43">
        <f>IF(AY989=AZ989,0,1)</f>
        <v>0</v>
      </c>
      <c r="BM989" s="43" t="str">
        <f>IF(BL989=1,AL989,"")</f>
        <v/>
      </c>
    </row>
    <row r="990" spans="2:65" ht="18" customHeight="1" x14ac:dyDescent="0.15">
      <c r="B990" s="466"/>
      <c r="C990" s="467"/>
      <c r="D990" s="467"/>
      <c r="E990" s="467"/>
      <c r="F990" s="467"/>
      <c r="G990" s="467"/>
      <c r="H990" s="467"/>
      <c r="I990" s="468"/>
      <c r="J990" s="466"/>
      <c r="K990" s="467"/>
      <c r="L990" s="467"/>
      <c r="M990" s="467"/>
      <c r="N990" s="472"/>
      <c r="O990" s="86"/>
      <c r="P990" s="15" t="s">
        <v>45</v>
      </c>
      <c r="Q990" s="44"/>
      <c r="R990" s="15" t="s">
        <v>46</v>
      </c>
      <c r="S990" s="85"/>
      <c r="T990" s="474" t="s">
        <v>47</v>
      </c>
      <c r="U990" s="475"/>
      <c r="V990" s="476"/>
      <c r="W990" s="477"/>
      <c r="X990" s="477"/>
      <c r="Y990" s="60"/>
      <c r="Z990" s="33"/>
      <c r="AA990" s="34"/>
      <c r="AB990" s="34"/>
      <c r="AC990" s="35"/>
      <c r="AD990" s="33"/>
      <c r="AE990" s="34"/>
      <c r="AF990" s="34"/>
      <c r="AG990" s="40"/>
      <c r="AH990" s="462">
        <f>IF(V990="賃金で算定",V991+Z991-AD991,0)</f>
        <v>0</v>
      </c>
      <c r="AI990" s="463"/>
      <c r="AJ990" s="463"/>
      <c r="AK990" s="464"/>
      <c r="AL990" s="51"/>
      <c r="AM990" s="52"/>
      <c r="AN990" s="478"/>
      <c r="AO990" s="479"/>
      <c r="AP990" s="479"/>
      <c r="AQ990" s="479"/>
      <c r="AR990" s="479"/>
      <c r="AS990" s="32"/>
      <c r="AV990" s="46" t="str">
        <f>IF(OR(O990="",Q990=""),"", IF(O990&lt;20,DATE(O990+118,Q990,IF(S990="",1,S990)),DATE(O990+88,Q990,IF(S990="",1,S990))))</f>
        <v/>
      </c>
      <c r="AW990" s="47" t="str">
        <f>IF(AV990&lt;=設定シート!C$15,"昔",IF(AV990&lt;=設定シート!E$15,"上",IF(AV990&lt;=設定シート!G$15,"中","下")))</f>
        <v>下</v>
      </c>
      <c r="AX990" s="4">
        <f>IF(AV990&lt;=設定シート!$E$36,5,IF(AV990&lt;=設定シート!$I$36,7,IF(AV990&lt;=設定シート!$M$36,9,11)))</f>
        <v>11</v>
      </c>
      <c r="AY990" s="202"/>
      <c r="AZ990" s="200"/>
      <c r="BA990" s="204">
        <f t="shared" ref="BA990" si="538">AN990</f>
        <v>0</v>
      </c>
      <c r="BB990" s="200"/>
      <c r="BC990" s="200"/>
      <c r="BL990" s="43"/>
      <c r="BM990" s="43"/>
    </row>
    <row r="991" spans="2:65" ht="18" customHeight="1" x14ac:dyDescent="0.15">
      <c r="B991" s="469"/>
      <c r="C991" s="470"/>
      <c r="D991" s="470"/>
      <c r="E991" s="470"/>
      <c r="F991" s="470"/>
      <c r="G991" s="470"/>
      <c r="H991" s="470"/>
      <c r="I991" s="471"/>
      <c r="J991" s="469"/>
      <c r="K991" s="470"/>
      <c r="L991" s="470"/>
      <c r="M991" s="470"/>
      <c r="N991" s="473"/>
      <c r="O991" s="87"/>
      <c r="P991" s="16" t="s">
        <v>45</v>
      </c>
      <c r="Q991" s="45"/>
      <c r="R991" s="16" t="s">
        <v>46</v>
      </c>
      <c r="S991" s="88"/>
      <c r="T991" s="480" t="s">
        <v>48</v>
      </c>
      <c r="U991" s="481"/>
      <c r="V991" s="482"/>
      <c r="W991" s="483"/>
      <c r="X991" s="483"/>
      <c r="Y991" s="484"/>
      <c r="Z991" s="485"/>
      <c r="AA991" s="486"/>
      <c r="AB991" s="486"/>
      <c r="AC991" s="486"/>
      <c r="AD991" s="482">
        <v>0</v>
      </c>
      <c r="AE991" s="483"/>
      <c r="AF991" s="483"/>
      <c r="AG991" s="484"/>
      <c r="AH991" s="435">
        <f>IF(V990="賃金で算定",0,V991+Z991-AD991)</f>
        <v>0</v>
      </c>
      <c r="AI991" s="435"/>
      <c r="AJ991" s="435"/>
      <c r="AK991" s="465"/>
      <c r="AL991" s="439">
        <f>IF(V990="賃金で算定","賃金で算定",IF(OR(V991=0,$F1006="",AV990=""),0,IF(AW990="昔",VLOOKUP($F1006,労務比率,AX990,FALSE),IF(AW990="上",VLOOKUP($F1006,労務比率,AX990,FALSE),IF(AW990="中",VLOOKUP($F1006,労務比率,AX990,FALSE),VLOOKUP($F1006,労務比率,AX990,FALSE))))))</f>
        <v>0</v>
      </c>
      <c r="AM991" s="440"/>
      <c r="AN991" s="436">
        <f>IF(V990="賃金で算定",0,INT(AH991*AL991/100))</f>
        <v>0</v>
      </c>
      <c r="AO991" s="437"/>
      <c r="AP991" s="437"/>
      <c r="AQ991" s="437"/>
      <c r="AR991" s="437"/>
      <c r="AS991" s="31"/>
      <c r="AV991" s="46"/>
      <c r="AW991" s="47"/>
      <c r="AY991" s="203">
        <f t="shared" ref="AY991" si="539">AH991</f>
        <v>0</v>
      </c>
      <c r="AZ991" s="201">
        <f>IF(AV990&lt;=設定シート!C$85,AH991,IF(AND(AV990&gt;=設定シート!E$85,AV990&lt;=設定シート!G$85),AH991*105/108,AH991))</f>
        <v>0</v>
      </c>
      <c r="BA991" s="198"/>
      <c r="BB991" s="201">
        <f t="shared" ref="BB991" si="540">IF($AL991="賃金で算定",0,INT(AY991*$AL991/100))</f>
        <v>0</v>
      </c>
      <c r="BC991" s="201">
        <f>IF(AY991=AZ991,BB991,AZ991*$AL991/100)</f>
        <v>0</v>
      </c>
      <c r="BL991" s="43">
        <f>IF(AY991=AZ991,0,1)</f>
        <v>0</v>
      </c>
      <c r="BM991" s="43" t="str">
        <f>IF(BL991=1,AL991,"")</f>
        <v/>
      </c>
    </row>
    <row r="992" spans="2:65" ht="18" customHeight="1" x14ac:dyDescent="0.15">
      <c r="B992" s="466"/>
      <c r="C992" s="467"/>
      <c r="D992" s="467"/>
      <c r="E992" s="467"/>
      <c r="F992" s="467"/>
      <c r="G992" s="467"/>
      <c r="H992" s="467"/>
      <c r="I992" s="468"/>
      <c r="J992" s="466"/>
      <c r="K992" s="467"/>
      <c r="L992" s="467"/>
      <c r="M992" s="467"/>
      <c r="N992" s="472"/>
      <c r="O992" s="86"/>
      <c r="P992" s="15" t="s">
        <v>45</v>
      </c>
      <c r="Q992" s="44"/>
      <c r="R992" s="15" t="s">
        <v>46</v>
      </c>
      <c r="S992" s="85"/>
      <c r="T992" s="474" t="s">
        <v>47</v>
      </c>
      <c r="U992" s="475"/>
      <c r="V992" s="476"/>
      <c r="W992" s="477"/>
      <c r="X992" s="477"/>
      <c r="Y992" s="60"/>
      <c r="Z992" s="33"/>
      <c r="AA992" s="34"/>
      <c r="AB992" s="34"/>
      <c r="AC992" s="35"/>
      <c r="AD992" s="33"/>
      <c r="AE992" s="34"/>
      <c r="AF992" s="34"/>
      <c r="AG992" s="40"/>
      <c r="AH992" s="462">
        <f>IF(V992="賃金で算定",V993+Z993-AD993,0)</f>
        <v>0</v>
      </c>
      <c r="AI992" s="463"/>
      <c r="AJ992" s="463"/>
      <c r="AK992" s="464"/>
      <c r="AL992" s="51"/>
      <c r="AM992" s="52"/>
      <c r="AN992" s="478"/>
      <c r="AO992" s="479"/>
      <c r="AP992" s="479"/>
      <c r="AQ992" s="479"/>
      <c r="AR992" s="479"/>
      <c r="AS992" s="32"/>
      <c r="AV992" s="46" t="str">
        <f>IF(OR(O992="",Q992=""),"", IF(O992&lt;20,DATE(O992+118,Q992,IF(S992="",1,S992)),DATE(O992+88,Q992,IF(S992="",1,S992))))</f>
        <v/>
      </c>
      <c r="AW992" s="47" t="str">
        <f>IF(AV992&lt;=設定シート!C$15,"昔",IF(AV992&lt;=設定シート!E$15,"上",IF(AV992&lt;=設定シート!G$15,"中","下")))</f>
        <v>下</v>
      </c>
      <c r="AX992" s="4">
        <f>IF(AV992&lt;=設定シート!$E$36,5,IF(AV992&lt;=設定シート!$I$36,7,IF(AV992&lt;=設定シート!$M$36,9,11)))</f>
        <v>11</v>
      </c>
      <c r="AY992" s="202"/>
      <c r="AZ992" s="200"/>
      <c r="BA992" s="204">
        <f t="shared" ref="BA992" si="541">AN992</f>
        <v>0</v>
      </c>
      <c r="BB992" s="200"/>
      <c r="BC992" s="200"/>
    </row>
    <row r="993" spans="2:65" ht="18" customHeight="1" x14ac:dyDescent="0.15">
      <c r="B993" s="469"/>
      <c r="C993" s="470"/>
      <c r="D993" s="470"/>
      <c r="E993" s="470"/>
      <c r="F993" s="470"/>
      <c r="G993" s="470"/>
      <c r="H993" s="470"/>
      <c r="I993" s="471"/>
      <c r="J993" s="469"/>
      <c r="K993" s="470"/>
      <c r="L993" s="470"/>
      <c r="M993" s="470"/>
      <c r="N993" s="473"/>
      <c r="O993" s="87"/>
      <c r="P993" s="16" t="s">
        <v>45</v>
      </c>
      <c r="Q993" s="45"/>
      <c r="R993" s="16" t="s">
        <v>46</v>
      </c>
      <c r="S993" s="88"/>
      <c r="T993" s="480" t="s">
        <v>48</v>
      </c>
      <c r="U993" s="481"/>
      <c r="V993" s="482"/>
      <c r="W993" s="483"/>
      <c r="X993" s="483"/>
      <c r="Y993" s="484"/>
      <c r="Z993" s="482"/>
      <c r="AA993" s="483"/>
      <c r="AB993" s="483"/>
      <c r="AC993" s="483"/>
      <c r="AD993" s="482">
        <v>0</v>
      </c>
      <c r="AE993" s="483"/>
      <c r="AF993" s="483"/>
      <c r="AG993" s="484"/>
      <c r="AH993" s="435">
        <f>IF(V992="賃金で算定",0,V993+Z993-AD993)</f>
        <v>0</v>
      </c>
      <c r="AI993" s="435"/>
      <c r="AJ993" s="435"/>
      <c r="AK993" s="465"/>
      <c r="AL993" s="439">
        <f>IF(V992="賃金で算定","賃金で算定",IF(OR(V993=0,$F1006="",AV992=""),0,IF(AW992="昔",VLOOKUP($F1006,労務比率,AX992,FALSE),IF(AW992="上",VLOOKUP($F1006,労務比率,AX992,FALSE),IF(AW992="中",VLOOKUP($F1006,労務比率,AX992,FALSE),VLOOKUP($F1006,労務比率,AX992,FALSE))))))</f>
        <v>0</v>
      </c>
      <c r="AM993" s="440"/>
      <c r="AN993" s="436">
        <f>IF(V992="賃金で算定",0,INT(AH993*AL993/100))</f>
        <v>0</v>
      </c>
      <c r="AO993" s="437"/>
      <c r="AP993" s="437"/>
      <c r="AQ993" s="437"/>
      <c r="AR993" s="437"/>
      <c r="AS993" s="31"/>
      <c r="AV993" s="46"/>
      <c r="AW993" s="47"/>
      <c r="AY993" s="203">
        <f t="shared" ref="AY993" si="542">AH993</f>
        <v>0</v>
      </c>
      <c r="AZ993" s="201">
        <f>IF(AV992&lt;=設定シート!C$85,AH993,IF(AND(AV992&gt;=設定シート!E$85,AV992&lt;=設定シート!G$85),AH993*105/108,AH993))</f>
        <v>0</v>
      </c>
      <c r="BA993" s="198"/>
      <c r="BB993" s="201">
        <f t="shared" ref="BB993" si="543">IF($AL993="賃金で算定",0,INT(AY993*$AL993/100))</f>
        <v>0</v>
      </c>
      <c r="BC993" s="201">
        <f>IF(AY993=AZ993,BB993,AZ993*$AL993/100)</f>
        <v>0</v>
      </c>
      <c r="BL993" s="43">
        <f>IF(AY993=AZ993,0,1)</f>
        <v>0</v>
      </c>
      <c r="BM993" s="43" t="str">
        <f>IF(BL993=1,AL993,"")</f>
        <v/>
      </c>
    </row>
    <row r="994" spans="2:65" ht="18" customHeight="1" x14ac:dyDescent="0.15">
      <c r="B994" s="466"/>
      <c r="C994" s="467"/>
      <c r="D994" s="467"/>
      <c r="E994" s="467"/>
      <c r="F994" s="467"/>
      <c r="G994" s="467"/>
      <c r="H994" s="467"/>
      <c r="I994" s="468"/>
      <c r="J994" s="466"/>
      <c r="K994" s="467"/>
      <c r="L994" s="467"/>
      <c r="M994" s="467"/>
      <c r="N994" s="472"/>
      <c r="O994" s="86"/>
      <c r="P994" s="15" t="s">
        <v>45</v>
      </c>
      <c r="Q994" s="44"/>
      <c r="R994" s="15" t="s">
        <v>46</v>
      </c>
      <c r="S994" s="85"/>
      <c r="T994" s="474" t="s">
        <v>47</v>
      </c>
      <c r="U994" s="475"/>
      <c r="V994" s="476"/>
      <c r="W994" s="477"/>
      <c r="X994" s="477"/>
      <c r="Y994" s="61"/>
      <c r="Z994" s="29"/>
      <c r="AA994" s="30"/>
      <c r="AB994" s="30"/>
      <c r="AC994" s="41"/>
      <c r="AD994" s="29"/>
      <c r="AE994" s="30"/>
      <c r="AF994" s="30"/>
      <c r="AG994" s="42"/>
      <c r="AH994" s="462">
        <f>IF(V994="賃金で算定",V995+Z995-AD995,0)</f>
        <v>0</v>
      </c>
      <c r="AI994" s="463"/>
      <c r="AJ994" s="463"/>
      <c r="AK994" s="464"/>
      <c r="AL994" s="51"/>
      <c r="AM994" s="52"/>
      <c r="AN994" s="478"/>
      <c r="AO994" s="479"/>
      <c r="AP994" s="479"/>
      <c r="AQ994" s="479"/>
      <c r="AR994" s="479"/>
      <c r="AS994" s="32"/>
      <c r="AV994" s="46" t="str">
        <f>IF(OR(O994="",Q994=""),"", IF(O994&lt;20,DATE(O994+118,Q994,IF(S994="",1,S994)),DATE(O994+88,Q994,IF(S994="",1,S994))))</f>
        <v/>
      </c>
      <c r="AW994" s="47" t="str">
        <f>IF(AV994&lt;=設定シート!C$15,"昔",IF(AV994&lt;=設定シート!E$15,"上",IF(AV994&lt;=設定シート!G$15,"中","下")))</f>
        <v>下</v>
      </c>
      <c r="AX994" s="4">
        <f>IF(AV994&lt;=設定シート!$E$36,5,IF(AV994&lt;=設定シート!$I$36,7,IF(AV994&lt;=設定シート!$M$36,9,11)))</f>
        <v>11</v>
      </c>
      <c r="AY994" s="202"/>
      <c r="AZ994" s="200"/>
      <c r="BA994" s="204">
        <f t="shared" ref="BA994" si="544">AN994</f>
        <v>0</v>
      </c>
      <c r="BB994" s="200"/>
      <c r="BC994" s="200"/>
    </row>
    <row r="995" spans="2:65" ht="18" customHeight="1" x14ac:dyDescent="0.15">
      <c r="B995" s="469"/>
      <c r="C995" s="470"/>
      <c r="D995" s="470"/>
      <c r="E995" s="470"/>
      <c r="F995" s="470"/>
      <c r="G995" s="470"/>
      <c r="H995" s="470"/>
      <c r="I995" s="471"/>
      <c r="J995" s="469"/>
      <c r="K995" s="470"/>
      <c r="L995" s="470"/>
      <c r="M995" s="470"/>
      <c r="N995" s="473"/>
      <c r="O995" s="87"/>
      <c r="P995" s="16" t="s">
        <v>45</v>
      </c>
      <c r="Q995" s="45"/>
      <c r="R995" s="16" t="s">
        <v>46</v>
      </c>
      <c r="S995" s="88"/>
      <c r="T995" s="480" t="s">
        <v>48</v>
      </c>
      <c r="U995" s="481"/>
      <c r="V995" s="482"/>
      <c r="W995" s="483"/>
      <c r="X995" s="483"/>
      <c r="Y995" s="484"/>
      <c r="Z995" s="485"/>
      <c r="AA995" s="486"/>
      <c r="AB995" s="486"/>
      <c r="AC995" s="486"/>
      <c r="AD995" s="482">
        <v>0</v>
      </c>
      <c r="AE995" s="483"/>
      <c r="AF995" s="483"/>
      <c r="AG995" s="484"/>
      <c r="AH995" s="435">
        <f>IF(V994="賃金で算定",0,V995+Z995-AD995)</f>
        <v>0</v>
      </c>
      <c r="AI995" s="435"/>
      <c r="AJ995" s="435"/>
      <c r="AK995" s="465"/>
      <c r="AL995" s="439">
        <f>IF(V994="賃金で算定","賃金で算定",IF(OR(V995=0,$F1006="",AV994=""),0,IF(AW994="昔",VLOOKUP($F1006,労務比率,AX994,FALSE),IF(AW994="上",VLOOKUP($F1006,労務比率,AX994,FALSE),IF(AW994="中",VLOOKUP($F1006,労務比率,AX994,FALSE),VLOOKUP($F1006,労務比率,AX994,FALSE))))))</f>
        <v>0</v>
      </c>
      <c r="AM995" s="440"/>
      <c r="AN995" s="436">
        <f>IF(V994="賃金で算定",0,INT(AH995*AL995/100))</f>
        <v>0</v>
      </c>
      <c r="AO995" s="437"/>
      <c r="AP995" s="437"/>
      <c r="AQ995" s="437"/>
      <c r="AR995" s="437"/>
      <c r="AS995" s="31"/>
      <c r="AV995" s="46"/>
      <c r="AW995" s="47"/>
      <c r="AY995" s="203">
        <f t="shared" ref="AY995" si="545">AH995</f>
        <v>0</v>
      </c>
      <c r="AZ995" s="201">
        <f>IF(AV994&lt;=設定シート!C$85,AH995,IF(AND(AV994&gt;=設定シート!E$85,AV994&lt;=設定シート!G$85),AH995*105/108,AH995))</f>
        <v>0</v>
      </c>
      <c r="BA995" s="198"/>
      <c r="BB995" s="201">
        <f t="shared" ref="BB995" si="546">IF($AL995="賃金で算定",0,INT(AY995*$AL995/100))</f>
        <v>0</v>
      </c>
      <c r="BC995" s="201">
        <f>IF(AY995=AZ995,BB995,AZ995*$AL995/100)</f>
        <v>0</v>
      </c>
      <c r="BL995" s="43">
        <f>IF(AY995=AZ995,0,1)</f>
        <v>0</v>
      </c>
      <c r="BM995" s="43" t="str">
        <f>IF(BL995=1,AL995,"")</f>
        <v/>
      </c>
    </row>
    <row r="996" spans="2:65" ht="18" customHeight="1" x14ac:dyDescent="0.15">
      <c r="B996" s="466"/>
      <c r="C996" s="467"/>
      <c r="D996" s="467"/>
      <c r="E996" s="467"/>
      <c r="F996" s="467"/>
      <c r="G996" s="467"/>
      <c r="H996" s="467"/>
      <c r="I996" s="468"/>
      <c r="J996" s="466"/>
      <c r="K996" s="467"/>
      <c r="L996" s="467"/>
      <c r="M996" s="467"/>
      <c r="N996" s="472"/>
      <c r="O996" s="86"/>
      <c r="P996" s="15" t="s">
        <v>45</v>
      </c>
      <c r="Q996" s="44"/>
      <c r="R996" s="15" t="s">
        <v>46</v>
      </c>
      <c r="S996" s="85"/>
      <c r="T996" s="474" t="s">
        <v>47</v>
      </c>
      <c r="U996" s="475"/>
      <c r="V996" s="476"/>
      <c r="W996" s="477"/>
      <c r="X996" s="477"/>
      <c r="Y996" s="60"/>
      <c r="Z996" s="33"/>
      <c r="AA996" s="34"/>
      <c r="AB996" s="34"/>
      <c r="AC996" s="35"/>
      <c r="AD996" s="33"/>
      <c r="AE996" s="34"/>
      <c r="AF996" s="34"/>
      <c r="AG996" s="40"/>
      <c r="AH996" s="462">
        <f>IF(V996="賃金で算定",V997+Z997-AD997,0)</f>
        <v>0</v>
      </c>
      <c r="AI996" s="463"/>
      <c r="AJ996" s="463"/>
      <c r="AK996" s="464"/>
      <c r="AL996" s="51"/>
      <c r="AM996" s="52"/>
      <c r="AN996" s="478"/>
      <c r="AO996" s="479"/>
      <c r="AP996" s="479"/>
      <c r="AQ996" s="479"/>
      <c r="AR996" s="479"/>
      <c r="AS996" s="32"/>
      <c r="AV996" s="46" t="str">
        <f>IF(OR(O996="",Q996=""),"", IF(O996&lt;20,DATE(O996+118,Q996,IF(S996="",1,S996)),DATE(O996+88,Q996,IF(S996="",1,S996))))</f>
        <v/>
      </c>
      <c r="AW996" s="47" t="str">
        <f>IF(AV996&lt;=設定シート!C$15,"昔",IF(AV996&lt;=設定シート!E$15,"上",IF(AV996&lt;=設定シート!G$15,"中","下")))</f>
        <v>下</v>
      </c>
      <c r="AX996" s="4">
        <f>IF(AV996&lt;=設定シート!$E$36,5,IF(AV996&lt;=設定シート!$I$36,7,IF(AV996&lt;=設定シート!$M$36,9,11)))</f>
        <v>11</v>
      </c>
      <c r="AY996" s="202"/>
      <c r="AZ996" s="200"/>
      <c r="BA996" s="204">
        <f t="shared" ref="BA996" si="547">AN996</f>
        <v>0</v>
      </c>
      <c r="BB996" s="200"/>
      <c r="BC996" s="200"/>
    </row>
    <row r="997" spans="2:65" ht="18" customHeight="1" x14ac:dyDescent="0.15">
      <c r="B997" s="469"/>
      <c r="C997" s="470"/>
      <c r="D997" s="470"/>
      <c r="E997" s="470"/>
      <c r="F997" s="470"/>
      <c r="G997" s="470"/>
      <c r="H997" s="470"/>
      <c r="I997" s="471"/>
      <c r="J997" s="469"/>
      <c r="K997" s="470"/>
      <c r="L997" s="470"/>
      <c r="M997" s="470"/>
      <c r="N997" s="473"/>
      <c r="O997" s="87"/>
      <c r="P997" s="16" t="s">
        <v>45</v>
      </c>
      <c r="Q997" s="45"/>
      <c r="R997" s="16" t="s">
        <v>46</v>
      </c>
      <c r="S997" s="88"/>
      <c r="T997" s="480" t="s">
        <v>48</v>
      </c>
      <c r="U997" s="481"/>
      <c r="V997" s="482"/>
      <c r="W997" s="483"/>
      <c r="X997" s="483"/>
      <c r="Y997" s="484"/>
      <c r="Z997" s="482"/>
      <c r="AA997" s="483"/>
      <c r="AB997" s="483"/>
      <c r="AC997" s="483"/>
      <c r="AD997" s="482">
        <v>0</v>
      </c>
      <c r="AE997" s="483"/>
      <c r="AF997" s="483"/>
      <c r="AG997" s="484"/>
      <c r="AH997" s="435">
        <f>IF(V996="賃金で算定",0,V997+Z997-AD997)</f>
        <v>0</v>
      </c>
      <c r="AI997" s="435"/>
      <c r="AJ997" s="435"/>
      <c r="AK997" s="465"/>
      <c r="AL997" s="439">
        <f>IF(V996="賃金で算定","賃金で算定",IF(OR(V997=0,$F1006="",AV996=""),0,IF(AW996="昔",VLOOKUP($F1006,労務比率,AX996,FALSE),IF(AW996="上",VLOOKUP($F1006,労務比率,AX996,FALSE),IF(AW996="中",VLOOKUP($F1006,労務比率,AX996,FALSE),VLOOKUP($F1006,労務比率,AX996,FALSE))))))</f>
        <v>0</v>
      </c>
      <c r="AM997" s="440"/>
      <c r="AN997" s="436">
        <f>IF(V996="賃金で算定",0,INT(AH997*AL997/100))</f>
        <v>0</v>
      </c>
      <c r="AO997" s="437"/>
      <c r="AP997" s="437"/>
      <c r="AQ997" s="437"/>
      <c r="AR997" s="437"/>
      <c r="AS997" s="31"/>
      <c r="AV997" s="46"/>
      <c r="AW997" s="47"/>
      <c r="AY997" s="203">
        <f t="shared" ref="AY997" si="548">AH997</f>
        <v>0</v>
      </c>
      <c r="AZ997" s="201">
        <f>IF(AV996&lt;=設定シート!C$85,AH997,IF(AND(AV996&gt;=設定シート!E$85,AV996&lt;=設定シート!G$85),AH997*105/108,AH997))</f>
        <v>0</v>
      </c>
      <c r="BA997" s="198"/>
      <c r="BB997" s="201">
        <f t="shared" ref="BB997" si="549">IF($AL997="賃金で算定",0,INT(AY997*$AL997/100))</f>
        <v>0</v>
      </c>
      <c r="BC997" s="201">
        <f>IF(AY997=AZ997,BB997,AZ997*$AL997/100)</f>
        <v>0</v>
      </c>
      <c r="BL997" s="43">
        <f>IF(AY997=AZ997,0,1)</f>
        <v>0</v>
      </c>
      <c r="BM997" s="43" t="str">
        <f>IF(BL997=1,AL997,"")</f>
        <v/>
      </c>
    </row>
    <row r="998" spans="2:65" ht="18" customHeight="1" x14ac:dyDescent="0.15">
      <c r="B998" s="466"/>
      <c r="C998" s="467"/>
      <c r="D998" s="467"/>
      <c r="E998" s="467"/>
      <c r="F998" s="467"/>
      <c r="G998" s="467"/>
      <c r="H998" s="467"/>
      <c r="I998" s="468"/>
      <c r="J998" s="466"/>
      <c r="K998" s="467"/>
      <c r="L998" s="467"/>
      <c r="M998" s="467"/>
      <c r="N998" s="472"/>
      <c r="O998" s="86"/>
      <c r="P998" s="15" t="s">
        <v>45</v>
      </c>
      <c r="Q998" s="44"/>
      <c r="R998" s="15" t="s">
        <v>46</v>
      </c>
      <c r="S998" s="85"/>
      <c r="T998" s="474" t="s">
        <v>47</v>
      </c>
      <c r="U998" s="475"/>
      <c r="V998" s="476"/>
      <c r="W998" s="477"/>
      <c r="X998" s="477"/>
      <c r="Y998" s="60"/>
      <c r="Z998" s="33"/>
      <c r="AA998" s="34"/>
      <c r="AB998" s="34"/>
      <c r="AC998" s="35"/>
      <c r="AD998" s="33"/>
      <c r="AE998" s="34"/>
      <c r="AF998" s="34"/>
      <c r="AG998" s="40"/>
      <c r="AH998" s="462">
        <f>IF(V998="賃金で算定",V999+Z999-AD999,0)</f>
        <v>0</v>
      </c>
      <c r="AI998" s="463"/>
      <c r="AJ998" s="463"/>
      <c r="AK998" s="464"/>
      <c r="AL998" s="51"/>
      <c r="AM998" s="52"/>
      <c r="AN998" s="478"/>
      <c r="AO998" s="479"/>
      <c r="AP998" s="479"/>
      <c r="AQ998" s="479"/>
      <c r="AR998" s="479"/>
      <c r="AS998" s="32"/>
      <c r="AV998" s="46" t="str">
        <f>IF(OR(O998="",Q998=""),"", IF(O998&lt;20,DATE(O998+118,Q998,IF(S998="",1,S998)),DATE(O998+88,Q998,IF(S998="",1,S998))))</f>
        <v/>
      </c>
      <c r="AW998" s="47" t="str">
        <f>IF(AV998&lt;=設定シート!C$15,"昔",IF(AV998&lt;=設定シート!E$15,"上",IF(AV998&lt;=設定シート!G$15,"中","下")))</f>
        <v>下</v>
      </c>
      <c r="AX998" s="4">
        <f>IF(AV998&lt;=設定シート!$E$36,5,IF(AV998&lt;=設定シート!$I$36,7,IF(AV998&lt;=設定シート!$M$36,9,11)))</f>
        <v>11</v>
      </c>
      <c r="AY998" s="202"/>
      <c r="AZ998" s="200"/>
      <c r="BA998" s="204">
        <f t="shared" ref="BA998" si="550">AN998</f>
        <v>0</v>
      </c>
      <c r="BB998" s="200"/>
      <c r="BC998" s="200"/>
    </row>
    <row r="999" spans="2:65" ht="18" customHeight="1" x14ac:dyDescent="0.15">
      <c r="B999" s="469"/>
      <c r="C999" s="470"/>
      <c r="D999" s="470"/>
      <c r="E999" s="470"/>
      <c r="F999" s="470"/>
      <c r="G999" s="470"/>
      <c r="H999" s="470"/>
      <c r="I999" s="471"/>
      <c r="J999" s="469"/>
      <c r="K999" s="470"/>
      <c r="L999" s="470"/>
      <c r="M999" s="470"/>
      <c r="N999" s="473"/>
      <c r="O999" s="87"/>
      <c r="P999" s="16" t="s">
        <v>45</v>
      </c>
      <c r="Q999" s="45"/>
      <c r="R999" s="16" t="s">
        <v>46</v>
      </c>
      <c r="S999" s="88"/>
      <c r="T999" s="480" t="s">
        <v>48</v>
      </c>
      <c r="U999" s="481"/>
      <c r="V999" s="482"/>
      <c r="W999" s="483"/>
      <c r="X999" s="483"/>
      <c r="Y999" s="484"/>
      <c r="Z999" s="482"/>
      <c r="AA999" s="483"/>
      <c r="AB999" s="483"/>
      <c r="AC999" s="483"/>
      <c r="AD999" s="482">
        <v>0</v>
      </c>
      <c r="AE999" s="483"/>
      <c r="AF999" s="483"/>
      <c r="AG999" s="484"/>
      <c r="AH999" s="435">
        <f>IF(V998="賃金で算定",0,V999+Z999-AD999)</f>
        <v>0</v>
      </c>
      <c r="AI999" s="435"/>
      <c r="AJ999" s="435"/>
      <c r="AK999" s="465"/>
      <c r="AL999" s="439">
        <f>IF(V998="賃金で算定","賃金で算定",IF(OR(V999=0,$F1006="",AV998=""),0,IF(AW998="昔",VLOOKUP($F1006,労務比率,AX998,FALSE),IF(AW998="上",VLOOKUP($F1006,労務比率,AX998,FALSE),IF(AW998="中",VLOOKUP($F1006,労務比率,AX998,FALSE),VLOOKUP($F1006,労務比率,AX998,FALSE))))))</f>
        <v>0</v>
      </c>
      <c r="AM999" s="440"/>
      <c r="AN999" s="436">
        <f>IF(V998="賃金で算定",0,INT(AH999*AL999/100))</f>
        <v>0</v>
      </c>
      <c r="AO999" s="437"/>
      <c r="AP999" s="437"/>
      <c r="AQ999" s="437"/>
      <c r="AR999" s="437"/>
      <c r="AS999" s="31"/>
      <c r="AV999" s="46"/>
      <c r="AW999" s="47"/>
      <c r="AY999" s="203">
        <f t="shared" ref="AY999" si="551">AH999</f>
        <v>0</v>
      </c>
      <c r="AZ999" s="201">
        <f>IF(AV998&lt;=設定シート!C$85,AH999,IF(AND(AV998&gt;=設定シート!E$85,AV998&lt;=設定シート!G$85),AH999*105/108,AH999))</f>
        <v>0</v>
      </c>
      <c r="BA999" s="198"/>
      <c r="BB999" s="201">
        <f t="shared" ref="BB999" si="552">IF($AL999="賃金で算定",0,INT(AY999*$AL999/100))</f>
        <v>0</v>
      </c>
      <c r="BC999" s="201">
        <f>IF(AY999=AZ999,BB999,AZ999*$AL999/100)</f>
        <v>0</v>
      </c>
      <c r="BL999" s="43">
        <f>IF(AY999=AZ999,0,1)</f>
        <v>0</v>
      </c>
      <c r="BM999" s="43" t="str">
        <f>IF(BL999=1,AL999,"")</f>
        <v/>
      </c>
    </row>
    <row r="1000" spans="2:65" ht="18" customHeight="1" x14ac:dyDescent="0.15">
      <c r="B1000" s="466"/>
      <c r="C1000" s="467"/>
      <c r="D1000" s="467"/>
      <c r="E1000" s="467"/>
      <c r="F1000" s="467"/>
      <c r="G1000" s="467"/>
      <c r="H1000" s="467"/>
      <c r="I1000" s="468"/>
      <c r="J1000" s="466"/>
      <c r="K1000" s="467"/>
      <c r="L1000" s="467"/>
      <c r="M1000" s="467"/>
      <c r="N1000" s="472"/>
      <c r="O1000" s="86"/>
      <c r="P1000" s="15" t="s">
        <v>45</v>
      </c>
      <c r="Q1000" s="44"/>
      <c r="R1000" s="15" t="s">
        <v>46</v>
      </c>
      <c r="S1000" s="85"/>
      <c r="T1000" s="474" t="s">
        <v>47</v>
      </c>
      <c r="U1000" s="475"/>
      <c r="V1000" s="476"/>
      <c r="W1000" s="477"/>
      <c r="X1000" s="477"/>
      <c r="Y1000" s="60"/>
      <c r="Z1000" s="33"/>
      <c r="AA1000" s="34"/>
      <c r="AB1000" s="34"/>
      <c r="AC1000" s="35"/>
      <c r="AD1000" s="33"/>
      <c r="AE1000" s="34"/>
      <c r="AF1000" s="34"/>
      <c r="AG1000" s="40"/>
      <c r="AH1000" s="462">
        <f>IF(V1000="賃金で算定",V1001+Z1001-AD1001,0)</f>
        <v>0</v>
      </c>
      <c r="AI1000" s="463"/>
      <c r="AJ1000" s="463"/>
      <c r="AK1000" s="464"/>
      <c r="AL1000" s="51"/>
      <c r="AM1000" s="52"/>
      <c r="AN1000" s="478"/>
      <c r="AO1000" s="479"/>
      <c r="AP1000" s="479"/>
      <c r="AQ1000" s="479"/>
      <c r="AR1000" s="479"/>
      <c r="AS1000" s="32"/>
      <c r="AV1000" s="46" t="str">
        <f>IF(OR(O1000="",Q1000=""),"", IF(O1000&lt;20,DATE(O1000+118,Q1000,IF(S1000="",1,S1000)),DATE(O1000+88,Q1000,IF(S1000="",1,S1000))))</f>
        <v/>
      </c>
      <c r="AW1000" s="47" t="str">
        <f>IF(AV1000&lt;=設定シート!C$15,"昔",IF(AV1000&lt;=設定シート!E$15,"上",IF(AV1000&lt;=設定シート!G$15,"中","下")))</f>
        <v>下</v>
      </c>
      <c r="AX1000" s="4">
        <f>IF(AV1000&lt;=設定シート!$E$36,5,IF(AV1000&lt;=設定シート!$I$36,7,IF(AV1000&lt;=設定シート!$M$36,9,11)))</f>
        <v>11</v>
      </c>
      <c r="AY1000" s="202"/>
      <c r="AZ1000" s="200"/>
      <c r="BA1000" s="204">
        <f t="shared" ref="BA1000" si="553">AN1000</f>
        <v>0</v>
      </c>
      <c r="BB1000" s="200"/>
      <c r="BC1000" s="200"/>
    </row>
    <row r="1001" spans="2:65" ht="18" customHeight="1" x14ac:dyDescent="0.15">
      <c r="B1001" s="469"/>
      <c r="C1001" s="470"/>
      <c r="D1001" s="470"/>
      <c r="E1001" s="470"/>
      <c r="F1001" s="470"/>
      <c r="G1001" s="470"/>
      <c r="H1001" s="470"/>
      <c r="I1001" s="471"/>
      <c r="J1001" s="469"/>
      <c r="K1001" s="470"/>
      <c r="L1001" s="470"/>
      <c r="M1001" s="470"/>
      <c r="N1001" s="473"/>
      <c r="O1001" s="87"/>
      <c r="P1001" s="16" t="s">
        <v>45</v>
      </c>
      <c r="Q1001" s="45"/>
      <c r="R1001" s="16" t="s">
        <v>46</v>
      </c>
      <c r="S1001" s="88"/>
      <c r="T1001" s="480" t="s">
        <v>48</v>
      </c>
      <c r="U1001" s="481"/>
      <c r="V1001" s="482"/>
      <c r="W1001" s="483"/>
      <c r="X1001" s="483"/>
      <c r="Y1001" s="484"/>
      <c r="Z1001" s="482"/>
      <c r="AA1001" s="483"/>
      <c r="AB1001" s="483"/>
      <c r="AC1001" s="483"/>
      <c r="AD1001" s="482">
        <v>0</v>
      </c>
      <c r="AE1001" s="483"/>
      <c r="AF1001" s="483"/>
      <c r="AG1001" s="484"/>
      <c r="AH1001" s="435">
        <f>IF(V1000="賃金で算定",0,V1001+Z1001-AD1001)</f>
        <v>0</v>
      </c>
      <c r="AI1001" s="435"/>
      <c r="AJ1001" s="435"/>
      <c r="AK1001" s="465"/>
      <c r="AL1001" s="439">
        <f>IF(V1000="賃金で算定","賃金で算定",IF(OR(V1001=0,$F1006="",AV1000=""),0,IF(AW1000="昔",VLOOKUP($F1006,労務比率,AX1000,FALSE),IF(AW1000="上",VLOOKUP($F1006,労務比率,AX1000,FALSE),IF(AW1000="中",VLOOKUP($F1006,労務比率,AX1000,FALSE),VLOOKUP($F1006,労務比率,AX1000,FALSE))))))</f>
        <v>0</v>
      </c>
      <c r="AM1001" s="440"/>
      <c r="AN1001" s="436">
        <f>IF(V1000="賃金で算定",0,INT(AH1001*AL1001/100))</f>
        <v>0</v>
      </c>
      <c r="AO1001" s="437"/>
      <c r="AP1001" s="437"/>
      <c r="AQ1001" s="437"/>
      <c r="AR1001" s="437"/>
      <c r="AS1001" s="31"/>
      <c r="AV1001" s="46"/>
      <c r="AW1001" s="47"/>
      <c r="AY1001" s="203">
        <f t="shared" ref="AY1001" si="554">AH1001</f>
        <v>0</v>
      </c>
      <c r="AZ1001" s="201">
        <f>IF(AV1000&lt;=設定シート!C$85,AH1001,IF(AND(AV1000&gt;=設定シート!E$85,AV1000&lt;=設定シート!G$85),AH1001*105/108,AH1001))</f>
        <v>0</v>
      </c>
      <c r="BA1001" s="198"/>
      <c r="BB1001" s="201">
        <f t="shared" ref="BB1001" si="555">IF($AL1001="賃金で算定",0,INT(AY1001*$AL1001/100))</f>
        <v>0</v>
      </c>
      <c r="BC1001" s="201">
        <f>IF(AY1001=AZ1001,BB1001,AZ1001*$AL1001/100)</f>
        <v>0</v>
      </c>
      <c r="BL1001" s="43">
        <f>IF(AY1001=AZ1001,0,1)</f>
        <v>0</v>
      </c>
      <c r="BM1001" s="43" t="str">
        <f>IF(BL1001=1,AL1001,"")</f>
        <v/>
      </c>
    </row>
    <row r="1002" spans="2:65" ht="18" customHeight="1" x14ac:dyDescent="0.15">
      <c r="B1002" s="466"/>
      <c r="C1002" s="467"/>
      <c r="D1002" s="467"/>
      <c r="E1002" s="467"/>
      <c r="F1002" s="467"/>
      <c r="G1002" s="467"/>
      <c r="H1002" s="467"/>
      <c r="I1002" s="468"/>
      <c r="J1002" s="466"/>
      <c r="K1002" s="467"/>
      <c r="L1002" s="467"/>
      <c r="M1002" s="467"/>
      <c r="N1002" s="472"/>
      <c r="O1002" s="86"/>
      <c r="P1002" s="15" t="s">
        <v>45</v>
      </c>
      <c r="Q1002" s="44"/>
      <c r="R1002" s="15" t="s">
        <v>46</v>
      </c>
      <c r="S1002" s="85"/>
      <c r="T1002" s="474" t="s">
        <v>47</v>
      </c>
      <c r="U1002" s="475"/>
      <c r="V1002" s="476"/>
      <c r="W1002" s="477"/>
      <c r="X1002" s="477"/>
      <c r="Y1002" s="60"/>
      <c r="Z1002" s="33"/>
      <c r="AA1002" s="34"/>
      <c r="AB1002" s="34"/>
      <c r="AC1002" s="35"/>
      <c r="AD1002" s="33"/>
      <c r="AE1002" s="34"/>
      <c r="AF1002" s="34"/>
      <c r="AG1002" s="40"/>
      <c r="AH1002" s="462">
        <f>IF(V1002="賃金で算定",V1003+Z1003-AD1003,0)</f>
        <v>0</v>
      </c>
      <c r="AI1002" s="463"/>
      <c r="AJ1002" s="463"/>
      <c r="AK1002" s="464"/>
      <c r="AL1002" s="51"/>
      <c r="AM1002" s="52"/>
      <c r="AN1002" s="478"/>
      <c r="AO1002" s="479"/>
      <c r="AP1002" s="479"/>
      <c r="AQ1002" s="479"/>
      <c r="AR1002" s="479"/>
      <c r="AS1002" s="32"/>
      <c r="AV1002" s="46" t="str">
        <f>IF(OR(O1002="",Q1002=""),"", IF(O1002&lt;20,DATE(O1002+118,Q1002,IF(S1002="",1,S1002)),DATE(O1002+88,Q1002,IF(S1002="",1,S1002))))</f>
        <v/>
      </c>
      <c r="AW1002" s="47" t="str">
        <f>IF(AV1002&lt;=設定シート!C$15,"昔",IF(AV1002&lt;=設定シート!E$15,"上",IF(AV1002&lt;=設定シート!G$15,"中","下")))</f>
        <v>下</v>
      </c>
      <c r="AX1002" s="4">
        <f>IF(AV1002&lt;=設定シート!$E$36,5,IF(AV1002&lt;=設定シート!$I$36,7,IF(AV1002&lt;=設定シート!$M$36,9,11)))</f>
        <v>11</v>
      </c>
      <c r="AY1002" s="202"/>
      <c r="AZ1002" s="200"/>
      <c r="BA1002" s="204">
        <f t="shared" ref="BA1002" si="556">AN1002</f>
        <v>0</v>
      </c>
      <c r="BB1002" s="200"/>
      <c r="BC1002" s="200"/>
    </row>
    <row r="1003" spans="2:65" ht="18" customHeight="1" x14ac:dyDescent="0.15">
      <c r="B1003" s="469"/>
      <c r="C1003" s="470"/>
      <c r="D1003" s="470"/>
      <c r="E1003" s="470"/>
      <c r="F1003" s="470"/>
      <c r="G1003" s="470"/>
      <c r="H1003" s="470"/>
      <c r="I1003" s="471"/>
      <c r="J1003" s="469"/>
      <c r="K1003" s="470"/>
      <c r="L1003" s="470"/>
      <c r="M1003" s="470"/>
      <c r="N1003" s="473"/>
      <c r="O1003" s="87"/>
      <c r="P1003" s="16" t="s">
        <v>45</v>
      </c>
      <c r="Q1003" s="45"/>
      <c r="R1003" s="16" t="s">
        <v>46</v>
      </c>
      <c r="S1003" s="88"/>
      <c r="T1003" s="480" t="s">
        <v>48</v>
      </c>
      <c r="U1003" s="481"/>
      <c r="V1003" s="482"/>
      <c r="W1003" s="483"/>
      <c r="X1003" s="483"/>
      <c r="Y1003" s="484"/>
      <c r="Z1003" s="482"/>
      <c r="AA1003" s="483"/>
      <c r="AB1003" s="483"/>
      <c r="AC1003" s="483"/>
      <c r="AD1003" s="482">
        <v>0</v>
      </c>
      <c r="AE1003" s="483"/>
      <c r="AF1003" s="483"/>
      <c r="AG1003" s="484"/>
      <c r="AH1003" s="435">
        <f>IF(V1002="賃金で算定",0,V1003+Z1003-AD1003)</f>
        <v>0</v>
      </c>
      <c r="AI1003" s="435"/>
      <c r="AJ1003" s="435"/>
      <c r="AK1003" s="465"/>
      <c r="AL1003" s="439">
        <f>IF(V1002="賃金で算定","賃金で算定",IF(OR(V1003=0,$F1006="",AV1002=""),0,IF(AW1002="昔",VLOOKUP($F1006,労務比率,AX1002,FALSE),IF(AW1002="上",VLOOKUP($F1006,労務比率,AX1002,FALSE),IF(AW1002="中",VLOOKUP($F1006,労務比率,AX1002,FALSE),VLOOKUP($F1006,労務比率,AX1002,FALSE))))))</f>
        <v>0</v>
      </c>
      <c r="AM1003" s="440"/>
      <c r="AN1003" s="436">
        <f>IF(V1002="賃金で算定",0,INT(AH1003*AL1003/100))</f>
        <v>0</v>
      </c>
      <c r="AO1003" s="437"/>
      <c r="AP1003" s="437"/>
      <c r="AQ1003" s="437"/>
      <c r="AR1003" s="437"/>
      <c r="AS1003" s="31"/>
      <c r="AV1003" s="46"/>
      <c r="AW1003" s="47"/>
      <c r="AY1003" s="203">
        <f t="shared" ref="AY1003" si="557">AH1003</f>
        <v>0</v>
      </c>
      <c r="AZ1003" s="201">
        <f>IF(AV1002&lt;=設定シート!C$85,AH1003,IF(AND(AV1002&gt;=設定シート!E$85,AV1002&lt;=設定シート!G$85),AH1003*105/108,AH1003))</f>
        <v>0</v>
      </c>
      <c r="BA1003" s="198"/>
      <c r="BB1003" s="201">
        <f t="shared" ref="BB1003" si="558">IF($AL1003="賃金で算定",0,INT(AY1003*$AL1003/100))</f>
        <v>0</v>
      </c>
      <c r="BC1003" s="201">
        <f>IF(AY1003=AZ1003,BB1003,AZ1003*$AL1003/100)</f>
        <v>0</v>
      </c>
      <c r="BL1003" s="43">
        <f>IF(AY1003=AZ1003,0,1)</f>
        <v>0</v>
      </c>
      <c r="BM1003" s="43" t="str">
        <f>IF(BL1003=1,AL1003,"")</f>
        <v/>
      </c>
    </row>
    <row r="1004" spans="2:65" ht="18" customHeight="1" x14ac:dyDescent="0.15">
      <c r="B1004" s="466"/>
      <c r="C1004" s="467"/>
      <c r="D1004" s="467"/>
      <c r="E1004" s="467"/>
      <c r="F1004" s="467"/>
      <c r="G1004" s="467"/>
      <c r="H1004" s="467"/>
      <c r="I1004" s="468"/>
      <c r="J1004" s="466"/>
      <c r="K1004" s="467"/>
      <c r="L1004" s="467"/>
      <c r="M1004" s="467"/>
      <c r="N1004" s="472"/>
      <c r="O1004" s="86"/>
      <c r="P1004" s="15" t="s">
        <v>45</v>
      </c>
      <c r="Q1004" s="44"/>
      <c r="R1004" s="15" t="s">
        <v>46</v>
      </c>
      <c r="S1004" s="85"/>
      <c r="T1004" s="474" t="s">
        <v>47</v>
      </c>
      <c r="U1004" s="475"/>
      <c r="V1004" s="476"/>
      <c r="W1004" s="477"/>
      <c r="X1004" s="477"/>
      <c r="Y1004" s="60"/>
      <c r="Z1004" s="33"/>
      <c r="AA1004" s="34"/>
      <c r="AB1004" s="34"/>
      <c r="AC1004" s="35"/>
      <c r="AD1004" s="33"/>
      <c r="AE1004" s="34"/>
      <c r="AF1004" s="34"/>
      <c r="AG1004" s="40"/>
      <c r="AH1004" s="462">
        <f>IF(V1004="賃金で算定",V1005+Z1005-AD1005,0)</f>
        <v>0</v>
      </c>
      <c r="AI1004" s="463"/>
      <c r="AJ1004" s="463"/>
      <c r="AK1004" s="464"/>
      <c r="AL1004" s="51"/>
      <c r="AM1004" s="52"/>
      <c r="AN1004" s="478"/>
      <c r="AO1004" s="479"/>
      <c r="AP1004" s="479"/>
      <c r="AQ1004" s="479"/>
      <c r="AR1004" s="479"/>
      <c r="AS1004" s="32"/>
      <c r="AV1004" s="46" t="str">
        <f>IF(OR(O1004="",Q1004=""),"", IF(O1004&lt;20,DATE(O1004+118,Q1004,IF(S1004="",1,S1004)),DATE(O1004+88,Q1004,IF(S1004="",1,S1004))))</f>
        <v/>
      </c>
      <c r="AW1004" s="47" t="str">
        <f>IF(AV1004&lt;=設定シート!C$15,"昔",IF(AV1004&lt;=設定シート!E$15,"上",IF(AV1004&lt;=設定シート!G$15,"中","下")))</f>
        <v>下</v>
      </c>
      <c r="AX1004" s="4">
        <f>IF(AV1004&lt;=設定シート!$E$36,5,IF(AV1004&lt;=設定シート!$I$36,7,IF(AV1004&lt;=設定シート!$M$36,9,11)))</f>
        <v>11</v>
      </c>
      <c r="AY1004" s="202"/>
      <c r="AZ1004" s="200"/>
      <c r="BA1004" s="204">
        <f t="shared" ref="BA1004" si="559">AN1004</f>
        <v>0</v>
      </c>
      <c r="BB1004" s="200"/>
      <c r="BC1004" s="200"/>
    </row>
    <row r="1005" spans="2:65" ht="18" customHeight="1" x14ac:dyDescent="0.15">
      <c r="B1005" s="469"/>
      <c r="C1005" s="470"/>
      <c r="D1005" s="470"/>
      <c r="E1005" s="470"/>
      <c r="F1005" s="470"/>
      <c r="G1005" s="470"/>
      <c r="H1005" s="470"/>
      <c r="I1005" s="471"/>
      <c r="J1005" s="469"/>
      <c r="K1005" s="470"/>
      <c r="L1005" s="470"/>
      <c r="M1005" s="470"/>
      <c r="N1005" s="473"/>
      <c r="O1005" s="87"/>
      <c r="P1005" s="184" t="s">
        <v>45</v>
      </c>
      <c r="Q1005" s="45"/>
      <c r="R1005" s="16" t="s">
        <v>46</v>
      </c>
      <c r="S1005" s="88"/>
      <c r="T1005" s="480" t="s">
        <v>48</v>
      </c>
      <c r="U1005" s="481"/>
      <c r="V1005" s="482"/>
      <c r="W1005" s="483"/>
      <c r="X1005" s="483"/>
      <c r="Y1005" s="484"/>
      <c r="Z1005" s="482"/>
      <c r="AA1005" s="483"/>
      <c r="AB1005" s="483"/>
      <c r="AC1005" s="483"/>
      <c r="AD1005" s="482">
        <v>0</v>
      </c>
      <c r="AE1005" s="483"/>
      <c r="AF1005" s="483"/>
      <c r="AG1005" s="484"/>
      <c r="AH1005" s="436">
        <f>IF(V1004="賃金で算定",0,V1005+Z1005-AD1005)</f>
        <v>0</v>
      </c>
      <c r="AI1005" s="437"/>
      <c r="AJ1005" s="437"/>
      <c r="AK1005" s="438"/>
      <c r="AL1005" s="439">
        <f>IF(V1004="賃金で算定","賃金で算定",IF(OR(V1005=0,$F1006="",AV1004=""),0,IF(AW1004="昔",VLOOKUP($F1006,労務比率,AX1004,FALSE),IF(AW1004="上",VLOOKUP($F1006,労務比率,AX1004,FALSE),IF(AW1004="中",VLOOKUP($F1006,労務比率,AX1004,FALSE),VLOOKUP($F1006,労務比率,AX1004,FALSE))))))</f>
        <v>0</v>
      </c>
      <c r="AM1005" s="440"/>
      <c r="AN1005" s="436">
        <f>IF(V1004="賃金で算定",0,INT(AH1005*AL1005/100))</f>
        <v>0</v>
      </c>
      <c r="AO1005" s="437"/>
      <c r="AP1005" s="437"/>
      <c r="AQ1005" s="437"/>
      <c r="AR1005" s="437"/>
      <c r="AS1005" s="31"/>
      <c r="AV1005" s="46"/>
      <c r="AW1005" s="47"/>
      <c r="AY1005" s="203">
        <f t="shared" ref="AY1005" si="560">AH1005</f>
        <v>0</v>
      </c>
      <c r="AZ1005" s="201">
        <f>IF(AV1004&lt;=設定シート!C$85,AH1005,IF(AND(AV1004&gt;=設定シート!E$85,AV1004&lt;=設定シート!G$85),AH1005*105/108,AH1005))</f>
        <v>0</v>
      </c>
      <c r="BA1005" s="198"/>
      <c r="BB1005" s="201">
        <f t="shared" ref="BB1005" si="561">IF($AL1005="賃金で算定",0,INT(AY1005*$AL1005/100))</f>
        <v>0</v>
      </c>
      <c r="BC1005" s="201">
        <f>IF(AY1005=AZ1005,BB1005,AZ1005*$AL1005/100)</f>
        <v>0</v>
      </c>
      <c r="BL1005" s="43">
        <f>IF(AY1005=AZ1005,0,1)</f>
        <v>0</v>
      </c>
      <c r="BM1005" s="43" t="str">
        <f>IF(BL1005=1,AL1005,"")</f>
        <v/>
      </c>
    </row>
    <row r="1006" spans="2:65" ht="18" customHeight="1" x14ac:dyDescent="0.15">
      <c r="B1006" s="441" t="s">
        <v>85</v>
      </c>
      <c r="C1006" s="442"/>
      <c r="D1006" s="442"/>
      <c r="E1006" s="443"/>
      <c r="F1006" s="450"/>
      <c r="G1006" s="451"/>
      <c r="H1006" s="451"/>
      <c r="I1006" s="451"/>
      <c r="J1006" s="451"/>
      <c r="K1006" s="451"/>
      <c r="L1006" s="451"/>
      <c r="M1006" s="451"/>
      <c r="N1006" s="452"/>
      <c r="O1006" s="441" t="s">
        <v>49</v>
      </c>
      <c r="P1006" s="442"/>
      <c r="Q1006" s="442"/>
      <c r="R1006" s="442"/>
      <c r="S1006" s="442"/>
      <c r="T1006" s="442"/>
      <c r="U1006" s="443"/>
      <c r="V1006" s="459">
        <f>AH1006</f>
        <v>0</v>
      </c>
      <c r="W1006" s="460"/>
      <c r="X1006" s="460"/>
      <c r="Y1006" s="461"/>
      <c r="Z1006" s="33"/>
      <c r="AA1006" s="34"/>
      <c r="AB1006" s="34"/>
      <c r="AC1006" s="35"/>
      <c r="AD1006" s="33"/>
      <c r="AE1006" s="34"/>
      <c r="AF1006" s="34"/>
      <c r="AG1006" s="35"/>
      <c r="AH1006" s="462">
        <f>AH988+AH990+AH992+AH994+AH996+AH998+AH1000+AH1002+AH1004</f>
        <v>0</v>
      </c>
      <c r="AI1006" s="463"/>
      <c r="AJ1006" s="463"/>
      <c r="AK1006" s="464"/>
      <c r="AL1006" s="53"/>
      <c r="AM1006" s="54"/>
      <c r="AN1006" s="462">
        <f>AN988+AN990+AN992+AN994+AN996+AN998+AN1000+AN1002+AN1004</f>
        <v>0</v>
      </c>
      <c r="AO1006" s="463"/>
      <c r="AP1006" s="463"/>
      <c r="AQ1006" s="463"/>
      <c r="AR1006" s="463"/>
      <c r="AS1006" s="32"/>
      <c r="AW1006" s="47"/>
      <c r="AY1006" s="202"/>
      <c r="AZ1006" s="205"/>
      <c r="BA1006" s="212">
        <f>BA988+BA990+BA992+BA994+BA996+BA998+BA1000+BA1002+BA1004</f>
        <v>0</v>
      </c>
      <c r="BB1006" s="204">
        <f>BB989+BB991+BB993+BB995+BB997+BB999+BB1001+BB1003+BB1005</f>
        <v>0</v>
      </c>
      <c r="BC1006" s="204">
        <f>SUMIF(BL989:BL1005,0,BC989:BC1005)+ROUNDDOWN(ROUNDDOWN(BL1006*105/108,0)*BM1006/100,0)</f>
        <v>0</v>
      </c>
      <c r="BL1006" s="43">
        <f>SUMIF(BL989:BL1005,1,AH989:AK1005)</f>
        <v>0</v>
      </c>
      <c r="BM1006" s="43">
        <f>IF(COUNT(BM989:BM1005)=0,0,SUM(BM989:BM1005)/COUNT(BM989:BM1005))</f>
        <v>0</v>
      </c>
    </row>
    <row r="1007" spans="2:65" ht="18" customHeight="1" x14ac:dyDescent="0.15">
      <c r="B1007" s="444"/>
      <c r="C1007" s="445"/>
      <c r="D1007" s="445"/>
      <c r="E1007" s="446"/>
      <c r="F1007" s="453"/>
      <c r="G1007" s="454"/>
      <c r="H1007" s="454"/>
      <c r="I1007" s="454"/>
      <c r="J1007" s="454"/>
      <c r="K1007" s="454"/>
      <c r="L1007" s="454"/>
      <c r="M1007" s="454"/>
      <c r="N1007" s="455"/>
      <c r="O1007" s="444"/>
      <c r="P1007" s="445"/>
      <c r="Q1007" s="445"/>
      <c r="R1007" s="445"/>
      <c r="S1007" s="445"/>
      <c r="T1007" s="445"/>
      <c r="U1007" s="446"/>
      <c r="V1007" s="434">
        <f>V989+V991+V993+V995+V997+V999+V1001+V1003+V1005-V1006</f>
        <v>0</v>
      </c>
      <c r="W1007" s="435"/>
      <c r="X1007" s="435"/>
      <c r="Y1007" s="465"/>
      <c r="Z1007" s="434">
        <f>Z989+Z991+Z993+Z995+Z997+Z999+Z1001+Z1003+Z1005</f>
        <v>0</v>
      </c>
      <c r="AA1007" s="435"/>
      <c r="AB1007" s="435"/>
      <c r="AC1007" s="435"/>
      <c r="AD1007" s="434">
        <f>AD989+AD991+AD993+AD995+AD997+AD999+AD1001+AD1003+AD1005</f>
        <v>0</v>
      </c>
      <c r="AE1007" s="435"/>
      <c r="AF1007" s="435"/>
      <c r="AG1007" s="435"/>
      <c r="AH1007" s="434">
        <f>AY1007</f>
        <v>0</v>
      </c>
      <c r="AI1007" s="435"/>
      <c r="AJ1007" s="435"/>
      <c r="AK1007" s="435"/>
      <c r="AL1007" s="55"/>
      <c r="AM1007" s="56"/>
      <c r="AN1007" s="434">
        <f>BB1007</f>
        <v>0</v>
      </c>
      <c r="AO1007" s="435"/>
      <c r="AP1007" s="435"/>
      <c r="AQ1007" s="435"/>
      <c r="AR1007" s="435"/>
      <c r="AS1007" s="181"/>
      <c r="AW1007" s="47"/>
      <c r="AY1007" s="208">
        <f>AY989+AY991+AY993+AY995+AY997+AY999+AY1001+AY1003+AY1005</f>
        <v>0</v>
      </c>
      <c r="AZ1007" s="210"/>
      <c r="BA1007" s="210"/>
      <c r="BB1007" s="206">
        <f>BB1006</f>
        <v>0</v>
      </c>
      <c r="BC1007" s="213"/>
    </row>
    <row r="1008" spans="2:65" ht="18" customHeight="1" x14ac:dyDescent="0.15">
      <c r="B1008" s="447"/>
      <c r="C1008" s="448"/>
      <c r="D1008" s="448"/>
      <c r="E1008" s="449"/>
      <c r="F1008" s="456"/>
      <c r="G1008" s="457"/>
      <c r="H1008" s="457"/>
      <c r="I1008" s="457"/>
      <c r="J1008" s="457"/>
      <c r="K1008" s="457"/>
      <c r="L1008" s="457"/>
      <c r="M1008" s="457"/>
      <c r="N1008" s="458"/>
      <c r="O1008" s="447"/>
      <c r="P1008" s="448"/>
      <c r="Q1008" s="448"/>
      <c r="R1008" s="448"/>
      <c r="S1008" s="448"/>
      <c r="T1008" s="448"/>
      <c r="U1008" s="449"/>
      <c r="V1008" s="436"/>
      <c r="W1008" s="437"/>
      <c r="X1008" s="437"/>
      <c r="Y1008" s="438"/>
      <c r="Z1008" s="436"/>
      <c r="AA1008" s="437"/>
      <c r="AB1008" s="437"/>
      <c r="AC1008" s="437"/>
      <c r="AD1008" s="436"/>
      <c r="AE1008" s="437"/>
      <c r="AF1008" s="437"/>
      <c r="AG1008" s="437"/>
      <c r="AH1008" s="436">
        <f>AZ1008</f>
        <v>0</v>
      </c>
      <c r="AI1008" s="437"/>
      <c r="AJ1008" s="437"/>
      <c r="AK1008" s="438"/>
      <c r="AL1008" s="57"/>
      <c r="AM1008" s="58"/>
      <c r="AN1008" s="436">
        <f>BC1008</f>
        <v>0</v>
      </c>
      <c r="AO1008" s="437"/>
      <c r="AP1008" s="437"/>
      <c r="AQ1008" s="437"/>
      <c r="AR1008" s="437"/>
      <c r="AS1008" s="31"/>
      <c r="AU1008" s="90"/>
      <c r="AW1008" s="47"/>
      <c r="AY1008" s="209"/>
      <c r="AZ1008" s="211">
        <f>IF(AZ989+AZ991+AZ993+AZ995+AZ997+AZ999+AZ1001+AZ1003+AZ1005=AY1007,0,ROUNDDOWN(AZ989+AZ991+AZ993+AZ995+AZ997+AZ999+AZ1001+AZ1003+AZ1005,0))</f>
        <v>0</v>
      </c>
      <c r="BA1008" s="207"/>
      <c r="BB1008" s="207"/>
      <c r="BC1008" s="211">
        <f>IF(BC1006=BB1007,0,BC1006)</f>
        <v>0</v>
      </c>
    </row>
    <row r="1009" spans="2:49" ht="18" customHeight="1" x14ac:dyDescent="0.15">
      <c r="AD1009" s="1" t="str">
        <f>IF(AND($F1006="",$V1006+$V1007&gt;0),"事業の種類を選択してください。","")</f>
        <v/>
      </c>
      <c r="AN1009" s="433">
        <f>IF(AN1006=0,0,AN1006+IF(AN1008=0,AN1007,AN1008))</f>
        <v>0</v>
      </c>
      <c r="AO1009" s="433"/>
      <c r="AP1009" s="433"/>
      <c r="AQ1009" s="433"/>
      <c r="AR1009" s="433"/>
      <c r="AW1009" s="47"/>
    </row>
    <row r="1010" spans="2:49" ht="31.5" customHeight="1" x14ac:dyDescent="0.15">
      <c r="AN1010" s="62"/>
      <c r="AO1010" s="62"/>
      <c r="AP1010" s="62"/>
      <c r="AQ1010" s="62"/>
      <c r="AR1010" s="62"/>
      <c r="AW1010" s="47"/>
    </row>
    <row r="1011" spans="2:49" ht="7.5" customHeight="1" x14ac:dyDescent="0.15">
      <c r="X1011" s="6"/>
      <c r="Y1011" s="6"/>
      <c r="AW1011" s="47"/>
    </row>
    <row r="1012" spans="2:49" ht="10.5" customHeight="1" x14ac:dyDescent="0.15">
      <c r="X1012" s="6"/>
      <c r="Y1012" s="6"/>
      <c r="AW1012" s="47"/>
    </row>
    <row r="1013" spans="2:49" ht="5.25" customHeight="1" x14ac:dyDescent="0.15">
      <c r="X1013" s="6"/>
      <c r="Y1013" s="6"/>
      <c r="AW1013" s="47"/>
    </row>
    <row r="1014" spans="2:49" ht="5.25" customHeight="1" x14ac:dyDescent="0.15">
      <c r="X1014" s="6"/>
      <c r="Y1014" s="6"/>
      <c r="AW1014" s="47"/>
    </row>
    <row r="1015" spans="2:49" ht="5.25" customHeight="1" x14ac:dyDescent="0.15">
      <c r="X1015" s="6"/>
      <c r="Y1015" s="6"/>
      <c r="AW1015" s="47"/>
    </row>
    <row r="1016" spans="2:49" ht="5.25" customHeight="1" x14ac:dyDescent="0.15">
      <c r="X1016" s="6"/>
      <c r="Y1016" s="6"/>
      <c r="AW1016" s="47"/>
    </row>
    <row r="1017" spans="2:49" ht="17.25" customHeight="1" x14ac:dyDescent="0.15">
      <c r="B1017" s="2" t="s">
        <v>50</v>
      </c>
      <c r="S1017" s="4"/>
      <c r="T1017" s="4"/>
      <c r="U1017" s="4"/>
      <c r="V1017" s="4"/>
      <c r="W1017" s="4"/>
      <c r="AL1017" s="48"/>
      <c r="AW1017" s="47"/>
    </row>
    <row r="1018" spans="2:49" ht="12.75" customHeight="1" x14ac:dyDescent="0.15">
      <c r="M1018" s="49"/>
      <c r="N1018" s="49"/>
      <c r="O1018" s="49"/>
      <c r="P1018" s="49"/>
      <c r="Q1018" s="49"/>
      <c r="R1018" s="49"/>
      <c r="S1018" s="49"/>
      <c r="T1018" s="50"/>
      <c r="U1018" s="50"/>
      <c r="V1018" s="50"/>
      <c r="W1018" s="50"/>
      <c r="X1018" s="50"/>
      <c r="Y1018" s="50"/>
      <c r="Z1018" s="50"/>
      <c r="AA1018" s="49"/>
      <c r="AB1018" s="49"/>
      <c r="AC1018" s="49"/>
      <c r="AL1018" s="48"/>
      <c r="AM1018" s="560" t="s">
        <v>266</v>
      </c>
      <c r="AN1018" s="561"/>
      <c r="AO1018" s="561"/>
      <c r="AP1018" s="562"/>
      <c r="AW1018" s="47"/>
    </row>
    <row r="1019" spans="2:49" ht="12.75" customHeight="1" x14ac:dyDescent="0.15">
      <c r="M1019" s="49"/>
      <c r="N1019" s="49"/>
      <c r="O1019" s="49"/>
      <c r="P1019" s="49"/>
      <c r="Q1019" s="49"/>
      <c r="R1019" s="49"/>
      <c r="S1019" s="49"/>
      <c r="T1019" s="50"/>
      <c r="U1019" s="50"/>
      <c r="V1019" s="50"/>
      <c r="W1019" s="50"/>
      <c r="X1019" s="50"/>
      <c r="Y1019" s="50"/>
      <c r="Z1019" s="50"/>
      <c r="AA1019" s="49"/>
      <c r="AB1019" s="49"/>
      <c r="AC1019" s="49"/>
      <c r="AL1019" s="48"/>
      <c r="AM1019" s="563"/>
      <c r="AN1019" s="564"/>
      <c r="AO1019" s="564"/>
      <c r="AP1019" s="565"/>
      <c r="AW1019" s="47"/>
    </row>
    <row r="1020" spans="2:49" ht="12.75" customHeight="1" x14ac:dyDescent="0.15">
      <c r="M1020" s="49"/>
      <c r="N1020" s="49"/>
      <c r="O1020" s="49"/>
      <c r="P1020" s="49"/>
      <c r="Q1020" s="49"/>
      <c r="R1020" s="49"/>
      <c r="S1020" s="49"/>
      <c r="T1020" s="49"/>
      <c r="U1020" s="49"/>
      <c r="V1020" s="49"/>
      <c r="W1020" s="49"/>
      <c r="X1020" s="49"/>
      <c r="Y1020" s="49"/>
      <c r="Z1020" s="49"/>
      <c r="AA1020" s="49"/>
      <c r="AB1020" s="49"/>
      <c r="AC1020" s="49"/>
      <c r="AL1020" s="48"/>
      <c r="AM1020" s="220"/>
      <c r="AN1020" s="220"/>
      <c r="AW1020" s="47"/>
    </row>
    <row r="1021" spans="2:49" ht="6" customHeight="1" x14ac:dyDescent="0.15">
      <c r="M1021" s="49"/>
      <c r="N1021" s="49"/>
      <c r="O1021" s="49"/>
      <c r="P1021" s="49"/>
      <c r="Q1021" s="49"/>
      <c r="R1021" s="49"/>
      <c r="S1021" s="49"/>
      <c r="T1021" s="49"/>
      <c r="U1021" s="49"/>
      <c r="V1021" s="49"/>
      <c r="W1021" s="49"/>
      <c r="X1021" s="49"/>
      <c r="Y1021" s="49"/>
      <c r="Z1021" s="49"/>
      <c r="AA1021" s="49"/>
      <c r="AB1021" s="49"/>
      <c r="AC1021" s="49"/>
      <c r="AL1021" s="48"/>
      <c r="AM1021" s="48"/>
      <c r="AW1021" s="47"/>
    </row>
    <row r="1022" spans="2:49" ht="12.75" customHeight="1" x14ac:dyDescent="0.15">
      <c r="B1022" s="566" t="s">
        <v>2</v>
      </c>
      <c r="C1022" s="567"/>
      <c r="D1022" s="567"/>
      <c r="E1022" s="567"/>
      <c r="F1022" s="567"/>
      <c r="G1022" s="567"/>
      <c r="H1022" s="567"/>
      <c r="I1022" s="567"/>
      <c r="J1022" s="569" t="s">
        <v>10</v>
      </c>
      <c r="K1022" s="569"/>
      <c r="L1022" s="3" t="s">
        <v>3</v>
      </c>
      <c r="M1022" s="569" t="s">
        <v>11</v>
      </c>
      <c r="N1022" s="569"/>
      <c r="O1022" s="570" t="s">
        <v>12</v>
      </c>
      <c r="P1022" s="569"/>
      <c r="Q1022" s="569"/>
      <c r="R1022" s="569"/>
      <c r="S1022" s="569"/>
      <c r="T1022" s="569"/>
      <c r="U1022" s="569" t="s">
        <v>13</v>
      </c>
      <c r="V1022" s="569"/>
      <c r="W1022" s="569"/>
      <c r="AD1022" s="5"/>
      <c r="AE1022" s="5"/>
      <c r="AF1022" s="5"/>
      <c r="AG1022" s="5"/>
      <c r="AH1022" s="5"/>
      <c r="AI1022" s="5"/>
      <c r="AJ1022" s="5"/>
      <c r="AL1022" s="571">
        <f ca="1">$AL$9</f>
        <v>30</v>
      </c>
      <c r="AM1022" s="572"/>
      <c r="AN1022" s="502" t="s">
        <v>4</v>
      </c>
      <c r="AO1022" s="502"/>
      <c r="AP1022" s="572">
        <v>25</v>
      </c>
      <c r="AQ1022" s="572"/>
      <c r="AR1022" s="502" t="s">
        <v>5</v>
      </c>
      <c r="AS1022" s="503"/>
      <c r="AW1022" s="47"/>
    </row>
    <row r="1023" spans="2:49" ht="13.5" customHeight="1" x14ac:dyDescent="0.15">
      <c r="B1023" s="567"/>
      <c r="C1023" s="567"/>
      <c r="D1023" s="567"/>
      <c r="E1023" s="567"/>
      <c r="F1023" s="567"/>
      <c r="G1023" s="567"/>
      <c r="H1023" s="567"/>
      <c r="I1023" s="567"/>
      <c r="J1023" s="508" t="str">
        <f>$J$10</f>
        <v>1</v>
      </c>
      <c r="K1023" s="510" t="str">
        <f>$K$10</f>
        <v>2</v>
      </c>
      <c r="L1023" s="513" t="str">
        <f>$L$10</f>
        <v>1</v>
      </c>
      <c r="M1023" s="516" t="str">
        <f>$M$10</f>
        <v>0</v>
      </c>
      <c r="N1023" s="510" t="str">
        <f>$N$10</f>
        <v>3</v>
      </c>
      <c r="O1023" s="516" t="str">
        <f>$O$10</f>
        <v>9</v>
      </c>
      <c r="P1023" s="519" t="str">
        <f>$P$10</f>
        <v>3</v>
      </c>
      <c r="Q1023" s="519" t="str">
        <f>$Q$10</f>
        <v>9</v>
      </c>
      <c r="R1023" s="519" t="str">
        <f>$R$10</f>
        <v>0</v>
      </c>
      <c r="S1023" s="519" t="str">
        <f>$S$10</f>
        <v>2</v>
      </c>
      <c r="T1023" s="510" t="str">
        <f>$T$10</f>
        <v>5</v>
      </c>
      <c r="U1023" s="516" t="str">
        <f>$U$10</f>
        <v>0</v>
      </c>
      <c r="V1023" s="519" t="str">
        <f>$V$10</f>
        <v>0</v>
      </c>
      <c r="W1023" s="510" t="str">
        <f>$W$10</f>
        <v>１</v>
      </c>
      <c r="AD1023" s="5"/>
      <c r="AE1023" s="5"/>
      <c r="AF1023" s="5"/>
      <c r="AG1023" s="5"/>
      <c r="AH1023" s="5"/>
      <c r="AI1023" s="5"/>
      <c r="AJ1023" s="5"/>
      <c r="AL1023" s="573"/>
      <c r="AM1023" s="574"/>
      <c r="AN1023" s="504"/>
      <c r="AO1023" s="504"/>
      <c r="AP1023" s="574"/>
      <c r="AQ1023" s="574"/>
      <c r="AR1023" s="504"/>
      <c r="AS1023" s="505"/>
      <c r="AW1023" s="47"/>
    </row>
    <row r="1024" spans="2:49" ht="9" customHeight="1" x14ac:dyDescent="0.15">
      <c r="B1024" s="567"/>
      <c r="C1024" s="567"/>
      <c r="D1024" s="567"/>
      <c r="E1024" s="567"/>
      <c r="F1024" s="567"/>
      <c r="G1024" s="567"/>
      <c r="H1024" s="567"/>
      <c r="I1024" s="567"/>
      <c r="J1024" s="509"/>
      <c r="K1024" s="511"/>
      <c r="L1024" s="514"/>
      <c r="M1024" s="517"/>
      <c r="N1024" s="511"/>
      <c r="O1024" s="517"/>
      <c r="P1024" s="520"/>
      <c r="Q1024" s="520"/>
      <c r="R1024" s="520"/>
      <c r="S1024" s="520"/>
      <c r="T1024" s="511"/>
      <c r="U1024" s="517"/>
      <c r="V1024" s="520"/>
      <c r="W1024" s="511"/>
      <c r="AD1024" s="5"/>
      <c r="AE1024" s="5"/>
      <c r="AF1024" s="5"/>
      <c r="AG1024" s="5"/>
      <c r="AH1024" s="5"/>
      <c r="AI1024" s="5"/>
      <c r="AJ1024" s="5"/>
      <c r="AL1024" s="575"/>
      <c r="AM1024" s="576"/>
      <c r="AN1024" s="506"/>
      <c r="AO1024" s="506"/>
      <c r="AP1024" s="576"/>
      <c r="AQ1024" s="576"/>
      <c r="AR1024" s="506"/>
      <c r="AS1024" s="507"/>
      <c r="AW1024" s="47"/>
    </row>
    <row r="1025" spans="2:65" ht="6" customHeight="1" x14ac:dyDescent="0.15">
      <c r="B1025" s="568"/>
      <c r="C1025" s="568"/>
      <c r="D1025" s="568"/>
      <c r="E1025" s="568"/>
      <c r="F1025" s="568"/>
      <c r="G1025" s="568"/>
      <c r="H1025" s="568"/>
      <c r="I1025" s="568"/>
      <c r="J1025" s="509"/>
      <c r="K1025" s="512"/>
      <c r="L1025" s="515"/>
      <c r="M1025" s="518"/>
      <c r="N1025" s="512"/>
      <c r="O1025" s="518"/>
      <c r="P1025" s="521"/>
      <c r="Q1025" s="521"/>
      <c r="R1025" s="521"/>
      <c r="S1025" s="521"/>
      <c r="T1025" s="512"/>
      <c r="U1025" s="518"/>
      <c r="V1025" s="521"/>
      <c r="W1025" s="512"/>
      <c r="AW1025" s="47"/>
    </row>
    <row r="1026" spans="2:65" ht="15" customHeight="1" x14ac:dyDescent="0.15">
      <c r="B1026" s="487" t="s">
        <v>51</v>
      </c>
      <c r="C1026" s="488"/>
      <c r="D1026" s="488"/>
      <c r="E1026" s="488"/>
      <c r="F1026" s="488"/>
      <c r="G1026" s="488"/>
      <c r="H1026" s="488"/>
      <c r="I1026" s="489"/>
      <c r="J1026" s="487" t="s">
        <v>6</v>
      </c>
      <c r="K1026" s="488"/>
      <c r="L1026" s="488"/>
      <c r="M1026" s="488"/>
      <c r="N1026" s="496"/>
      <c r="O1026" s="499" t="s">
        <v>52</v>
      </c>
      <c r="P1026" s="488"/>
      <c r="Q1026" s="488"/>
      <c r="R1026" s="488"/>
      <c r="S1026" s="488"/>
      <c r="T1026" s="488"/>
      <c r="U1026" s="489"/>
      <c r="V1026" s="12" t="s">
        <v>32</v>
      </c>
      <c r="W1026" s="27"/>
      <c r="X1026" s="27"/>
      <c r="Y1026" s="526" t="s">
        <v>44</v>
      </c>
      <c r="Z1026" s="526"/>
      <c r="AA1026" s="526"/>
      <c r="AB1026" s="526"/>
      <c r="AC1026" s="526"/>
      <c r="AD1026" s="526"/>
      <c r="AE1026" s="526"/>
      <c r="AF1026" s="526"/>
      <c r="AG1026" s="526"/>
      <c r="AH1026" s="526"/>
      <c r="AI1026" s="27"/>
      <c r="AJ1026" s="27"/>
      <c r="AK1026" s="28"/>
      <c r="AL1026" s="527" t="s">
        <v>216</v>
      </c>
      <c r="AM1026" s="527"/>
      <c r="AN1026" s="528" t="s">
        <v>33</v>
      </c>
      <c r="AO1026" s="528"/>
      <c r="AP1026" s="528"/>
      <c r="AQ1026" s="528"/>
      <c r="AR1026" s="528"/>
      <c r="AS1026" s="529"/>
      <c r="AW1026" s="47"/>
    </row>
    <row r="1027" spans="2:65" ht="13.5" customHeight="1" x14ac:dyDescent="0.15">
      <c r="B1027" s="490"/>
      <c r="C1027" s="491"/>
      <c r="D1027" s="491"/>
      <c r="E1027" s="491"/>
      <c r="F1027" s="491"/>
      <c r="G1027" s="491"/>
      <c r="H1027" s="491"/>
      <c r="I1027" s="492"/>
      <c r="J1027" s="490"/>
      <c r="K1027" s="491"/>
      <c r="L1027" s="491"/>
      <c r="M1027" s="491"/>
      <c r="N1027" s="497"/>
      <c r="O1027" s="500"/>
      <c r="P1027" s="491"/>
      <c r="Q1027" s="491"/>
      <c r="R1027" s="491"/>
      <c r="S1027" s="491"/>
      <c r="T1027" s="491"/>
      <c r="U1027" s="492"/>
      <c r="V1027" s="530" t="s">
        <v>7</v>
      </c>
      <c r="W1027" s="531"/>
      <c r="X1027" s="531"/>
      <c r="Y1027" s="532"/>
      <c r="Z1027" s="536" t="s">
        <v>16</v>
      </c>
      <c r="AA1027" s="537"/>
      <c r="AB1027" s="537"/>
      <c r="AC1027" s="538"/>
      <c r="AD1027" s="542" t="s">
        <v>17</v>
      </c>
      <c r="AE1027" s="543"/>
      <c r="AF1027" s="543"/>
      <c r="AG1027" s="544"/>
      <c r="AH1027" s="548" t="s">
        <v>86</v>
      </c>
      <c r="AI1027" s="549"/>
      <c r="AJ1027" s="549"/>
      <c r="AK1027" s="550"/>
      <c r="AL1027" s="554" t="s">
        <v>217</v>
      </c>
      <c r="AM1027" s="554"/>
      <c r="AN1027" s="556" t="s">
        <v>19</v>
      </c>
      <c r="AO1027" s="557"/>
      <c r="AP1027" s="557"/>
      <c r="AQ1027" s="557"/>
      <c r="AR1027" s="558"/>
      <c r="AS1027" s="559"/>
      <c r="AW1027" s="47"/>
      <c r="AY1027" s="196" t="s">
        <v>243</v>
      </c>
      <c r="AZ1027" s="196" t="s">
        <v>243</v>
      </c>
      <c r="BA1027" s="196" t="s">
        <v>241</v>
      </c>
      <c r="BB1027" s="522" t="s">
        <v>242</v>
      </c>
      <c r="BC1027" s="523"/>
    </row>
    <row r="1028" spans="2:65" ht="13.5" customHeight="1" x14ac:dyDescent="0.15">
      <c r="B1028" s="493"/>
      <c r="C1028" s="494"/>
      <c r="D1028" s="494"/>
      <c r="E1028" s="494"/>
      <c r="F1028" s="494"/>
      <c r="G1028" s="494"/>
      <c r="H1028" s="494"/>
      <c r="I1028" s="495"/>
      <c r="J1028" s="493"/>
      <c r="K1028" s="494"/>
      <c r="L1028" s="494"/>
      <c r="M1028" s="494"/>
      <c r="N1028" s="498"/>
      <c r="O1028" s="501"/>
      <c r="P1028" s="494"/>
      <c r="Q1028" s="494"/>
      <c r="R1028" s="494"/>
      <c r="S1028" s="494"/>
      <c r="T1028" s="494"/>
      <c r="U1028" s="495"/>
      <c r="V1028" s="533"/>
      <c r="W1028" s="534"/>
      <c r="X1028" s="534"/>
      <c r="Y1028" s="535"/>
      <c r="Z1028" s="539"/>
      <c r="AA1028" s="540"/>
      <c r="AB1028" s="540"/>
      <c r="AC1028" s="541"/>
      <c r="AD1028" s="545"/>
      <c r="AE1028" s="546"/>
      <c r="AF1028" s="546"/>
      <c r="AG1028" s="547"/>
      <c r="AH1028" s="551"/>
      <c r="AI1028" s="552"/>
      <c r="AJ1028" s="552"/>
      <c r="AK1028" s="553"/>
      <c r="AL1028" s="555"/>
      <c r="AM1028" s="555"/>
      <c r="AN1028" s="524"/>
      <c r="AO1028" s="524"/>
      <c r="AP1028" s="524"/>
      <c r="AQ1028" s="524"/>
      <c r="AR1028" s="524"/>
      <c r="AS1028" s="525"/>
      <c r="AW1028" s="47"/>
      <c r="AY1028" s="197"/>
      <c r="AZ1028" s="198" t="s">
        <v>237</v>
      </c>
      <c r="BA1028" s="198" t="s">
        <v>240</v>
      </c>
      <c r="BB1028" s="199" t="s">
        <v>238</v>
      </c>
      <c r="BC1028" s="198" t="s">
        <v>237</v>
      </c>
      <c r="BL1028" s="43" t="s">
        <v>251</v>
      </c>
      <c r="BM1028" s="43" t="s">
        <v>151</v>
      </c>
    </row>
    <row r="1029" spans="2:65" ht="18" customHeight="1" x14ac:dyDescent="0.15">
      <c r="B1029" s="466"/>
      <c r="C1029" s="467"/>
      <c r="D1029" s="467"/>
      <c r="E1029" s="467"/>
      <c r="F1029" s="467"/>
      <c r="G1029" s="467"/>
      <c r="H1029" s="467"/>
      <c r="I1029" s="468"/>
      <c r="J1029" s="466"/>
      <c r="K1029" s="467"/>
      <c r="L1029" s="467"/>
      <c r="M1029" s="467"/>
      <c r="N1029" s="472"/>
      <c r="O1029" s="86"/>
      <c r="P1029" s="15" t="s">
        <v>0</v>
      </c>
      <c r="Q1029" s="44"/>
      <c r="R1029" s="15" t="s">
        <v>1</v>
      </c>
      <c r="S1029" s="85"/>
      <c r="T1029" s="474" t="s">
        <v>57</v>
      </c>
      <c r="U1029" s="475"/>
      <c r="V1029" s="476"/>
      <c r="W1029" s="477"/>
      <c r="X1029" s="477"/>
      <c r="Y1029" s="59" t="s">
        <v>8</v>
      </c>
      <c r="Z1029" s="37"/>
      <c r="AA1029" s="38"/>
      <c r="AB1029" s="38"/>
      <c r="AC1029" s="36" t="s">
        <v>8</v>
      </c>
      <c r="AD1029" s="37"/>
      <c r="AE1029" s="38"/>
      <c r="AF1029" s="38"/>
      <c r="AG1029" s="39" t="s">
        <v>8</v>
      </c>
      <c r="AH1029" s="462">
        <f>IF(V1029="賃金で算定",V1030+Z1030-AD1030,0)</f>
        <v>0</v>
      </c>
      <c r="AI1029" s="463"/>
      <c r="AJ1029" s="463"/>
      <c r="AK1029" s="464"/>
      <c r="AL1029" s="51"/>
      <c r="AM1029" s="52"/>
      <c r="AN1029" s="478"/>
      <c r="AO1029" s="479"/>
      <c r="AP1029" s="479"/>
      <c r="AQ1029" s="479"/>
      <c r="AR1029" s="479"/>
      <c r="AS1029" s="39" t="s">
        <v>8</v>
      </c>
      <c r="AV1029" s="46" t="str">
        <f>IF(OR(O1029="",Q1029=""),"", IF(O1029&lt;20,DATE(O1029+118,Q1029,IF(S1029="",1,S1029)),DATE(O1029+88,Q1029,IF(S1029="",1,S1029))))</f>
        <v/>
      </c>
      <c r="AW1029" s="47" t="str">
        <f>IF(AV1029&lt;=設定シート!C$15,"昔",IF(AV1029&lt;=設定シート!E$15,"上",IF(AV1029&lt;=設定シート!G$15,"中","下")))</f>
        <v>下</v>
      </c>
      <c r="AX1029" s="4">
        <f>IF(AV1029&lt;=設定シート!$E$36,5,IF(AV1029&lt;=設定シート!$I$36,7,IF(AV1029&lt;=設定シート!$M$36,9,11)))</f>
        <v>11</v>
      </c>
      <c r="AY1029" s="202"/>
      <c r="AZ1029" s="200"/>
      <c r="BA1029" s="204">
        <f>AN1029</f>
        <v>0</v>
      </c>
      <c r="BB1029" s="200"/>
      <c r="BC1029" s="200"/>
    </row>
    <row r="1030" spans="2:65" ht="18" customHeight="1" x14ac:dyDescent="0.15">
      <c r="B1030" s="469"/>
      <c r="C1030" s="470"/>
      <c r="D1030" s="470"/>
      <c r="E1030" s="470"/>
      <c r="F1030" s="470"/>
      <c r="G1030" s="470"/>
      <c r="H1030" s="470"/>
      <c r="I1030" s="471"/>
      <c r="J1030" s="469"/>
      <c r="K1030" s="470"/>
      <c r="L1030" s="470"/>
      <c r="M1030" s="470"/>
      <c r="N1030" s="473"/>
      <c r="O1030" s="87"/>
      <c r="P1030" s="5" t="s">
        <v>0</v>
      </c>
      <c r="Q1030" s="45"/>
      <c r="R1030" s="5" t="s">
        <v>1</v>
      </c>
      <c r="S1030" s="88"/>
      <c r="T1030" s="480" t="s">
        <v>58</v>
      </c>
      <c r="U1030" s="481"/>
      <c r="V1030" s="482"/>
      <c r="W1030" s="483"/>
      <c r="X1030" s="483"/>
      <c r="Y1030" s="484"/>
      <c r="Z1030" s="485"/>
      <c r="AA1030" s="486"/>
      <c r="AB1030" s="486"/>
      <c r="AC1030" s="486"/>
      <c r="AD1030" s="482">
        <v>0</v>
      </c>
      <c r="AE1030" s="483"/>
      <c r="AF1030" s="483"/>
      <c r="AG1030" s="484"/>
      <c r="AH1030" s="435">
        <f>IF(V1029="賃金で算定",0,V1030+Z1030-AD1030)</f>
        <v>0</v>
      </c>
      <c r="AI1030" s="435"/>
      <c r="AJ1030" s="435"/>
      <c r="AK1030" s="465"/>
      <c r="AL1030" s="439">
        <f>IF(V1029="賃金で算定","賃金で算定",IF(OR(V1030=0,$F1047="",AV1029=""),0,IF(AW1029="昔",VLOOKUP($F1047,労務比率,AX1029,FALSE),IF(AW1029="上",VLOOKUP($F1047,労務比率,AX1029,FALSE),IF(AW1029="中",VLOOKUP($F1047,労務比率,AX1029,FALSE),VLOOKUP($F1047,労務比率,AX1029,FALSE))))))</f>
        <v>0</v>
      </c>
      <c r="AM1030" s="440"/>
      <c r="AN1030" s="436">
        <f>IF(V1029="賃金で算定",0,INT(AH1030*AL1030/100))</f>
        <v>0</v>
      </c>
      <c r="AO1030" s="437"/>
      <c r="AP1030" s="437"/>
      <c r="AQ1030" s="437"/>
      <c r="AR1030" s="437"/>
      <c r="AS1030" s="31"/>
      <c r="AV1030" s="46"/>
      <c r="AW1030" s="47"/>
      <c r="AY1030" s="203">
        <f>AH1030</f>
        <v>0</v>
      </c>
      <c r="AZ1030" s="201">
        <f>IF(AV1029&lt;=設定シート!C$85,AH1030,IF(AND(AV1029&gt;=設定シート!E$85,AV1029&lt;=設定シート!G$85),AH1030*105/108,AH1030))</f>
        <v>0</v>
      </c>
      <c r="BA1030" s="198"/>
      <c r="BB1030" s="201">
        <f>IF($AL1030="賃金で算定",0,INT(AY1030*$AL1030/100))</f>
        <v>0</v>
      </c>
      <c r="BC1030" s="201">
        <f>IF(AY1030=AZ1030,BB1030,AZ1030*$AL1030/100)</f>
        <v>0</v>
      </c>
      <c r="BL1030" s="43">
        <f>IF(AY1030=AZ1030,0,1)</f>
        <v>0</v>
      </c>
      <c r="BM1030" s="43" t="str">
        <f>IF(BL1030=1,AL1030,"")</f>
        <v/>
      </c>
    </row>
    <row r="1031" spans="2:65" ht="18" customHeight="1" x14ac:dyDescent="0.15">
      <c r="B1031" s="466"/>
      <c r="C1031" s="467"/>
      <c r="D1031" s="467"/>
      <c r="E1031" s="467"/>
      <c r="F1031" s="467"/>
      <c r="G1031" s="467"/>
      <c r="H1031" s="467"/>
      <c r="I1031" s="468"/>
      <c r="J1031" s="466"/>
      <c r="K1031" s="467"/>
      <c r="L1031" s="467"/>
      <c r="M1031" s="467"/>
      <c r="N1031" s="472"/>
      <c r="O1031" s="86"/>
      <c r="P1031" s="15" t="s">
        <v>45</v>
      </c>
      <c r="Q1031" s="44"/>
      <c r="R1031" s="15" t="s">
        <v>46</v>
      </c>
      <c r="S1031" s="85"/>
      <c r="T1031" s="474" t="s">
        <v>47</v>
      </c>
      <c r="U1031" s="475"/>
      <c r="V1031" s="476"/>
      <c r="W1031" s="477"/>
      <c r="X1031" s="477"/>
      <c r="Y1031" s="60"/>
      <c r="Z1031" s="33"/>
      <c r="AA1031" s="34"/>
      <c r="AB1031" s="34"/>
      <c r="AC1031" s="35"/>
      <c r="AD1031" s="33"/>
      <c r="AE1031" s="34"/>
      <c r="AF1031" s="34"/>
      <c r="AG1031" s="40"/>
      <c r="AH1031" s="462">
        <f>IF(V1031="賃金で算定",V1032+Z1032-AD1032,0)</f>
        <v>0</v>
      </c>
      <c r="AI1031" s="463"/>
      <c r="AJ1031" s="463"/>
      <c r="AK1031" s="464"/>
      <c r="AL1031" s="51"/>
      <c r="AM1031" s="52"/>
      <c r="AN1031" s="478"/>
      <c r="AO1031" s="479"/>
      <c r="AP1031" s="479"/>
      <c r="AQ1031" s="479"/>
      <c r="AR1031" s="479"/>
      <c r="AS1031" s="32"/>
      <c r="AV1031" s="46" t="str">
        <f>IF(OR(O1031="",Q1031=""),"", IF(O1031&lt;20,DATE(O1031+118,Q1031,IF(S1031="",1,S1031)),DATE(O1031+88,Q1031,IF(S1031="",1,S1031))))</f>
        <v/>
      </c>
      <c r="AW1031" s="47" t="str">
        <f>IF(AV1031&lt;=設定シート!C$15,"昔",IF(AV1031&lt;=設定シート!E$15,"上",IF(AV1031&lt;=設定シート!G$15,"中","下")))</f>
        <v>下</v>
      </c>
      <c r="AX1031" s="4">
        <f>IF(AV1031&lt;=設定シート!$E$36,5,IF(AV1031&lt;=設定シート!$I$36,7,IF(AV1031&lt;=設定シート!$M$36,9,11)))</f>
        <v>11</v>
      </c>
      <c r="AY1031" s="202"/>
      <c r="AZ1031" s="200"/>
      <c r="BA1031" s="204">
        <f t="shared" ref="BA1031" si="562">AN1031</f>
        <v>0</v>
      </c>
      <c r="BB1031" s="200"/>
      <c r="BC1031" s="200"/>
      <c r="BL1031" s="43"/>
      <c r="BM1031" s="43"/>
    </row>
    <row r="1032" spans="2:65" ht="18" customHeight="1" x14ac:dyDescent="0.15">
      <c r="B1032" s="469"/>
      <c r="C1032" s="470"/>
      <c r="D1032" s="470"/>
      <c r="E1032" s="470"/>
      <c r="F1032" s="470"/>
      <c r="G1032" s="470"/>
      <c r="H1032" s="470"/>
      <c r="I1032" s="471"/>
      <c r="J1032" s="469"/>
      <c r="K1032" s="470"/>
      <c r="L1032" s="470"/>
      <c r="M1032" s="470"/>
      <c r="N1032" s="473"/>
      <c r="O1032" s="87"/>
      <c r="P1032" s="16" t="s">
        <v>45</v>
      </c>
      <c r="Q1032" s="45"/>
      <c r="R1032" s="16" t="s">
        <v>46</v>
      </c>
      <c r="S1032" s="88"/>
      <c r="T1032" s="480" t="s">
        <v>48</v>
      </c>
      <c r="U1032" s="481"/>
      <c r="V1032" s="482"/>
      <c r="W1032" s="483"/>
      <c r="X1032" s="483"/>
      <c r="Y1032" s="484"/>
      <c r="Z1032" s="485"/>
      <c r="AA1032" s="486"/>
      <c r="AB1032" s="486"/>
      <c r="AC1032" s="486"/>
      <c r="AD1032" s="482">
        <v>0</v>
      </c>
      <c r="AE1032" s="483"/>
      <c r="AF1032" s="483"/>
      <c r="AG1032" s="484"/>
      <c r="AH1032" s="435">
        <f>IF(V1031="賃金で算定",0,V1032+Z1032-AD1032)</f>
        <v>0</v>
      </c>
      <c r="AI1032" s="435"/>
      <c r="AJ1032" s="435"/>
      <c r="AK1032" s="465"/>
      <c r="AL1032" s="439">
        <f>IF(V1031="賃金で算定","賃金で算定",IF(OR(V1032=0,$F1047="",AV1031=""),0,IF(AW1031="昔",VLOOKUP($F1047,労務比率,AX1031,FALSE),IF(AW1031="上",VLOOKUP($F1047,労務比率,AX1031,FALSE),IF(AW1031="中",VLOOKUP($F1047,労務比率,AX1031,FALSE),VLOOKUP($F1047,労務比率,AX1031,FALSE))))))</f>
        <v>0</v>
      </c>
      <c r="AM1032" s="440"/>
      <c r="AN1032" s="436">
        <f>IF(V1031="賃金で算定",0,INT(AH1032*AL1032/100))</f>
        <v>0</v>
      </c>
      <c r="AO1032" s="437"/>
      <c r="AP1032" s="437"/>
      <c r="AQ1032" s="437"/>
      <c r="AR1032" s="437"/>
      <c r="AS1032" s="31"/>
      <c r="AV1032" s="46"/>
      <c r="AW1032" s="47"/>
      <c r="AY1032" s="203">
        <f t="shared" ref="AY1032" si="563">AH1032</f>
        <v>0</v>
      </c>
      <c r="AZ1032" s="201">
        <f>IF(AV1031&lt;=設定シート!C$85,AH1032,IF(AND(AV1031&gt;=設定シート!E$85,AV1031&lt;=設定シート!G$85),AH1032*105/108,AH1032))</f>
        <v>0</v>
      </c>
      <c r="BA1032" s="198"/>
      <c r="BB1032" s="201">
        <f t="shared" ref="BB1032" si="564">IF($AL1032="賃金で算定",0,INT(AY1032*$AL1032/100))</f>
        <v>0</v>
      </c>
      <c r="BC1032" s="201">
        <f>IF(AY1032=AZ1032,BB1032,AZ1032*$AL1032/100)</f>
        <v>0</v>
      </c>
      <c r="BL1032" s="43">
        <f>IF(AY1032=AZ1032,0,1)</f>
        <v>0</v>
      </c>
      <c r="BM1032" s="43" t="str">
        <f>IF(BL1032=1,AL1032,"")</f>
        <v/>
      </c>
    </row>
    <row r="1033" spans="2:65" ht="18" customHeight="1" x14ac:dyDescent="0.15">
      <c r="B1033" s="466"/>
      <c r="C1033" s="467"/>
      <c r="D1033" s="467"/>
      <c r="E1033" s="467"/>
      <c r="F1033" s="467"/>
      <c r="G1033" s="467"/>
      <c r="H1033" s="467"/>
      <c r="I1033" s="468"/>
      <c r="J1033" s="466"/>
      <c r="K1033" s="467"/>
      <c r="L1033" s="467"/>
      <c r="M1033" s="467"/>
      <c r="N1033" s="472"/>
      <c r="O1033" s="86"/>
      <c r="P1033" s="15" t="s">
        <v>45</v>
      </c>
      <c r="Q1033" s="44"/>
      <c r="R1033" s="15" t="s">
        <v>46</v>
      </c>
      <c r="S1033" s="85"/>
      <c r="T1033" s="474" t="s">
        <v>47</v>
      </c>
      <c r="U1033" s="475"/>
      <c r="V1033" s="476"/>
      <c r="W1033" s="477"/>
      <c r="X1033" s="477"/>
      <c r="Y1033" s="60"/>
      <c r="Z1033" s="33"/>
      <c r="AA1033" s="34"/>
      <c r="AB1033" s="34"/>
      <c r="AC1033" s="35"/>
      <c r="AD1033" s="33"/>
      <c r="AE1033" s="34"/>
      <c r="AF1033" s="34"/>
      <c r="AG1033" s="40"/>
      <c r="AH1033" s="462">
        <f>IF(V1033="賃金で算定",V1034+Z1034-AD1034,0)</f>
        <v>0</v>
      </c>
      <c r="AI1033" s="463"/>
      <c r="AJ1033" s="463"/>
      <c r="AK1033" s="464"/>
      <c r="AL1033" s="51"/>
      <c r="AM1033" s="52"/>
      <c r="AN1033" s="478"/>
      <c r="AO1033" s="479"/>
      <c r="AP1033" s="479"/>
      <c r="AQ1033" s="479"/>
      <c r="AR1033" s="479"/>
      <c r="AS1033" s="32"/>
      <c r="AV1033" s="46" t="str">
        <f>IF(OR(O1033="",Q1033=""),"", IF(O1033&lt;20,DATE(O1033+118,Q1033,IF(S1033="",1,S1033)),DATE(O1033+88,Q1033,IF(S1033="",1,S1033))))</f>
        <v/>
      </c>
      <c r="AW1033" s="47" t="str">
        <f>IF(AV1033&lt;=設定シート!C$15,"昔",IF(AV1033&lt;=設定シート!E$15,"上",IF(AV1033&lt;=設定シート!G$15,"中","下")))</f>
        <v>下</v>
      </c>
      <c r="AX1033" s="4">
        <f>IF(AV1033&lt;=設定シート!$E$36,5,IF(AV1033&lt;=設定シート!$I$36,7,IF(AV1033&lt;=設定シート!$M$36,9,11)))</f>
        <v>11</v>
      </c>
      <c r="AY1033" s="202"/>
      <c r="AZ1033" s="200"/>
      <c r="BA1033" s="204">
        <f t="shared" ref="BA1033" si="565">AN1033</f>
        <v>0</v>
      </c>
      <c r="BB1033" s="200"/>
      <c r="BC1033" s="200"/>
    </row>
    <row r="1034" spans="2:65" ht="18" customHeight="1" x14ac:dyDescent="0.15">
      <c r="B1034" s="469"/>
      <c r="C1034" s="470"/>
      <c r="D1034" s="470"/>
      <c r="E1034" s="470"/>
      <c r="F1034" s="470"/>
      <c r="G1034" s="470"/>
      <c r="H1034" s="470"/>
      <c r="I1034" s="471"/>
      <c r="J1034" s="469"/>
      <c r="K1034" s="470"/>
      <c r="L1034" s="470"/>
      <c r="M1034" s="470"/>
      <c r="N1034" s="473"/>
      <c r="O1034" s="87"/>
      <c r="P1034" s="16" t="s">
        <v>45</v>
      </c>
      <c r="Q1034" s="45"/>
      <c r="R1034" s="16" t="s">
        <v>46</v>
      </c>
      <c r="S1034" s="88"/>
      <c r="T1034" s="480" t="s">
        <v>48</v>
      </c>
      <c r="U1034" s="481"/>
      <c r="V1034" s="482"/>
      <c r="W1034" s="483"/>
      <c r="X1034" s="483"/>
      <c r="Y1034" s="484"/>
      <c r="Z1034" s="482"/>
      <c r="AA1034" s="483"/>
      <c r="AB1034" s="483"/>
      <c r="AC1034" s="483"/>
      <c r="AD1034" s="482">
        <v>0</v>
      </c>
      <c r="AE1034" s="483"/>
      <c r="AF1034" s="483"/>
      <c r="AG1034" s="484"/>
      <c r="AH1034" s="435">
        <f>IF(V1033="賃金で算定",0,V1034+Z1034-AD1034)</f>
        <v>0</v>
      </c>
      <c r="AI1034" s="435"/>
      <c r="AJ1034" s="435"/>
      <c r="AK1034" s="465"/>
      <c r="AL1034" s="439">
        <f>IF(V1033="賃金で算定","賃金で算定",IF(OR(V1034=0,$F1047="",AV1033=""),0,IF(AW1033="昔",VLOOKUP($F1047,労務比率,AX1033,FALSE),IF(AW1033="上",VLOOKUP($F1047,労務比率,AX1033,FALSE),IF(AW1033="中",VLOOKUP($F1047,労務比率,AX1033,FALSE),VLOOKUP($F1047,労務比率,AX1033,FALSE))))))</f>
        <v>0</v>
      </c>
      <c r="AM1034" s="440"/>
      <c r="AN1034" s="436">
        <f>IF(V1033="賃金で算定",0,INT(AH1034*AL1034/100))</f>
        <v>0</v>
      </c>
      <c r="AO1034" s="437"/>
      <c r="AP1034" s="437"/>
      <c r="AQ1034" s="437"/>
      <c r="AR1034" s="437"/>
      <c r="AS1034" s="31"/>
      <c r="AV1034" s="46"/>
      <c r="AW1034" s="47"/>
      <c r="AY1034" s="203">
        <f t="shared" ref="AY1034" si="566">AH1034</f>
        <v>0</v>
      </c>
      <c r="AZ1034" s="201">
        <f>IF(AV1033&lt;=設定シート!C$85,AH1034,IF(AND(AV1033&gt;=設定シート!E$85,AV1033&lt;=設定シート!G$85),AH1034*105/108,AH1034))</f>
        <v>0</v>
      </c>
      <c r="BA1034" s="198"/>
      <c r="BB1034" s="201">
        <f t="shared" ref="BB1034" si="567">IF($AL1034="賃金で算定",0,INT(AY1034*$AL1034/100))</f>
        <v>0</v>
      </c>
      <c r="BC1034" s="201">
        <f>IF(AY1034=AZ1034,BB1034,AZ1034*$AL1034/100)</f>
        <v>0</v>
      </c>
      <c r="BL1034" s="43">
        <f>IF(AY1034=AZ1034,0,1)</f>
        <v>0</v>
      </c>
      <c r="BM1034" s="43" t="str">
        <f>IF(BL1034=1,AL1034,"")</f>
        <v/>
      </c>
    </row>
    <row r="1035" spans="2:65" ht="18" customHeight="1" x14ac:dyDescent="0.15">
      <c r="B1035" s="466"/>
      <c r="C1035" s="467"/>
      <c r="D1035" s="467"/>
      <c r="E1035" s="467"/>
      <c r="F1035" s="467"/>
      <c r="G1035" s="467"/>
      <c r="H1035" s="467"/>
      <c r="I1035" s="468"/>
      <c r="J1035" s="466"/>
      <c r="K1035" s="467"/>
      <c r="L1035" s="467"/>
      <c r="M1035" s="467"/>
      <c r="N1035" s="472"/>
      <c r="O1035" s="86"/>
      <c r="P1035" s="15" t="s">
        <v>45</v>
      </c>
      <c r="Q1035" s="44"/>
      <c r="R1035" s="15" t="s">
        <v>46</v>
      </c>
      <c r="S1035" s="85"/>
      <c r="T1035" s="474" t="s">
        <v>47</v>
      </c>
      <c r="U1035" s="475"/>
      <c r="V1035" s="476"/>
      <c r="W1035" s="477"/>
      <c r="X1035" s="477"/>
      <c r="Y1035" s="61"/>
      <c r="Z1035" s="29"/>
      <c r="AA1035" s="30"/>
      <c r="AB1035" s="30"/>
      <c r="AC1035" s="41"/>
      <c r="AD1035" s="29"/>
      <c r="AE1035" s="30"/>
      <c r="AF1035" s="30"/>
      <c r="AG1035" s="42"/>
      <c r="AH1035" s="462">
        <f>IF(V1035="賃金で算定",V1036+Z1036-AD1036,0)</f>
        <v>0</v>
      </c>
      <c r="AI1035" s="463"/>
      <c r="AJ1035" s="463"/>
      <c r="AK1035" s="464"/>
      <c r="AL1035" s="51"/>
      <c r="AM1035" s="52"/>
      <c r="AN1035" s="478"/>
      <c r="AO1035" s="479"/>
      <c r="AP1035" s="479"/>
      <c r="AQ1035" s="479"/>
      <c r="AR1035" s="479"/>
      <c r="AS1035" s="32"/>
      <c r="AV1035" s="46" t="str">
        <f>IF(OR(O1035="",Q1035=""),"", IF(O1035&lt;20,DATE(O1035+118,Q1035,IF(S1035="",1,S1035)),DATE(O1035+88,Q1035,IF(S1035="",1,S1035))))</f>
        <v/>
      </c>
      <c r="AW1035" s="47" t="str">
        <f>IF(AV1035&lt;=設定シート!C$15,"昔",IF(AV1035&lt;=設定シート!E$15,"上",IF(AV1035&lt;=設定シート!G$15,"中","下")))</f>
        <v>下</v>
      </c>
      <c r="AX1035" s="4">
        <f>IF(AV1035&lt;=設定シート!$E$36,5,IF(AV1035&lt;=設定シート!$I$36,7,IF(AV1035&lt;=設定シート!$M$36,9,11)))</f>
        <v>11</v>
      </c>
      <c r="AY1035" s="202"/>
      <c r="AZ1035" s="200"/>
      <c r="BA1035" s="204">
        <f t="shared" ref="BA1035" si="568">AN1035</f>
        <v>0</v>
      </c>
      <c r="BB1035" s="200"/>
      <c r="BC1035" s="200"/>
    </row>
    <row r="1036" spans="2:65" ht="18" customHeight="1" x14ac:dyDescent="0.15">
      <c r="B1036" s="469"/>
      <c r="C1036" s="470"/>
      <c r="D1036" s="470"/>
      <c r="E1036" s="470"/>
      <c r="F1036" s="470"/>
      <c r="G1036" s="470"/>
      <c r="H1036" s="470"/>
      <c r="I1036" s="471"/>
      <c r="J1036" s="469"/>
      <c r="K1036" s="470"/>
      <c r="L1036" s="470"/>
      <c r="M1036" s="470"/>
      <c r="N1036" s="473"/>
      <c r="O1036" s="87"/>
      <c r="P1036" s="16" t="s">
        <v>45</v>
      </c>
      <c r="Q1036" s="45"/>
      <c r="R1036" s="16" t="s">
        <v>46</v>
      </c>
      <c r="S1036" s="88"/>
      <c r="T1036" s="480" t="s">
        <v>48</v>
      </c>
      <c r="U1036" s="481"/>
      <c r="V1036" s="482"/>
      <c r="W1036" s="483"/>
      <c r="X1036" s="483"/>
      <c r="Y1036" s="484"/>
      <c r="Z1036" s="485"/>
      <c r="AA1036" s="486"/>
      <c r="AB1036" s="486"/>
      <c r="AC1036" s="486"/>
      <c r="AD1036" s="482">
        <v>0</v>
      </c>
      <c r="AE1036" s="483"/>
      <c r="AF1036" s="483"/>
      <c r="AG1036" s="484"/>
      <c r="AH1036" s="435">
        <f>IF(V1035="賃金で算定",0,V1036+Z1036-AD1036)</f>
        <v>0</v>
      </c>
      <c r="AI1036" s="435"/>
      <c r="AJ1036" s="435"/>
      <c r="AK1036" s="465"/>
      <c r="AL1036" s="439">
        <f>IF(V1035="賃金で算定","賃金で算定",IF(OR(V1036=0,$F1047="",AV1035=""),0,IF(AW1035="昔",VLOOKUP($F1047,労務比率,AX1035,FALSE),IF(AW1035="上",VLOOKUP($F1047,労務比率,AX1035,FALSE),IF(AW1035="中",VLOOKUP($F1047,労務比率,AX1035,FALSE),VLOOKUP($F1047,労務比率,AX1035,FALSE))))))</f>
        <v>0</v>
      </c>
      <c r="AM1036" s="440"/>
      <c r="AN1036" s="436">
        <f>IF(V1035="賃金で算定",0,INT(AH1036*AL1036/100))</f>
        <v>0</v>
      </c>
      <c r="AO1036" s="437"/>
      <c r="AP1036" s="437"/>
      <c r="AQ1036" s="437"/>
      <c r="AR1036" s="437"/>
      <c r="AS1036" s="31"/>
      <c r="AV1036" s="46"/>
      <c r="AW1036" s="47"/>
      <c r="AY1036" s="203">
        <f t="shared" ref="AY1036" si="569">AH1036</f>
        <v>0</v>
      </c>
      <c r="AZ1036" s="201">
        <f>IF(AV1035&lt;=設定シート!C$85,AH1036,IF(AND(AV1035&gt;=設定シート!E$85,AV1035&lt;=設定シート!G$85),AH1036*105/108,AH1036))</f>
        <v>0</v>
      </c>
      <c r="BA1036" s="198"/>
      <c r="BB1036" s="201">
        <f t="shared" ref="BB1036" si="570">IF($AL1036="賃金で算定",0,INT(AY1036*$AL1036/100))</f>
        <v>0</v>
      </c>
      <c r="BC1036" s="201">
        <f>IF(AY1036=AZ1036,BB1036,AZ1036*$AL1036/100)</f>
        <v>0</v>
      </c>
      <c r="BL1036" s="43">
        <f>IF(AY1036=AZ1036,0,1)</f>
        <v>0</v>
      </c>
      <c r="BM1036" s="43" t="str">
        <f>IF(BL1036=1,AL1036,"")</f>
        <v/>
      </c>
    </row>
    <row r="1037" spans="2:65" ht="18" customHeight="1" x14ac:dyDescent="0.15">
      <c r="B1037" s="466"/>
      <c r="C1037" s="467"/>
      <c r="D1037" s="467"/>
      <c r="E1037" s="467"/>
      <c r="F1037" s="467"/>
      <c r="G1037" s="467"/>
      <c r="H1037" s="467"/>
      <c r="I1037" s="468"/>
      <c r="J1037" s="466"/>
      <c r="K1037" s="467"/>
      <c r="L1037" s="467"/>
      <c r="M1037" s="467"/>
      <c r="N1037" s="472"/>
      <c r="O1037" s="86"/>
      <c r="P1037" s="15" t="s">
        <v>45</v>
      </c>
      <c r="Q1037" s="44"/>
      <c r="R1037" s="15" t="s">
        <v>46</v>
      </c>
      <c r="S1037" s="85"/>
      <c r="T1037" s="474" t="s">
        <v>47</v>
      </c>
      <c r="U1037" s="475"/>
      <c r="V1037" s="476"/>
      <c r="W1037" s="477"/>
      <c r="X1037" s="477"/>
      <c r="Y1037" s="60"/>
      <c r="Z1037" s="33"/>
      <c r="AA1037" s="34"/>
      <c r="AB1037" s="34"/>
      <c r="AC1037" s="35"/>
      <c r="AD1037" s="33"/>
      <c r="AE1037" s="34"/>
      <c r="AF1037" s="34"/>
      <c r="AG1037" s="40"/>
      <c r="AH1037" s="462">
        <f>IF(V1037="賃金で算定",V1038+Z1038-AD1038,0)</f>
        <v>0</v>
      </c>
      <c r="AI1037" s="463"/>
      <c r="AJ1037" s="463"/>
      <c r="AK1037" s="464"/>
      <c r="AL1037" s="51"/>
      <c r="AM1037" s="52"/>
      <c r="AN1037" s="478"/>
      <c r="AO1037" s="479"/>
      <c r="AP1037" s="479"/>
      <c r="AQ1037" s="479"/>
      <c r="AR1037" s="479"/>
      <c r="AS1037" s="32"/>
      <c r="AV1037" s="46" t="str">
        <f>IF(OR(O1037="",Q1037=""),"", IF(O1037&lt;20,DATE(O1037+118,Q1037,IF(S1037="",1,S1037)),DATE(O1037+88,Q1037,IF(S1037="",1,S1037))))</f>
        <v/>
      </c>
      <c r="AW1037" s="47" t="str">
        <f>IF(AV1037&lt;=設定シート!C$15,"昔",IF(AV1037&lt;=設定シート!E$15,"上",IF(AV1037&lt;=設定シート!G$15,"中","下")))</f>
        <v>下</v>
      </c>
      <c r="AX1037" s="4">
        <f>IF(AV1037&lt;=設定シート!$E$36,5,IF(AV1037&lt;=設定シート!$I$36,7,IF(AV1037&lt;=設定シート!$M$36,9,11)))</f>
        <v>11</v>
      </c>
      <c r="AY1037" s="202"/>
      <c r="AZ1037" s="200"/>
      <c r="BA1037" s="204">
        <f t="shared" ref="BA1037" si="571">AN1037</f>
        <v>0</v>
      </c>
      <c r="BB1037" s="200"/>
      <c r="BC1037" s="200"/>
    </row>
    <row r="1038" spans="2:65" ht="18" customHeight="1" x14ac:dyDescent="0.15">
      <c r="B1038" s="469"/>
      <c r="C1038" s="470"/>
      <c r="D1038" s="470"/>
      <c r="E1038" s="470"/>
      <c r="F1038" s="470"/>
      <c r="G1038" s="470"/>
      <c r="H1038" s="470"/>
      <c r="I1038" s="471"/>
      <c r="J1038" s="469"/>
      <c r="K1038" s="470"/>
      <c r="L1038" s="470"/>
      <c r="M1038" s="470"/>
      <c r="N1038" s="473"/>
      <c r="O1038" s="87"/>
      <c r="P1038" s="16" t="s">
        <v>45</v>
      </c>
      <c r="Q1038" s="45"/>
      <c r="R1038" s="16" t="s">
        <v>46</v>
      </c>
      <c r="S1038" s="88"/>
      <c r="T1038" s="480" t="s">
        <v>48</v>
      </c>
      <c r="U1038" s="481"/>
      <c r="V1038" s="482"/>
      <c r="W1038" s="483"/>
      <c r="X1038" s="483"/>
      <c r="Y1038" s="484"/>
      <c r="Z1038" s="482"/>
      <c r="AA1038" s="483"/>
      <c r="AB1038" s="483"/>
      <c r="AC1038" s="483"/>
      <c r="AD1038" s="482">
        <v>0</v>
      </c>
      <c r="AE1038" s="483"/>
      <c r="AF1038" s="483"/>
      <c r="AG1038" s="484"/>
      <c r="AH1038" s="435">
        <f>IF(V1037="賃金で算定",0,V1038+Z1038-AD1038)</f>
        <v>0</v>
      </c>
      <c r="AI1038" s="435"/>
      <c r="AJ1038" s="435"/>
      <c r="AK1038" s="465"/>
      <c r="AL1038" s="439">
        <f>IF(V1037="賃金で算定","賃金で算定",IF(OR(V1038=0,$F1047="",AV1037=""),0,IF(AW1037="昔",VLOOKUP($F1047,労務比率,AX1037,FALSE),IF(AW1037="上",VLOOKUP($F1047,労務比率,AX1037,FALSE),IF(AW1037="中",VLOOKUP($F1047,労務比率,AX1037,FALSE),VLOOKUP($F1047,労務比率,AX1037,FALSE))))))</f>
        <v>0</v>
      </c>
      <c r="AM1038" s="440"/>
      <c r="AN1038" s="436">
        <f>IF(V1037="賃金で算定",0,INT(AH1038*AL1038/100))</f>
        <v>0</v>
      </c>
      <c r="AO1038" s="437"/>
      <c r="AP1038" s="437"/>
      <c r="AQ1038" s="437"/>
      <c r="AR1038" s="437"/>
      <c r="AS1038" s="31"/>
      <c r="AV1038" s="46"/>
      <c r="AW1038" s="47"/>
      <c r="AY1038" s="203">
        <f t="shared" ref="AY1038" si="572">AH1038</f>
        <v>0</v>
      </c>
      <c r="AZ1038" s="201">
        <f>IF(AV1037&lt;=設定シート!C$85,AH1038,IF(AND(AV1037&gt;=設定シート!E$85,AV1037&lt;=設定シート!G$85),AH1038*105/108,AH1038))</f>
        <v>0</v>
      </c>
      <c r="BA1038" s="198"/>
      <c r="BB1038" s="201">
        <f t="shared" ref="BB1038" si="573">IF($AL1038="賃金で算定",0,INT(AY1038*$AL1038/100))</f>
        <v>0</v>
      </c>
      <c r="BC1038" s="201">
        <f>IF(AY1038=AZ1038,BB1038,AZ1038*$AL1038/100)</f>
        <v>0</v>
      </c>
      <c r="BL1038" s="43">
        <f>IF(AY1038=AZ1038,0,1)</f>
        <v>0</v>
      </c>
      <c r="BM1038" s="43" t="str">
        <f>IF(BL1038=1,AL1038,"")</f>
        <v/>
      </c>
    </row>
    <row r="1039" spans="2:65" ht="18" customHeight="1" x14ac:dyDescent="0.15">
      <c r="B1039" s="466"/>
      <c r="C1039" s="467"/>
      <c r="D1039" s="467"/>
      <c r="E1039" s="467"/>
      <c r="F1039" s="467"/>
      <c r="G1039" s="467"/>
      <c r="H1039" s="467"/>
      <c r="I1039" s="468"/>
      <c r="J1039" s="466"/>
      <c r="K1039" s="467"/>
      <c r="L1039" s="467"/>
      <c r="M1039" s="467"/>
      <c r="N1039" s="472"/>
      <c r="O1039" s="86"/>
      <c r="P1039" s="15" t="s">
        <v>45</v>
      </c>
      <c r="Q1039" s="44"/>
      <c r="R1039" s="15" t="s">
        <v>46</v>
      </c>
      <c r="S1039" s="85"/>
      <c r="T1039" s="474" t="s">
        <v>47</v>
      </c>
      <c r="U1039" s="475"/>
      <c r="V1039" s="476"/>
      <c r="W1039" s="477"/>
      <c r="X1039" s="477"/>
      <c r="Y1039" s="60"/>
      <c r="Z1039" s="33"/>
      <c r="AA1039" s="34"/>
      <c r="AB1039" s="34"/>
      <c r="AC1039" s="35"/>
      <c r="AD1039" s="33"/>
      <c r="AE1039" s="34"/>
      <c r="AF1039" s="34"/>
      <c r="AG1039" s="40"/>
      <c r="AH1039" s="462">
        <f>IF(V1039="賃金で算定",V1040+Z1040-AD1040,0)</f>
        <v>0</v>
      </c>
      <c r="AI1039" s="463"/>
      <c r="AJ1039" s="463"/>
      <c r="AK1039" s="464"/>
      <c r="AL1039" s="51"/>
      <c r="AM1039" s="52"/>
      <c r="AN1039" s="478"/>
      <c r="AO1039" s="479"/>
      <c r="AP1039" s="479"/>
      <c r="AQ1039" s="479"/>
      <c r="AR1039" s="479"/>
      <c r="AS1039" s="32"/>
      <c r="AV1039" s="46" t="str">
        <f>IF(OR(O1039="",Q1039=""),"", IF(O1039&lt;20,DATE(O1039+118,Q1039,IF(S1039="",1,S1039)),DATE(O1039+88,Q1039,IF(S1039="",1,S1039))))</f>
        <v/>
      </c>
      <c r="AW1039" s="47" t="str">
        <f>IF(AV1039&lt;=設定シート!C$15,"昔",IF(AV1039&lt;=設定シート!E$15,"上",IF(AV1039&lt;=設定シート!G$15,"中","下")))</f>
        <v>下</v>
      </c>
      <c r="AX1039" s="4">
        <f>IF(AV1039&lt;=設定シート!$E$36,5,IF(AV1039&lt;=設定シート!$I$36,7,IF(AV1039&lt;=設定シート!$M$36,9,11)))</f>
        <v>11</v>
      </c>
      <c r="AY1039" s="202"/>
      <c r="AZ1039" s="200"/>
      <c r="BA1039" s="204">
        <f t="shared" ref="BA1039" si="574">AN1039</f>
        <v>0</v>
      </c>
      <c r="BB1039" s="200"/>
      <c r="BC1039" s="200"/>
    </row>
    <row r="1040" spans="2:65" ht="18" customHeight="1" x14ac:dyDescent="0.15">
      <c r="B1040" s="469"/>
      <c r="C1040" s="470"/>
      <c r="D1040" s="470"/>
      <c r="E1040" s="470"/>
      <c r="F1040" s="470"/>
      <c r="G1040" s="470"/>
      <c r="H1040" s="470"/>
      <c r="I1040" s="471"/>
      <c r="J1040" s="469"/>
      <c r="K1040" s="470"/>
      <c r="L1040" s="470"/>
      <c r="M1040" s="470"/>
      <c r="N1040" s="473"/>
      <c r="O1040" s="87"/>
      <c r="P1040" s="16" t="s">
        <v>45</v>
      </c>
      <c r="Q1040" s="45"/>
      <c r="R1040" s="16" t="s">
        <v>46</v>
      </c>
      <c r="S1040" s="88"/>
      <c r="T1040" s="480" t="s">
        <v>48</v>
      </c>
      <c r="U1040" s="481"/>
      <c r="V1040" s="482"/>
      <c r="W1040" s="483"/>
      <c r="X1040" s="483"/>
      <c r="Y1040" s="484"/>
      <c r="Z1040" s="482"/>
      <c r="AA1040" s="483"/>
      <c r="AB1040" s="483"/>
      <c r="AC1040" s="483"/>
      <c r="AD1040" s="482">
        <v>0</v>
      </c>
      <c r="AE1040" s="483"/>
      <c r="AF1040" s="483"/>
      <c r="AG1040" s="484"/>
      <c r="AH1040" s="435">
        <f>IF(V1039="賃金で算定",0,V1040+Z1040-AD1040)</f>
        <v>0</v>
      </c>
      <c r="AI1040" s="435"/>
      <c r="AJ1040" s="435"/>
      <c r="AK1040" s="465"/>
      <c r="AL1040" s="439">
        <f>IF(V1039="賃金で算定","賃金で算定",IF(OR(V1040=0,$F1047="",AV1039=""),0,IF(AW1039="昔",VLOOKUP($F1047,労務比率,AX1039,FALSE),IF(AW1039="上",VLOOKUP($F1047,労務比率,AX1039,FALSE),IF(AW1039="中",VLOOKUP($F1047,労務比率,AX1039,FALSE),VLOOKUP($F1047,労務比率,AX1039,FALSE))))))</f>
        <v>0</v>
      </c>
      <c r="AM1040" s="440"/>
      <c r="AN1040" s="436">
        <f>IF(V1039="賃金で算定",0,INT(AH1040*AL1040/100))</f>
        <v>0</v>
      </c>
      <c r="AO1040" s="437"/>
      <c r="AP1040" s="437"/>
      <c r="AQ1040" s="437"/>
      <c r="AR1040" s="437"/>
      <c r="AS1040" s="31"/>
      <c r="AV1040" s="46"/>
      <c r="AW1040" s="47"/>
      <c r="AY1040" s="203">
        <f t="shared" ref="AY1040" si="575">AH1040</f>
        <v>0</v>
      </c>
      <c r="AZ1040" s="201">
        <f>IF(AV1039&lt;=設定シート!C$85,AH1040,IF(AND(AV1039&gt;=設定シート!E$85,AV1039&lt;=設定シート!G$85),AH1040*105/108,AH1040))</f>
        <v>0</v>
      </c>
      <c r="BA1040" s="198"/>
      <c r="BB1040" s="201">
        <f t="shared" ref="BB1040" si="576">IF($AL1040="賃金で算定",0,INT(AY1040*$AL1040/100))</f>
        <v>0</v>
      </c>
      <c r="BC1040" s="201">
        <f>IF(AY1040=AZ1040,BB1040,AZ1040*$AL1040/100)</f>
        <v>0</v>
      </c>
      <c r="BL1040" s="43">
        <f>IF(AY1040=AZ1040,0,1)</f>
        <v>0</v>
      </c>
      <c r="BM1040" s="43" t="str">
        <f>IF(BL1040=1,AL1040,"")</f>
        <v/>
      </c>
    </row>
    <row r="1041" spans="2:65" ht="18" customHeight="1" x14ac:dyDescent="0.15">
      <c r="B1041" s="466"/>
      <c r="C1041" s="467"/>
      <c r="D1041" s="467"/>
      <c r="E1041" s="467"/>
      <c r="F1041" s="467"/>
      <c r="G1041" s="467"/>
      <c r="H1041" s="467"/>
      <c r="I1041" s="468"/>
      <c r="J1041" s="466"/>
      <c r="K1041" s="467"/>
      <c r="L1041" s="467"/>
      <c r="M1041" s="467"/>
      <c r="N1041" s="472"/>
      <c r="O1041" s="86"/>
      <c r="P1041" s="15" t="s">
        <v>45</v>
      </c>
      <c r="Q1041" s="44"/>
      <c r="R1041" s="15" t="s">
        <v>46</v>
      </c>
      <c r="S1041" s="85"/>
      <c r="T1041" s="474" t="s">
        <v>47</v>
      </c>
      <c r="U1041" s="475"/>
      <c r="V1041" s="476"/>
      <c r="W1041" s="477"/>
      <c r="X1041" s="477"/>
      <c r="Y1041" s="60"/>
      <c r="Z1041" s="33"/>
      <c r="AA1041" s="34"/>
      <c r="AB1041" s="34"/>
      <c r="AC1041" s="35"/>
      <c r="AD1041" s="33"/>
      <c r="AE1041" s="34"/>
      <c r="AF1041" s="34"/>
      <c r="AG1041" s="40"/>
      <c r="AH1041" s="462">
        <f>IF(V1041="賃金で算定",V1042+Z1042-AD1042,0)</f>
        <v>0</v>
      </c>
      <c r="AI1041" s="463"/>
      <c r="AJ1041" s="463"/>
      <c r="AK1041" s="464"/>
      <c r="AL1041" s="51"/>
      <c r="AM1041" s="52"/>
      <c r="AN1041" s="478"/>
      <c r="AO1041" s="479"/>
      <c r="AP1041" s="479"/>
      <c r="AQ1041" s="479"/>
      <c r="AR1041" s="479"/>
      <c r="AS1041" s="32"/>
      <c r="AV1041" s="46" t="str">
        <f>IF(OR(O1041="",Q1041=""),"", IF(O1041&lt;20,DATE(O1041+118,Q1041,IF(S1041="",1,S1041)),DATE(O1041+88,Q1041,IF(S1041="",1,S1041))))</f>
        <v/>
      </c>
      <c r="AW1041" s="47" t="str">
        <f>IF(AV1041&lt;=設定シート!C$15,"昔",IF(AV1041&lt;=設定シート!E$15,"上",IF(AV1041&lt;=設定シート!G$15,"中","下")))</f>
        <v>下</v>
      </c>
      <c r="AX1041" s="4">
        <f>IF(AV1041&lt;=設定シート!$E$36,5,IF(AV1041&lt;=設定シート!$I$36,7,IF(AV1041&lt;=設定シート!$M$36,9,11)))</f>
        <v>11</v>
      </c>
      <c r="AY1041" s="202"/>
      <c r="AZ1041" s="200"/>
      <c r="BA1041" s="204">
        <f t="shared" ref="BA1041" si="577">AN1041</f>
        <v>0</v>
      </c>
      <c r="BB1041" s="200"/>
      <c r="BC1041" s="200"/>
    </row>
    <row r="1042" spans="2:65" ht="18" customHeight="1" x14ac:dyDescent="0.15">
      <c r="B1042" s="469"/>
      <c r="C1042" s="470"/>
      <c r="D1042" s="470"/>
      <c r="E1042" s="470"/>
      <c r="F1042" s="470"/>
      <c r="G1042" s="470"/>
      <c r="H1042" s="470"/>
      <c r="I1042" s="471"/>
      <c r="J1042" s="469"/>
      <c r="K1042" s="470"/>
      <c r="L1042" s="470"/>
      <c r="M1042" s="470"/>
      <c r="N1042" s="473"/>
      <c r="O1042" s="87"/>
      <c r="P1042" s="16" t="s">
        <v>45</v>
      </c>
      <c r="Q1042" s="45"/>
      <c r="R1042" s="16" t="s">
        <v>46</v>
      </c>
      <c r="S1042" s="88"/>
      <c r="T1042" s="480" t="s">
        <v>48</v>
      </c>
      <c r="U1042" s="481"/>
      <c r="V1042" s="482"/>
      <c r="W1042" s="483"/>
      <c r="X1042" s="483"/>
      <c r="Y1042" s="484"/>
      <c r="Z1042" s="482"/>
      <c r="AA1042" s="483"/>
      <c r="AB1042" s="483"/>
      <c r="AC1042" s="483"/>
      <c r="AD1042" s="482">
        <v>0</v>
      </c>
      <c r="AE1042" s="483"/>
      <c r="AF1042" s="483"/>
      <c r="AG1042" s="484"/>
      <c r="AH1042" s="435">
        <f>IF(V1041="賃金で算定",0,V1042+Z1042-AD1042)</f>
        <v>0</v>
      </c>
      <c r="AI1042" s="435"/>
      <c r="AJ1042" s="435"/>
      <c r="AK1042" s="465"/>
      <c r="AL1042" s="439">
        <f>IF(V1041="賃金で算定","賃金で算定",IF(OR(V1042=0,$F1047="",AV1041=""),0,IF(AW1041="昔",VLOOKUP($F1047,労務比率,AX1041,FALSE),IF(AW1041="上",VLOOKUP($F1047,労務比率,AX1041,FALSE),IF(AW1041="中",VLOOKUP($F1047,労務比率,AX1041,FALSE),VLOOKUP($F1047,労務比率,AX1041,FALSE))))))</f>
        <v>0</v>
      </c>
      <c r="AM1042" s="440"/>
      <c r="AN1042" s="436">
        <f>IF(V1041="賃金で算定",0,INT(AH1042*AL1042/100))</f>
        <v>0</v>
      </c>
      <c r="AO1042" s="437"/>
      <c r="AP1042" s="437"/>
      <c r="AQ1042" s="437"/>
      <c r="AR1042" s="437"/>
      <c r="AS1042" s="31"/>
      <c r="AV1042" s="46"/>
      <c r="AW1042" s="47"/>
      <c r="AY1042" s="203">
        <f t="shared" ref="AY1042" si="578">AH1042</f>
        <v>0</v>
      </c>
      <c r="AZ1042" s="201">
        <f>IF(AV1041&lt;=設定シート!C$85,AH1042,IF(AND(AV1041&gt;=設定シート!E$85,AV1041&lt;=設定シート!G$85),AH1042*105/108,AH1042))</f>
        <v>0</v>
      </c>
      <c r="BA1042" s="198"/>
      <c r="BB1042" s="201">
        <f t="shared" ref="BB1042" si="579">IF($AL1042="賃金で算定",0,INT(AY1042*$AL1042/100))</f>
        <v>0</v>
      </c>
      <c r="BC1042" s="201">
        <f>IF(AY1042=AZ1042,BB1042,AZ1042*$AL1042/100)</f>
        <v>0</v>
      </c>
      <c r="BL1042" s="43">
        <f>IF(AY1042=AZ1042,0,1)</f>
        <v>0</v>
      </c>
      <c r="BM1042" s="43" t="str">
        <f>IF(BL1042=1,AL1042,"")</f>
        <v/>
      </c>
    </row>
    <row r="1043" spans="2:65" ht="18" customHeight="1" x14ac:dyDescent="0.15">
      <c r="B1043" s="466"/>
      <c r="C1043" s="467"/>
      <c r="D1043" s="467"/>
      <c r="E1043" s="467"/>
      <c r="F1043" s="467"/>
      <c r="G1043" s="467"/>
      <c r="H1043" s="467"/>
      <c r="I1043" s="468"/>
      <c r="J1043" s="466"/>
      <c r="K1043" s="467"/>
      <c r="L1043" s="467"/>
      <c r="M1043" s="467"/>
      <c r="N1043" s="472"/>
      <c r="O1043" s="86"/>
      <c r="P1043" s="15" t="s">
        <v>45</v>
      </c>
      <c r="Q1043" s="44"/>
      <c r="R1043" s="15" t="s">
        <v>46</v>
      </c>
      <c r="S1043" s="85"/>
      <c r="T1043" s="474" t="s">
        <v>47</v>
      </c>
      <c r="U1043" s="475"/>
      <c r="V1043" s="476"/>
      <c r="W1043" s="477"/>
      <c r="X1043" s="477"/>
      <c r="Y1043" s="60"/>
      <c r="Z1043" s="33"/>
      <c r="AA1043" s="34"/>
      <c r="AB1043" s="34"/>
      <c r="AC1043" s="35"/>
      <c r="AD1043" s="33"/>
      <c r="AE1043" s="34"/>
      <c r="AF1043" s="34"/>
      <c r="AG1043" s="40"/>
      <c r="AH1043" s="462">
        <f>IF(V1043="賃金で算定",V1044+Z1044-AD1044,0)</f>
        <v>0</v>
      </c>
      <c r="AI1043" s="463"/>
      <c r="AJ1043" s="463"/>
      <c r="AK1043" s="464"/>
      <c r="AL1043" s="51"/>
      <c r="AM1043" s="52"/>
      <c r="AN1043" s="478"/>
      <c r="AO1043" s="479"/>
      <c r="AP1043" s="479"/>
      <c r="AQ1043" s="479"/>
      <c r="AR1043" s="479"/>
      <c r="AS1043" s="32"/>
      <c r="AV1043" s="46" t="str">
        <f>IF(OR(O1043="",Q1043=""),"", IF(O1043&lt;20,DATE(O1043+118,Q1043,IF(S1043="",1,S1043)),DATE(O1043+88,Q1043,IF(S1043="",1,S1043))))</f>
        <v/>
      </c>
      <c r="AW1043" s="47" t="str">
        <f>IF(AV1043&lt;=設定シート!C$15,"昔",IF(AV1043&lt;=設定シート!E$15,"上",IF(AV1043&lt;=設定シート!G$15,"中","下")))</f>
        <v>下</v>
      </c>
      <c r="AX1043" s="4">
        <f>IF(AV1043&lt;=設定シート!$E$36,5,IF(AV1043&lt;=設定シート!$I$36,7,IF(AV1043&lt;=設定シート!$M$36,9,11)))</f>
        <v>11</v>
      </c>
      <c r="AY1043" s="202"/>
      <c r="AZ1043" s="200"/>
      <c r="BA1043" s="204">
        <f t="shared" ref="BA1043" si="580">AN1043</f>
        <v>0</v>
      </c>
      <c r="BB1043" s="200"/>
      <c r="BC1043" s="200"/>
    </row>
    <row r="1044" spans="2:65" ht="18" customHeight="1" x14ac:dyDescent="0.15">
      <c r="B1044" s="469"/>
      <c r="C1044" s="470"/>
      <c r="D1044" s="470"/>
      <c r="E1044" s="470"/>
      <c r="F1044" s="470"/>
      <c r="G1044" s="470"/>
      <c r="H1044" s="470"/>
      <c r="I1044" s="471"/>
      <c r="J1044" s="469"/>
      <c r="K1044" s="470"/>
      <c r="L1044" s="470"/>
      <c r="M1044" s="470"/>
      <c r="N1044" s="473"/>
      <c r="O1044" s="87"/>
      <c r="P1044" s="16" t="s">
        <v>45</v>
      </c>
      <c r="Q1044" s="45"/>
      <c r="R1044" s="16" t="s">
        <v>46</v>
      </c>
      <c r="S1044" s="88"/>
      <c r="T1044" s="480" t="s">
        <v>48</v>
      </c>
      <c r="U1044" s="481"/>
      <c r="V1044" s="482"/>
      <c r="W1044" s="483"/>
      <c r="X1044" s="483"/>
      <c r="Y1044" s="484"/>
      <c r="Z1044" s="482"/>
      <c r="AA1044" s="483"/>
      <c r="AB1044" s="483"/>
      <c r="AC1044" s="483"/>
      <c r="AD1044" s="482">
        <v>0</v>
      </c>
      <c r="AE1044" s="483"/>
      <c r="AF1044" s="483"/>
      <c r="AG1044" s="484"/>
      <c r="AH1044" s="435">
        <f>IF(V1043="賃金で算定",0,V1044+Z1044-AD1044)</f>
        <v>0</v>
      </c>
      <c r="AI1044" s="435"/>
      <c r="AJ1044" s="435"/>
      <c r="AK1044" s="465"/>
      <c r="AL1044" s="439">
        <f>IF(V1043="賃金で算定","賃金で算定",IF(OR(V1044=0,$F1047="",AV1043=""),0,IF(AW1043="昔",VLOOKUP($F1047,労務比率,AX1043,FALSE),IF(AW1043="上",VLOOKUP($F1047,労務比率,AX1043,FALSE),IF(AW1043="中",VLOOKUP($F1047,労務比率,AX1043,FALSE),VLOOKUP($F1047,労務比率,AX1043,FALSE))))))</f>
        <v>0</v>
      </c>
      <c r="AM1044" s="440"/>
      <c r="AN1044" s="436">
        <f>IF(V1043="賃金で算定",0,INT(AH1044*AL1044/100))</f>
        <v>0</v>
      </c>
      <c r="AO1044" s="437"/>
      <c r="AP1044" s="437"/>
      <c r="AQ1044" s="437"/>
      <c r="AR1044" s="437"/>
      <c r="AS1044" s="31"/>
      <c r="AV1044" s="46"/>
      <c r="AW1044" s="47"/>
      <c r="AY1044" s="203">
        <f t="shared" ref="AY1044" si="581">AH1044</f>
        <v>0</v>
      </c>
      <c r="AZ1044" s="201">
        <f>IF(AV1043&lt;=設定シート!C$85,AH1044,IF(AND(AV1043&gt;=設定シート!E$85,AV1043&lt;=設定シート!G$85),AH1044*105/108,AH1044))</f>
        <v>0</v>
      </c>
      <c r="BA1044" s="198"/>
      <c r="BB1044" s="201">
        <f t="shared" ref="BB1044" si="582">IF($AL1044="賃金で算定",0,INT(AY1044*$AL1044/100))</f>
        <v>0</v>
      </c>
      <c r="BC1044" s="201">
        <f>IF(AY1044=AZ1044,BB1044,AZ1044*$AL1044/100)</f>
        <v>0</v>
      </c>
      <c r="BL1044" s="43">
        <f>IF(AY1044=AZ1044,0,1)</f>
        <v>0</v>
      </c>
      <c r="BM1044" s="43" t="str">
        <f>IF(BL1044=1,AL1044,"")</f>
        <v/>
      </c>
    </row>
    <row r="1045" spans="2:65" ht="18" customHeight="1" x14ac:dyDescent="0.15">
      <c r="B1045" s="466"/>
      <c r="C1045" s="467"/>
      <c r="D1045" s="467"/>
      <c r="E1045" s="467"/>
      <c r="F1045" s="467"/>
      <c r="G1045" s="467"/>
      <c r="H1045" s="467"/>
      <c r="I1045" s="468"/>
      <c r="J1045" s="466"/>
      <c r="K1045" s="467"/>
      <c r="L1045" s="467"/>
      <c r="M1045" s="467"/>
      <c r="N1045" s="472"/>
      <c r="O1045" s="86"/>
      <c r="P1045" s="15" t="s">
        <v>45</v>
      </c>
      <c r="Q1045" s="44"/>
      <c r="R1045" s="15" t="s">
        <v>46</v>
      </c>
      <c r="S1045" s="85"/>
      <c r="T1045" s="474" t="s">
        <v>47</v>
      </c>
      <c r="U1045" s="475"/>
      <c r="V1045" s="476"/>
      <c r="W1045" s="477"/>
      <c r="X1045" s="477"/>
      <c r="Y1045" s="60"/>
      <c r="Z1045" s="33"/>
      <c r="AA1045" s="34"/>
      <c r="AB1045" s="34"/>
      <c r="AC1045" s="35"/>
      <c r="AD1045" s="33"/>
      <c r="AE1045" s="34"/>
      <c r="AF1045" s="34"/>
      <c r="AG1045" s="40"/>
      <c r="AH1045" s="462">
        <f>IF(V1045="賃金で算定",V1046+Z1046-AD1046,0)</f>
        <v>0</v>
      </c>
      <c r="AI1045" s="463"/>
      <c r="AJ1045" s="463"/>
      <c r="AK1045" s="464"/>
      <c r="AL1045" s="51"/>
      <c r="AM1045" s="52"/>
      <c r="AN1045" s="478"/>
      <c r="AO1045" s="479"/>
      <c r="AP1045" s="479"/>
      <c r="AQ1045" s="479"/>
      <c r="AR1045" s="479"/>
      <c r="AS1045" s="32"/>
      <c r="AV1045" s="46" t="str">
        <f>IF(OR(O1045="",Q1045=""),"", IF(O1045&lt;20,DATE(O1045+118,Q1045,IF(S1045="",1,S1045)),DATE(O1045+88,Q1045,IF(S1045="",1,S1045))))</f>
        <v/>
      </c>
      <c r="AW1045" s="47" t="str">
        <f>IF(AV1045&lt;=設定シート!C$15,"昔",IF(AV1045&lt;=設定シート!E$15,"上",IF(AV1045&lt;=設定シート!G$15,"中","下")))</f>
        <v>下</v>
      </c>
      <c r="AX1045" s="4">
        <f>IF(AV1045&lt;=設定シート!$E$36,5,IF(AV1045&lt;=設定シート!$I$36,7,IF(AV1045&lt;=設定シート!$M$36,9,11)))</f>
        <v>11</v>
      </c>
      <c r="AY1045" s="202"/>
      <c r="AZ1045" s="200"/>
      <c r="BA1045" s="204">
        <f t="shared" ref="BA1045" si="583">AN1045</f>
        <v>0</v>
      </c>
      <c r="BB1045" s="200"/>
      <c r="BC1045" s="200"/>
    </row>
    <row r="1046" spans="2:65" ht="18" customHeight="1" x14ac:dyDescent="0.15">
      <c r="B1046" s="469"/>
      <c r="C1046" s="470"/>
      <c r="D1046" s="470"/>
      <c r="E1046" s="470"/>
      <c r="F1046" s="470"/>
      <c r="G1046" s="470"/>
      <c r="H1046" s="470"/>
      <c r="I1046" s="471"/>
      <c r="J1046" s="469"/>
      <c r="K1046" s="470"/>
      <c r="L1046" s="470"/>
      <c r="M1046" s="470"/>
      <c r="N1046" s="473"/>
      <c r="O1046" s="87"/>
      <c r="P1046" s="184" t="s">
        <v>45</v>
      </c>
      <c r="Q1046" s="45"/>
      <c r="R1046" s="16" t="s">
        <v>46</v>
      </c>
      <c r="S1046" s="88"/>
      <c r="T1046" s="480" t="s">
        <v>48</v>
      </c>
      <c r="U1046" s="481"/>
      <c r="V1046" s="482"/>
      <c r="W1046" s="483"/>
      <c r="X1046" s="483"/>
      <c r="Y1046" s="484"/>
      <c r="Z1046" s="482"/>
      <c r="AA1046" s="483"/>
      <c r="AB1046" s="483"/>
      <c r="AC1046" s="483"/>
      <c r="AD1046" s="482">
        <v>0</v>
      </c>
      <c r="AE1046" s="483"/>
      <c r="AF1046" s="483"/>
      <c r="AG1046" s="484"/>
      <c r="AH1046" s="436">
        <f>IF(V1045="賃金で算定",0,V1046+Z1046-AD1046)</f>
        <v>0</v>
      </c>
      <c r="AI1046" s="437"/>
      <c r="AJ1046" s="437"/>
      <c r="AK1046" s="438"/>
      <c r="AL1046" s="439">
        <f>IF(V1045="賃金で算定","賃金で算定",IF(OR(V1046=0,$F1047="",AV1045=""),0,IF(AW1045="昔",VLOOKUP($F1047,労務比率,AX1045,FALSE),IF(AW1045="上",VLOOKUP($F1047,労務比率,AX1045,FALSE),IF(AW1045="中",VLOOKUP($F1047,労務比率,AX1045,FALSE),VLOOKUP($F1047,労務比率,AX1045,FALSE))))))</f>
        <v>0</v>
      </c>
      <c r="AM1046" s="440"/>
      <c r="AN1046" s="436">
        <f>IF(V1045="賃金で算定",0,INT(AH1046*AL1046/100))</f>
        <v>0</v>
      </c>
      <c r="AO1046" s="437"/>
      <c r="AP1046" s="437"/>
      <c r="AQ1046" s="437"/>
      <c r="AR1046" s="437"/>
      <c r="AS1046" s="31"/>
      <c r="AV1046" s="46"/>
      <c r="AW1046" s="47"/>
      <c r="AY1046" s="203">
        <f t="shared" ref="AY1046" si="584">AH1046</f>
        <v>0</v>
      </c>
      <c r="AZ1046" s="201">
        <f>IF(AV1045&lt;=設定シート!C$85,AH1046,IF(AND(AV1045&gt;=設定シート!E$85,AV1045&lt;=設定シート!G$85),AH1046*105/108,AH1046))</f>
        <v>0</v>
      </c>
      <c r="BA1046" s="198"/>
      <c r="BB1046" s="201">
        <f t="shared" ref="BB1046" si="585">IF($AL1046="賃金で算定",0,INT(AY1046*$AL1046/100))</f>
        <v>0</v>
      </c>
      <c r="BC1046" s="201">
        <f>IF(AY1046=AZ1046,BB1046,AZ1046*$AL1046/100)</f>
        <v>0</v>
      </c>
      <c r="BL1046" s="43">
        <f>IF(AY1046=AZ1046,0,1)</f>
        <v>0</v>
      </c>
      <c r="BM1046" s="43" t="str">
        <f>IF(BL1046=1,AL1046,"")</f>
        <v/>
      </c>
    </row>
    <row r="1047" spans="2:65" ht="18" customHeight="1" x14ac:dyDescent="0.15">
      <c r="B1047" s="441" t="s">
        <v>85</v>
      </c>
      <c r="C1047" s="442"/>
      <c r="D1047" s="442"/>
      <c r="E1047" s="443"/>
      <c r="F1047" s="450"/>
      <c r="G1047" s="451"/>
      <c r="H1047" s="451"/>
      <c r="I1047" s="451"/>
      <c r="J1047" s="451"/>
      <c r="K1047" s="451"/>
      <c r="L1047" s="451"/>
      <c r="M1047" s="451"/>
      <c r="N1047" s="452"/>
      <c r="O1047" s="441" t="s">
        <v>49</v>
      </c>
      <c r="P1047" s="442"/>
      <c r="Q1047" s="442"/>
      <c r="R1047" s="442"/>
      <c r="S1047" s="442"/>
      <c r="T1047" s="442"/>
      <c r="U1047" s="443"/>
      <c r="V1047" s="459">
        <f>AH1047</f>
        <v>0</v>
      </c>
      <c r="W1047" s="460"/>
      <c r="X1047" s="460"/>
      <c r="Y1047" s="461"/>
      <c r="Z1047" s="33"/>
      <c r="AA1047" s="34"/>
      <c r="AB1047" s="34"/>
      <c r="AC1047" s="35"/>
      <c r="AD1047" s="33"/>
      <c r="AE1047" s="34"/>
      <c r="AF1047" s="34"/>
      <c r="AG1047" s="35"/>
      <c r="AH1047" s="462">
        <f>AH1029+AH1031+AH1033+AH1035+AH1037+AH1039+AH1041+AH1043+AH1045</f>
        <v>0</v>
      </c>
      <c r="AI1047" s="463"/>
      <c r="AJ1047" s="463"/>
      <c r="AK1047" s="464"/>
      <c r="AL1047" s="53"/>
      <c r="AM1047" s="54"/>
      <c r="AN1047" s="462">
        <f>AN1029+AN1031+AN1033+AN1035+AN1037+AN1039+AN1041+AN1043+AN1045</f>
        <v>0</v>
      </c>
      <c r="AO1047" s="463"/>
      <c r="AP1047" s="463"/>
      <c r="AQ1047" s="463"/>
      <c r="AR1047" s="463"/>
      <c r="AS1047" s="32"/>
      <c r="AW1047" s="47"/>
      <c r="AY1047" s="202"/>
      <c r="AZ1047" s="205"/>
      <c r="BA1047" s="212">
        <f>BA1029+BA1031+BA1033+BA1035+BA1037+BA1039+BA1041+BA1043+BA1045</f>
        <v>0</v>
      </c>
      <c r="BB1047" s="204">
        <f>BB1030+BB1032+BB1034+BB1036+BB1038+BB1040+BB1042+BB1044+BB1046</f>
        <v>0</v>
      </c>
      <c r="BC1047" s="204">
        <f>SUMIF(BL1030:BL1046,0,BC1030:BC1046)+ROUNDDOWN(ROUNDDOWN(BL1047*105/108,0)*BM1047/100,0)</f>
        <v>0</v>
      </c>
      <c r="BL1047" s="43">
        <f>SUMIF(BL1030:BL1046,1,AH1030:AK1046)</f>
        <v>0</v>
      </c>
      <c r="BM1047" s="43">
        <f>IF(COUNT(BM1030:BM1046)=0,0,SUM(BM1030:BM1046)/COUNT(BM1030:BM1046))</f>
        <v>0</v>
      </c>
    </row>
    <row r="1048" spans="2:65" ht="18" customHeight="1" x14ac:dyDescent="0.15">
      <c r="B1048" s="444"/>
      <c r="C1048" s="445"/>
      <c r="D1048" s="445"/>
      <c r="E1048" s="446"/>
      <c r="F1048" s="453"/>
      <c r="G1048" s="454"/>
      <c r="H1048" s="454"/>
      <c r="I1048" s="454"/>
      <c r="J1048" s="454"/>
      <c r="K1048" s="454"/>
      <c r="L1048" s="454"/>
      <c r="M1048" s="454"/>
      <c r="N1048" s="455"/>
      <c r="O1048" s="444"/>
      <c r="P1048" s="445"/>
      <c r="Q1048" s="445"/>
      <c r="R1048" s="445"/>
      <c r="S1048" s="445"/>
      <c r="T1048" s="445"/>
      <c r="U1048" s="446"/>
      <c r="V1048" s="434">
        <f>V1030+V1032+V1034+V1036+V1038+V1040+V1042+V1044+V1046-V1047</f>
        <v>0</v>
      </c>
      <c r="W1048" s="435"/>
      <c r="X1048" s="435"/>
      <c r="Y1048" s="465"/>
      <c r="Z1048" s="434">
        <f>Z1030+Z1032+Z1034+Z1036+Z1038+Z1040+Z1042+Z1044+Z1046</f>
        <v>0</v>
      </c>
      <c r="AA1048" s="435"/>
      <c r="AB1048" s="435"/>
      <c r="AC1048" s="435"/>
      <c r="AD1048" s="434">
        <f>AD1030+AD1032+AD1034+AD1036+AD1038+AD1040+AD1042+AD1044+AD1046</f>
        <v>0</v>
      </c>
      <c r="AE1048" s="435"/>
      <c r="AF1048" s="435"/>
      <c r="AG1048" s="435"/>
      <c r="AH1048" s="434">
        <f>AY1048</f>
        <v>0</v>
      </c>
      <c r="AI1048" s="435"/>
      <c r="AJ1048" s="435"/>
      <c r="AK1048" s="435"/>
      <c r="AL1048" s="55"/>
      <c r="AM1048" s="56"/>
      <c r="AN1048" s="434">
        <f>BB1048</f>
        <v>0</v>
      </c>
      <c r="AO1048" s="435"/>
      <c r="AP1048" s="435"/>
      <c r="AQ1048" s="435"/>
      <c r="AR1048" s="435"/>
      <c r="AS1048" s="181"/>
      <c r="AW1048" s="47"/>
      <c r="AY1048" s="208">
        <f>AY1030+AY1032+AY1034+AY1036+AY1038+AY1040+AY1042+AY1044+AY1046</f>
        <v>0</v>
      </c>
      <c r="AZ1048" s="210"/>
      <c r="BA1048" s="210"/>
      <c r="BB1048" s="206">
        <f>BB1047</f>
        <v>0</v>
      </c>
      <c r="BC1048" s="213"/>
    </row>
    <row r="1049" spans="2:65" ht="18" customHeight="1" x14ac:dyDescent="0.15">
      <c r="B1049" s="447"/>
      <c r="C1049" s="448"/>
      <c r="D1049" s="448"/>
      <c r="E1049" s="449"/>
      <c r="F1049" s="456"/>
      <c r="G1049" s="457"/>
      <c r="H1049" s="457"/>
      <c r="I1049" s="457"/>
      <c r="J1049" s="457"/>
      <c r="K1049" s="457"/>
      <c r="L1049" s="457"/>
      <c r="M1049" s="457"/>
      <c r="N1049" s="458"/>
      <c r="O1049" s="447"/>
      <c r="P1049" s="448"/>
      <c r="Q1049" s="448"/>
      <c r="R1049" s="448"/>
      <c r="S1049" s="448"/>
      <c r="T1049" s="448"/>
      <c r="U1049" s="449"/>
      <c r="V1049" s="436"/>
      <c r="W1049" s="437"/>
      <c r="X1049" s="437"/>
      <c r="Y1049" s="438"/>
      <c r="Z1049" s="436"/>
      <c r="AA1049" s="437"/>
      <c r="AB1049" s="437"/>
      <c r="AC1049" s="437"/>
      <c r="AD1049" s="436"/>
      <c r="AE1049" s="437"/>
      <c r="AF1049" s="437"/>
      <c r="AG1049" s="437"/>
      <c r="AH1049" s="436">
        <f>AZ1049</f>
        <v>0</v>
      </c>
      <c r="AI1049" s="437"/>
      <c r="AJ1049" s="437"/>
      <c r="AK1049" s="438"/>
      <c r="AL1049" s="57"/>
      <c r="AM1049" s="58"/>
      <c r="AN1049" s="436">
        <f>BC1049</f>
        <v>0</v>
      </c>
      <c r="AO1049" s="437"/>
      <c r="AP1049" s="437"/>
      <c r="AQ1049" s="437"/>
      <c r="AR1049" s="437"/>
      <c r="AS1049" s="31"/>
      <c r="AU1049" s="90"/>
      <c r="AW1049" s="47"/>
      <c r="AY1049" s="209"/>
      <c r="AZ1049" s="211">
        <f>IF(AZ1030+AZ1032+AZ1034+AZ1036+AZ1038+AZ1040+AZ1042+AZ1044+AZ1046=AY1048,0,ROUNDDOWN(AZ1030+AZ1032+AZ1034+AZ1036+AZ1038+AZ1040+AZ1042+AZ1044+AZ1046,0))</f>
        <v>0</v>
      </c>
      <c r="BA1049" s="207"/>
      <c r="BB1049" s="207"/>
      <c r="BC1049" s="211">
        <f>IF(BC1047=BB1048,0,BC1047)</f>
        <v>0</v>
      </c>
    </row>
    <row r="1050" spans="2:65" ht="18" customHeight="1" x14ac:dyDescent="0.15">
      <c r="AD1050" s="1" t="str">
        <f>IF(AND($F1047="",$V1047+$V1048&gt;0),"事業の種類を選択してください。","")</f>
        <v/>
      </c>
      <c r="AN1050" s="433">
        <f>IF(AN1047=0,0,AN1047+IF(AN1049=0,AN1048,AN1049))</f>
        <v>0</v>
      </c>
      <c r="AO1050" s="433"/>
      <c r="AP1050" s="433"/>
      <c r="AQ1050" s="433"/>
      <c r="AR1050" s="433"/>
      <c r="AW1050" s="47"/>
    </row>
    <row r="1051" spans="2:65" ht="31.5" customHeight="1" x14ac:dyDescent="0.15">
      <c r="AN1051" s="62"/>
      <c r="AO1051" s="62"/>
      <c r="AP1051" s="62"/>
      <c r="AQ1051" s="62"/>
      <c r="AR1051" s="62"/>
      <c r="AW1051" s="47"/>
    </row>
    <row r="1052" spans="2:65" ht="7.5" customHeight="1" x14ac:dyDescent="0.15">
      <c r="X1052" s="6"/>
      <c r="Y1052" s="6"/>
      <c r="AW1052" s="47"/>
    </row>
    <row r="1053" spans="2:65" ht="10.5" customHeight="1" x14ac:dyDescent="0.15">
      <c r="X1053" s="6"/>
      <c r="Y1053" s="6"/>
      <c r="AW1053" s="47"/>
    </row>
    <row r="1054" spans="2:65" ht="5.25" customHeight="1" x14ac:dyDescent="0.15">
      <c r="X1054" s="6"/>
      <c r="Y1054" s="6"/>
      <c r="AW1054" s="47"/>
    </row>
    <row r="1055" spans="2:65" ht="5.25" customHeight="1" x14ac:dyDescent="0.15">
      <c r="X1055" s="6"/>
      <c r="Y1055" s="6"/>
      <c r="AW1055" s="47"/>
    </row>
    <row r="1056" spans="2:65" ht="5.25" customHeight="1" x14ac:dyDescent="0.15">
      <c r="X1056" s="6"/>
      <c r="Y1056" s="6"/>
      <c r="AW1056" s="47"/>
    </row>
    <row r="1057" spans="2:65" ht="5.25" customHeight="1" x14ac:dyDescent="0.15">
      <c r="X1057" s="6"/>
      <c r="Y1057" s="6"/>
      <c r="AW1057" s="47"/>
    </row>
    <row r="1058" spans="2:65" ht="17.25" customHeight="1" x14ac:dyDescent="0.15">
      <c r="B1058" s="2" t="s">
        <v>50</v>
      </c>
      <c r="S1058" s="4"/>
      <c r="T1058" s="4"/>
      <c r="U1058" s="4"/>
      <c r="V1058" s="4"/>
      <c r="W1058" s="4"/>
      <c r="AL1058" s="48"/>
      <c r="AW1058" s="47"/>
    </row>
    <row r="1059" spans="2:65" ht="12.75" customHeight="1" x14ac:dyDescent="0.15">
      <c r="M1059" s="49"/>
      <c r="N1059" s="49"/>
      <c r="O1059" s="49"/>
      <c r="P1059" s="49"/>
      <c r="Q1059" s="49"/>
      <c r="R1059" s="49"/>
      <c r="S1059" s="49"/>
      <c r="T1059" s="50"/>
      <c r="U1059" s="50"/>
      <c r="V1059" s="50"/>
      <c r="W1059" s="50"/>
      <c r="X1059" s="50"/>
      <c r="Y1059" s="50"/>
      <c r="Z1059" s="50"/>
      <c r="AA1059" s="49"/>
      <c r="AB1059" s="49"/>
      <c r="AC1059" s="49"/>
      <c r="AL1059" s="48"/>
      <c r="AM1059" s="560" t="s">
        <v>266</v>
      </c>
      <c r="AN1059" s="561"/>
      <c r="AO1059" s="561"/>
      <c r="AP1059" s="562"/>
      <c r="AW1059" s="47"/>
    </row>
    <row r="1060" spans="2:65" ht="12.75" customHeight="1" x14ac:dyDescent="0.15">
      <c r="M1060" s="49"/>
      <c r="N1060" s="49"/>
      <c r="O1060" s="49"/>
      <c r="P1060" s="49"/>
      <c r="Q1060" s="49"/>
      <c r="R1060" s="49"/>
      <c r="S1060" s="49"/>
      <c r="T1060" s="50"/>
      <c r="U1060" s="50"/>
      <c r="V1060" s="50"/>
      <c r="W1060" s="50"/>
      <c r="X1060" s="50"/>
      <c r="Y1060" s="50"/>
      <c r="Z1060" s="50"/>
      <c r="AA1060" s="49"/>
      <c r="AB1060" s="49"/>
      <c r="AC1060" s="49"/>
      <c r="AL1060" s="48"/>
      <c r="AM1060" s="563"/>
      <c r="AN1060" s="564"/>
      <c r="AO1060" s="564"/>
      <c r="AP1060" s="565"/>
      <c r="AW1060" s="47"/>
    </row>
    <row r="1061" spans="2:65" ht="12.75" customHeight="1" x14ac:dyDescent="0.15">
      <c r="M1061" s="49"/>
      <c r="N1061" s="49"/>
      <c r="O1061" s="49"/>
      <c r="P1061" s="49"/>
      <c r="Q1061" s="49"/>
      <c r="R1061" s="49"/>
      <c r="S1061" s="49"/>
      <c r="T1061" s="49"/>
      <c r="U1061" s="49"/>
      <c r="V1061" s="49"/>
      <c r="W1061" s="49"/>
      <c r="X1061" s="49"/>
      <c r="Y1061" s="49"/>
      <c r="Z1061" s="49"/>
      <c r="AA1061" s="49"/>
      <c r="AB1061" s="49"/>
      <c r="AC1061" s="49"/>
      <c r="AL1061" s="48"/>
      <c r="AM1061" s="220"/>
      <c r="AN1061" s="220"/>
      <c r="AW1061" s="47"/>
    </row>
    <row r="1062" spans="2:65" ht="6" customHeight="1" x14ac:dyDescent="0.15">
      <c r="M1062" s="49"/>
      <c r="N1062" s="49"/>
      <c r="O1062" s="49"/>
      <c r="P1062" s="49"/>
      <c r="Q1062" s="49"/>
      <c r="R1062" s="49"/>
      <c r="S1062" s="49"/>
      <c r="T1062" s="49"/>
      <c r="U1062" s="49"/>
      <c r="V1062" s="49"/>
      <c r="W1062" s="49"/>
      <c r="X1062" s="49"/>
      <c r="Y1062" s="49"/>
      <c r="Z1062" s="49"/>
      <c r="AA1062" s="49"/>
      <c r="AB1062" s="49"/>
      <c r="AC1062" s="49"/>
      <c r="AL1062" s="48"/>
      <c r="AM1062" s="48"/>
      <c r="AW1062" s="47"/>
    </row>
    <row r="1063" spans="2:65" ht="12.75" customHeight="1" x14ac:dyDescent="0.15">
      <c r="B1063" s="566" t="s">
        <v>2</v>
      </c>
      <c r="C1063" s="567"/>
      <c r="D1063" s="567"/>
      <c r="E1063" s="567"/>
      <c r="F1063" s="567"/>
      <c r="G1063" s="567"/>
      <c r="H1063" s="567"/>
      <c r="I1063" s="567"/>
      <c r="J1063" s="569" t="s">
        <v>10</v>
      </c>
      <c r="K1063" s="569"/>
      <c r="L1063" s="3" t="s">
        <v>3</v>
      </c>
      <c r="M1063" s="569" t="s">
        <v>11</v>
      </c>
      <c r="N1063" s="569"/>
      <c r="O1063" s="570" t="s">
        <v>12</v>
      </c>
      <c r="P1063" s="569"/>
      <c r="Q1063" s="569"/>
      <c r="R1063" s="569"/>
      <c r="S1063" s="569"/>
      <c r="T1063" s="569"/>
      <c r="U1063" s="569" t="s">
        <v>13</v>
      </c>
      <c r="V1063" s="569"/>
      <c r="W1063" s="569"/>
      <c r="AD1063" s="5"/>
      <c r="AE1063" s="5"/>
      <c r="AF1063" s="5"/>
      <c r="AG1063" s="5"/>
      <c r="AH1063" s="5"/>
      <c r="AI1063" s="5"/>
      <c r="AJ1063" s="5"/>
      <c r="AL1063" s="571">
        <f ca="1">$AL$9</f>
        <v>30</v>
      </c>
      <c r="AM1063" s="572"/>
      <c r="AN1063" s="502" t="s">
        <v>4</v>
      </c>
      <c r="AO1063" s="502"/>
      <c r="AP1063" s="572">
        <v>26</v>
      </c>
      <c r="AQ1063" s="572"/>
      <c r="AR1063" s="502" t="s">
        <v>5</v>
      </c>
      <c r="AS1063" s="503"/>
      <c r="AW1063" s="47"/>
    </row>
    <row r="1064" spans="2:65" ht="13.5" customHeight="1" x14ac:dyDescent="0.15">
      <c r="B1064" s="567"/>
      <c r="C1064" s="567"/>
      <c r="D1064" s="567"/>
      <c r="E1064" s="567"/>
      <c r="F1064" s="567"/>
      <c r="G1064" s="567"/>
      <c r="H1064" s="567"/>
      <c r="I1064" s="567"/>
      <c r="J1064" s="508" t="str">
        <f>$J$10</f>
        <v>1</v>
      </c>
      <c r="K1064" s="510" t="str">
        <f>$K$10</f>
        <v>2</v>
      </c>
      <c r="L1064" s="513" t="str">
        <f>$L$10</f>
        <v>1</v>
      </c>
      <c r="M1064" s="516" t="str">
        <f>$M$10</f>
        <v>0</v>
      </c>
      <c r="N1064" s="510" t="str">
        <f>$N$10</f>
        <v>3</v>
      </c>
      <c r="O1064" s="516" t="str">
        <f>$O$10</f>
        <v>9</v>
      </c>
      <c r="P1064" s="519" t="str">
        <f>$P$10</f>
        <v>3</v>
      </c>
      <c r="Q1064" s="519" t="str">
        <f>$Q$10</f>
        <v>9</v>
      </c>
      <c r="R1064" s="519" t="str">
        <f>$R$10</f>
        <v>0</v>
      </c>
      <c r="S1064" s="519" t="str">
        <f>$S$10</f>
        <v>2</v>
      </c>
      <c r="T1064" s="510" t="str">
        <f>$T$10</f>
        <v>5</v>
      </c>
      <c r="U1064" s="516" t="str">
        <f>$U$10</f>
        <v>0</v>
      </c>
      <c r="V1064" s="519" t="str">
        <f>$V$10</f>
        <v>0</v>
      </c>
      <c r="W1064" s="510" t="str">
        <f>$W$10</f>
        <v>１</v>
      </c>
      <c r="AD1064" s="5"/>
      <c r="AE1064" s="5"/>
      <c r="AF1064" s="5"/>
      <c r="AG1064" s="5"/>
      <c r="AH1064" s="5"/>
      <c r="AI1064" s="5"/>
      <c r="AJ1064" s="5"/>
      <c r="AL1064" s="573"/>
      <c r="AM1064" s="574"/>
      <c r="AN1064" s="504"/>
      <c r="AO1064" s="504"/>
      <c r="AP1064" s="574"/>
      <c r="AQ1064" s="574"/>
      <c r="AR1064" s="504"/>
      <c r="AS1064" s="505"/>
      <c r="AW1064" s="47"/>
    </row>
    <row r="1065" spans="2:65" ht="9" customHeight="1" x14ac:dyDescent="0.15">
      <c r="B1065" s="567"/>
      <c r="C1065" s="567"/>
      <c r="D1065" s="567"/>
      <c r="E1065" s="567"/>
      <c r="F1065" s="567"/>
      <c r="G1065" s="567"/>
      <c r="H1065" s="567"/>
      <c r="I1065" s="567"/>
      <c r="J1065" s="509"/>
      <c r="K1065" s="511"/>
      <c r="L1065" s="514"/>
      <c r="M1065" s="517"/>
      <c r="N1065" s="511"/>
      <c r="O1065" s="517"/>
      <c r="P1065" s="520"/>
      <c r="Q1065" s="520"/>
      <c r="R1065" s="520"/>
      <c r="S1065" s="520"/>
      <c r="T1065" s="511"/>
      <c r="U1065" s="517"/>
      <c r="V1065" s="520"/>
      <c r="W1065" s="511"/>
      <c r="AD1065" s="5"/>
      <c r="AE1065" s="5"/>
      <c r="AF1065" s="5"/>
      <c r="AG1065" s="5"/>
      <c r="AH1065" s="5"/>
      <c r="AI1065" s="5"/>
      <c r="AJ1065" s="5"/>
      <c r="AL1065" s="575"/>
      <c r="AM1065" s="576"/>
      <c r="AN1065" s="506"/>
      <c r="AO1065" s="506"/>
      <c r="AP1065" s="576"/>
      <c r="AQ1065" s="576"/>
      <c r="AR1065" s="506"/>
      <c r="AS1065" s="507"/>
      <c r="AW1065" s="47"/>
    </row>
    <row r="1066" spans="2:65" ht="6" customHeight="1" x14ac:dyDescent="0.15">
      <c r="B1066" s="568"/>
      <c r="C1066" s="568"/>
      <c r="D1066" s="568"/>
      <c r="E1066" s="568"/>
      <c r="F1066" s="568"/>
      <c r="G1066" s="568"/>
      <c r="H1066" s="568"/>
      <c r="I1066" s="568"/>
      <c r="J1066" s="509"/>
      <c r="K1066" s="512"/>
      <c r="L1066" s="515"/>
      <c r="M1066" s="518"/>
      <c r="N1066" s="512"/>
      <c r="O1066" s="518"/>
      <c r="P1066" s="521"/>
      <c r="Q1066" s="521"/>
      <c r="R1066" s="521"/>
      <c r="S1066" s="521"/>
      <c r="T1066" s="512"/>
      <c r="U1066" s="518"/>
      <c r="V1066" s="521"/>
      <c r="W1066" s="512"/>
      <c r="AW1066" s="47"/>
    </row>
    <row r="1067" spans="2:65" ht="15" customHeight="1" x14ac:dyDescent="0.15">
      <c r="B1067" s="487" t="s">
        <v>51</v>
      </c>
      <c r="C1067" s="488"/>
      <c r="D1067" s="488"/>
      <c r="E1067" s="488"/>
      <c r="F1067" s="488"/>
      <c r="G1067" s="488"/>
      <c r="H1067" s="488"/>
      <c r="I1067" s="489"/>
      <c r="J1067" s="487" t="s">
        <v>6</v>
      </c>
      <c r="K1067" s="488"/>
      <c r="L1067" s="488"/>
      <c r="M1067" s="488"/>
      <c r="N1067" s="496"/>
      <c r="O1067" s="499" t="s">
        <v>52</v>
      </c>
      <c r="P1067" s="488"/>
      <c r="Q1067" s="488"/>
      <c r="R1067" s="488"/>
      <c r="S1067" s="488"/>
      <c r="T1067" s="488"/>
      <c r="U1067" s="489"/>
      <c r="V1067" s="12" t="s">
        <v>32</v>
      </c>
      <c r="W1067" s="27"/>
      <c r="X1067" s="27"/>
      <c r="Y1067" s="526" t="s">
        <v>44</v>
      </c>
      <c r="Z1067" s="526"/>
      <c r="AA1067" s="526"/>
      <c r="AB1067" s="526"/>
      <c r="AC1067" s="526"/>
      <c r="AD1067" s="526"/>
      <c r="AE1067" s="526"/>
      <c r="AF1067" s="526"/>
      <c r="AG1067" s="526"/>
      <c r="AH1067" s="526"/>
      <c r="AI1067" s="27"/>
      <c r="AJ1067" s="27"/>
      <c r="AK1067" s="28"/>
      <c r="AL1067" s="527" t="s">
        <v>216</v>
      </c>
      <c r="AM1067" s="527"/>
      <c r="AN1067" s="528" t="s">
        <v>33</v>
      </c>
      <c r="AO1067" s="528"/>
      <c r="AP1067" s="528"/>
      <c r="AQ1067" s="528"/>
      <c r="AR1067" s="528"/>
      <c r="AS1067" s="529"/>
      <c r="AW1067" s="47"/>
    </row>
    <row r="1068" spans="2:65" ht="13.5" customHeight="1" x14ac:dyDescent="0.15">
      <c r="B1068" s="490"/>
      <c r="C1068" s="491"/>
      <c r="D1068" s="491"/>
      <c r="E1068" s="491"/>
      <c r="F1068" s="491"/>
      <c r="G1068" s="491"/>
      <c r="H1068" s="491"/>
      <c r="I1068" s="492"/>
      <c r="J1068" s="490"/>
      <c r="K1068" s="491"/>
      <c r="L1068" s="491"/>
      <c r="M1068" s="491"/>
      <c r="N1068" s="497"/>
      <c r="O1068" s="500"/>
      <c r="P1068" s="491"/>
      <c r="Q1068" s="491"/>
      <c r="R1068" s="491"/>
      <c r="S1068" s="491"/>
      <c r="T1068" s="491"/>
      <c r="U1068" s="492"/>
      <c r="V1068" s="530" t="s">
        <v>7</v>
      </c>
      <c r="W1068" s="531"/>
      <c r="X1068" s="531"/>
      <c r="Y1068" s="532"/>
      <c r="Z1068" s="536" t="s">
        <v>16</v>
      </c>
      <c r="AA1068" s="537"/>
      <c r="AB1068" s="537"/>
      <c r="AC1068" s="538"/>
      <c r="AD1068" s="542" t="s">
        <v>17</v>
      </c>
      <c r="AE1068" s="543"/>
      <c r="AF1068" s="543"/>
      <c r="AG1068" s="544"/>
      <c r="AH1068" s="548" t="s">
        <v>86</v>
      </c>
      <c r="AI1068" s="549"/>
      <c r="AJ1068" s="549"/>
      <c r="AK1068" s="550"/>
      <c r="AL1068" s="554" t="s">
        <v>217</v>
      </c>
      <c r="AM1068" s="554"/>
      <c r="AN1068" s="556" t="s">
        <v>19</v>
      </c>
      <c r="AO1068" s="557"/>
      <c r="AP1068" s="557"/>
      <c r="AQ1068" s="557"/>
      <c r="AR1068" s="558"/>
      <c r="AS1068" s="559"/>
      <c r="AW1068" s="47"/>
      <c r="AY1068" s="196" t="s">
        <v>243</v>
      </c>
      <c r="AZ1068" s="196" t="s">
        <v>243</v>
      </c>
      <c r="BA1068" s="196" t="s">
        <v>241</v>
      </c>
      <c r="BB1068" s="522" t="s">
        <v>242</v>
      </c>
      <c r="BC1068" s="523"/>
    </row>
    <row r="1069" spans="2:65" ht="13.5" customHeight="1" x14ac:dyDescent="0.15">
      <c r="B1069" s="493"/>
      <c r="C1069" s="494"/>
      <c r="D1069" s="494"/>
      <c r="E1069" s="494"/>
      <c r="F1069" s="494"/>
      <c r="G1069" s="494"/>
      <c r="H1069" s="494"/>
      <c r="I1069" s="495"/>
      <c r="J1069" s="493"/>
      <c r="K1069" s="494"/>
      <c r="L1069" s="494"/>
      <c r="M1069" s="494"/>
      <c r="N1069" s="498"/>
      <c r="O1069" s="501"/>
      <c r="P1069" s="494"/>
      <c r="Q1069" s="494"/>
      <c r="R1069" s="494"/>
      <c r="S1069" s="494"/>
      <c r="T1069" s="494"/>
      <c r="U1069" s="495"/>
      <c r="V1069" s="533"/>
      <c r="W1069" s="534"/>
      <c r="X1069" s="534"/>
      <c r="Y1069" s="535"/>
      <c r="Z1069" s="539"/>
      <c r="AA1069" s="540"/>
      <c r="AB1069" s="540"/>
      <c r="AC1069" s="541"/>
      <c r="AD1069" s="545"/>
      <c r="AE1069" s="546"/>
      <c r="AF1069" s="546"/>
      <c r="AG1069" s="547"/>
      <c r="AH1069" s="551"/>
      <c r="AI1069" s="552"/>
      <c r="AJ1069" s="552"/>
      <c r="AK1069" s="553"/>
      <c r="AL1069" s="555"/>
      <c r="AM1069" s="555"/>
      <c r="AN1069" s="524"/>
      <c r="AO1069" s="524"/>
      <c r="AP1069" s="524"/>
      <c r="AQ1069" s="524"/>
      <c r="AR1069" s="524"/>
      <c r="AS1069" s="525"/>
      <c r="AW1069" s="47"/>
      <c r="AY1069" s="197"/>
      <c r="AZ1069" s="198" t="s">
        <v>237</v>
      </c>
      <c r="BA1069" s="198" t="s">
        <v>240</v>
      </c>
      <c r="BB1069" s="199" t="s">
        <v>238</v>
      </c>
      <c r="BC1069" s="198" t="s">
        <v>237</v>
      </c>
      <c r="BL1069" s="43" t="s">
        <v>251</v>
      </c>
      <c r="BM1069" s="43" t="s">
        <v>151</v>
      </c>
    </row>
    <row r="1070" spans="2:65" ht="18" customHeight="1" x14ac:dyDescent="0.15">
      <c r="B1070" s="466"/>
      <c r="C1070" s="467"/>
      <c r="D1070" s="467"/>
      <c r="E1070" s="467"/>
      <c r="F1070" s="467"/>
      <c r="G1070" s="467"/>
      <c r="H1070" s="467"/>
      <c r="I1070" s="468"/>
      <c r="J1070" s="466"/>
      <c r="K1070" s="467"/>
      <c r="L1070" s="467"/>
      <c r="M1070" s="467"/>
      <c r="N1070" s="472"/>
      <c r="O1070" s="86"/>
      <c r="P1070" s="15" t="s">
        <v>0</v>
      </c>
      <c r="Q1070" s="44"/>
      <c r="R1070" s="15" t="s">
        <v>1</v>
      </c>
      <c r="S1070" s="85"/>
      <c r="T1070" s="474" t="s">
        <v>57</v>
      </c>
      <c r="U1070" s="475"/>
      <c r="V1070" s="476"/>
      <c r="W1070" s="477"/>
      <c r="X1070" s="477"/>
      <c r="Y1070" s="59" t="s">
        <v>8</v>
      </c>
      <c r="Z1070" s="37"/>
      <c r="AA1070" s="38"/>
      <c r="AB1070" s="38"/>
      <c r="AC1070" s="36" t="s">
        <v>8</v>
      </c>
      <c r="AD1070" s="37"/>
      <c r="AE1070" s="38"/>
      <c r="AF1070" s="38"/>
      <c r="AG1070" s="39" t="s">
        <v>8</v>
      </c>
      <c r="AH1070" s="462">
        <f>IF(V1070="賃金で算定",V1071+Z1071-AD1071,0)</f>
        <v>0</v>
      </c>
      <c r="AI1070" s="463"/>
      <c r="AJ1070" s="463"/>
      <c r="AK1070" s="464"/>
      <c r="AL1070" s="51"/>
      <c r="AM1070" s="52"/>
      <c r="AN1070" s="478"/>
      <c r="AO1070" s="479"/>
      <c r="AP1070" s="479"/>
      <c r="AQ1070" s="479"/>
      <c r="AR1070" s="479"/>
      <c r="AS1070" s="39" t="s">
        <v>8</v>
      </c>
      <c r="AV1070" s="46" t="str">
        <f>IF(OR(O1070="",Q1070=""),"", IF(O1070&lt;20,DATE(O1070+118,Q1070,IF(S1070="",1,S1070)),DATE(O1070+88,Q1070,IF(S1070="",1,S1070))))</f>
        <v/>
      </c>
      <c r="AW1070" s="47" t="str">
        <f>IF(AV1070&lt;=設定シート!C$15,"昔",IF(AV1070&lt;=設定シート!E$15,"上",IF(AV1070&lt;=設定シート!G$15,"中","下")))</f>
        <v>下</v>
      </c>
      <c r="AX1070" s="4">
        <f>IF(AV1070&lt;=設定シート!$E$36,5,IF(AV1070&lt;=設定シート!$I$36,7,IF(AV1070&lt;=設定シート!$M$36,9,11)))</f>
        <v>11</v>
      </c>
      <c r="AY1070" s="202"/>
      <c r="AZ1070" s="200"/>
      <c r="BA1070" s="204">
        <f>AN1070</f>
        <v>0</v>
      </c>
      <c r="BB1070" s="200"/>
      <c r="BC1070" s="200"/>
    </row>
    <row r="1071" spans="2:65" ht="18" customHeight="1" x14ac:dyDescent="0.15">
      <c r="B1071" s="469"/>
      <c r="C1071" s="470"/>
      <c r="D1071" s="470"/>
      <c r="E1071" s="470"/>
      <c r="F1071" s="470"/>
      <c r="G1071" s="470"/>
      <c r="H1071" s="470"/>
      <c r="I1071" s="471"/>
      <c r="J1071" s="469"/>
      <c r="K1071" s="470"/>
      <c r="L1071" s="470"/>
      <c r="M1071" s="470"/>
      <c r="N1071" s="473"/>
      <c r="O1071" s="87"/>
      <c r="P1071" s="5" t="s">
        <v>0</v>
      </c>
      <c r="Q1071" s="45"/>
      <c r="R1071" s="5" t="s">
        <v>1</v>
      </c>
      <c r="S1071" s="88"/>
      <c r="T1071" s="480" t="s">
        <v>58</v>
      </c>
      <c r="U1071" s="481"/>
      <c r="V1071" s="482"/>
      <c r="W1071" s="483"/>
      <c r="X1071" s="483"/>
      <c r="Y1071" s="484"/>
      <c r="Z1071" s="485"/>
      <c r="AA1071" s="486"/>
      <c r="AB1071" s="486"/>
      <c r="AC1071" s="486"/>
      <c r="AD1071" s="482">
        <v>0</v>
      </c>
      <c r="AE1071" s="483"/>
      <c r="AF1071" s="483"/>
      <c r="AG1071" s="484"/>
      <c r="AH1071" s="435">
        <f>IF(V1070="賃金で算定",0,V1071+Z1071-AD1071)</f>
        <v>0</v>
      </c>
      <c r="AI1071" s="435"/>
      <c r="AJ1071" s="435"/>
      <c r="AK1071" s="465"/>
      <c r="AL1071" s="439">
        <f>IF(V1070="賃金で算定","賃金で算定",IF(OR(V1071=0,$F1088="",AV1070=""),0,IF(AW1070="昔",VLOOKUP($F1088,労務比率,AX1070,FALSE),IF(AW1070="上",VLOOKUP($F1088,労務比率,AX1070,FALSE),IF(AW1070="中",VLOOKUP($F1088,労務比率,AX1070,FALSE),VLOOKUP($F1088,労務比率,AX1070,FALSE))))))</f>
        <v>0</v>
      </c>
      <c r="AM1071" s="440"/>
      <c r="AN1071" s="436">
        <f>IF(V1070="賃金で算定",0,INT(AH1071*AL1071/100))</f>
        <v>0</v>
      </c>
      <c r="AO1071" s="437"/>
      <c r="AP1071" s="437"/>
      <c r="AQ1071" s="437"/>
      <c r="AR1071" s="437"/>
      <c r="AS1071" s="31"/>
      <c r="AV1071" s="46"/>
      <c r="AW1071" s="47"/>
      <c r="AY1071" s="203">
        <f>AH1071</f>
        <v>0</v>
      </c>
      <c r="AZ1071" s="201">
        <f>IF(AV1070&lt;=設定シート!C$85,AH1071,IF(AND(AV1070&gt;=設定シート!E$85,AV1070&lt;=設定シート!G$85),AH1071*105/108,AH1071))</f>
        <v>0</v>
      </c>
      <c r="BA1071" s="198"/>
      <c r="BB1071" s="201">
        <f>IF($AL1071="賃金で算定",0,INT(AY1071*$AL1071/100))</f>
        <v>0</v>
      </c>
      <c r="BC1071" s="201">
        <f>IF(AY1071=AZ1071,BB1071,AZ1071*$AL1071/100)</f>
        <v>0</v>
      </c>
      <c r="BL1071" s="43">
        <f>IF(AY1071=AZ1071,0,1)</f>
        <v>0</v>
      </c>
      <c r="BM1071" s="43" t="str">
        <f>IF(BL1071=1,AL1071,"")</f>
        <v/>
      </c>
    </row>
    <row r="1072" spans="2:65" ht="18" customHeight="1" x14ac:dyDescent="0.15">
      <c r="B1072" s="466"/>
      <c r="C1072" s="467"/>
      <c r="D1072" s="467"/>
      <c r="E1072" s="467"/>
      <c r="F1072" s="467"/>
      <c r="G1072" s="467"/>
      <c r="H1072" s="467"/>
      <c r="I1072" s="468"/>
      <c r="J1072" s="466"/>
      <c r="K1072" s="467"/>
      <c r="L1072" s="467"/>
      <c r="M1072" s="467"/>
      <c r="N1072" s="472"/>
      <c r="O1072" s="86"/>
      <c r="P1072" s="15" t="s">
        <v>45</v>
      </c>
      <c r="Q1072" s="44"/>
      <c r="R1072" s="15" t="s">
        <v>46</v>
      </c>
      <c r="S1072" s="85"/>
      <c r="T1072" s="474" t="s">
        <v>47</v>
      </c>
      <c r="U1072" s="475"/>
      <c r="V1072" s="476"/>
      <c r="W1072" s="477"/>
      <c r="X1072" s="477"/>
      <c r="Y1072" s="60"/>
      <c r="Z1072" s="33"/>
      <c r="AA1072" s="34"/>
      <c r="AB1072" s="34"/>
      <c r="AC1072" s="35"/>
      <c r="AD1072" s="33"/>
      <c r="AE1072" s="34"/>
      <c r="AF1072" s="34"/>
      <c r="AG1072" s="40"/>
      <c r="AH1072" s="462">
        <f>IF(V1072="賃金で算定",V1073+Z1073-AD1073,0)</f>
        <v>0</v>
      </c>
      <c r="AI1072" s="463"/>
      <c r="AJ1072" s="463"/>
      <c r="AK1072" s="464"/>
      <c r="AL1072" s="51"/>
      <c r="AM1072" s="52"/>
      <c r="AN1072" s="478"/>
      <c r="AO1072" s="479"/>
      <c r="AP1072" s="479"/>
      <c r="AQ1072" s="479"/>
      <c r="AR1072" s="479"/>
      <c r="AS1072" s="32"/>
      <c r="AV1072" s="46" t="str">
        <f>IF(OR(O1072="",Q1072=""),"", IF(O1072&lt;20,DATE(O1072+118,Q1072,IF(S1072="",1,S1072)),DATE(O1072+88,Q1072,IF(S1072="",1,S1072))))</f>
        <v/>
      </c>
      <c r="AW1072" s="47" t="str">
        <f>IF(AV1072&lt;=設定シート!C$15,"昔",IF(AV1072&lt;=設定シート!E$15,"上",IF(AV1072&lt;=設定シート!G$15,"中","下")))</f>
        <v>下</v>
      </c>
      <c r="AX1072" s="4">
        <f>IF(AV1072&lt;=設定シート!$E$36,5,IF(AV1072&lt;=設定シート!$I$36,7,IF(AV1072&lt;=設定シート!$M$36,9,11)))</f>
        <v>11</v>
      </c>
      <c r="AY1072" s="202"/>
      <c r="AZ1072" s="200"/>
      <c r="BA1072" s="204">
        <f t="shared" ref="BA1072" si="586">AN1072</f>
        <v>0</v>
      </c>
      <c r="BB1072" s="200"/>
      <c r="BC1072" s="200"/>
      <c r="BL1072" s="43"/>
      <c r="BM1072" s="43"/>
    </row>
    <row r="1073" spans="2:65" ht="18" customHeight="1" x14ac:dyDescent="0.15">
      <c r="B1073" s="469"/>
      <c r="C1073" s="470"/>
      <c r="D1073" s="470"/>
      <c r="E1073" s="470"/>
      <c r="F1073" s="470"/>
      <c r="G1073" s="470"/>
      <c r="H1073" s="470"/>
      <c r="I1073" s="471"/>
      <c r="J1073" s="469"/>
      <c r="K1073" s="470"/>
      <c r="L1073" s="470"/>
      <c r="M1073" s="470"/>
      <c r="N1073" s="473"/>
      <c r="O1073" s="87"/>
      <c r="P1073" s="16" t="s">
        <v>45</v>
      </c>
      <c r="Q1073" s="45"/>
      <c r="R1073" s="16" t="s">
        <v>46</v>
      </c>
      <c r="S1073" s="88"/>
      <c r="T1073" s="480" t="s">
        <v>48</v>
      </c>
      <c r="U1073" s="481"/>
      <c r="V1073" s="482"/>
      <c r="W1073" s="483"/>
      <c r="X1073" s="483"/>
      <c r="Y1073" s="484"/>
      <c r="Z1073" s="485"/>
      <c r="AA1073" s="486"/>
      <c r="AB1073" s="486"/>
      <c r="AC1073" s="486"/>
      <c r="AD1073" s="482">
        <v>0</v>
      </c>
      <c r="AE1073" s="483"/>
      <c r="AF1073" s="483"/>
      <c r="AG1073" s="484"/>
      <c r="AH1073" s="435">
        <f>IF(V1072="賃金で算定",0,V1073+Z1073-AD1073)</f>
        <v>0</v>
      </c>
      <c r="AI1073" s="435"/>
      <c r="AJ1073" s="435"/>
      <c r="AK1073" s="465"/>
      <c r="AL1073" s="439">
        <f>IF(V1072="賃金で算定","賃金で算定",IF(OR(V1073=0,$F1088="",AV1072=""),0,IF(AW1072="昔",VLOOKUP($F1088,労務比率,AX1072,FALSE),IF(AW1072="上",VLOOKUP($F1088,労務比率,AX1072,FALSE),IF(AW1072="中",VLOOKUP($F1088,労務比率,AX1072,FALSE),VLOOKUP($F1088,労務比率,AX1072,FALSE))))))</f>
        <v>0</v>
      </c>
      <c r="AM1073" s="440"/>
      <c r="AN1073" s="436">
        <f>IF(V1072="賃金で算定",0,INT(AH1073*AL1073/100))</f>
        <v>0</v>
      </c>
      <c r="AO1073" s="437"/>
      <c r="AP1073" s="437"/>
      <c r="AQ1073" s="437"/>
      <c r="AR1073" s="437"/>
      <c r="AS1073" s="31"/>
      <c r="AV1073" s="46"/>
      <c r="AW1073" s="47"/>
      <c r="AY1073" s="203">
        <f t="shared" ref="AY1073" si="587">AH1073</f>
        <v>0</v>
      </c>
      <c r="AZ1073" s="201">
        <f>IF(AV1072&lt;=設定シート!C$85,AH1073,IF(AND(AV1072&gt;=設定シート!E$85,AV1072&lt;=設定シート!G$85),AH1073*105/108,AH1073))</f>
        <v>0</v>
      </c>
      <c r="BA1073" s="198"/>
      <c r="BB1073" s="201">
        <f t="shared" ref="BB1073" si="588">IF($AL1073="賃金で算定",0,INT(AY1073*$AL1073/100))</f>
        <v>0</v>
      </c>
      <c r="BC1073" s="201">
        <f>IF(AY1073=AZ1073,BB1073,AZ1073*$AL1073/100)</f>
        <v>0</v>
      </c>
      <c r="BL1073" s="43">
        <f>IF(AY1073=AZ1073,0,1)</f>
        <v>0</v>
      </c>
      <c r="BM1073" s="43" t="str">
        <f>IF(BL1073=1,AL1073,"")</f>
        <v/>
      </c>
    </row>
    <row r="1074" spans="2:65" ht="18" customHeight="1" x14ac:dyDescent="0.15">
      <c r="B1074" s="466"/>
      <c r="C1074" s="467"/>
      <c r="D1074" s="467"/>
      <c r="E1074" s="467"/>
      <c r="F1074" s="467"/>
      <c r="G1074" s="467"/>
      <c r="H1074" s="467"/>
      <c r="I1074" s="468"/>
      <c r="J1074" s="466"/>
      <c r="K1074" s="467"/>
      <c r="L1074" s="467"/>
      <c r="M1074" s="467"/>
      <c r="N1074" s="472"/>
      <c r="O1074" s="86"/>
      <c r="P1074" s="15" t="s">
        <v>45</v>
      </c>
      <c r="Q1074" s="44"/>
      <c r="R1074" s="15" t="s">
        <v>46</v>
      </c>
      <c r="S1074" s="85"/>
      <c r="T1074" s="474" t="s">
        <v>47</v>
      </c>
      <c r="U1074" s="475"/>
      <c r="V1074" s="476"/>
      <c r="W1074" s="477"/>
      <c r="X1074" s="477"/>
      <c r="Y1074" s="60"/>
      <c r="Z1074" s="33"/>
      <c r="AA1074" s="34"/>
      <c r="AB1074" s="34"/>
      <c r="AC1074" s="35"/>
      <c r="AD1074" s="33"/>
      <c r="AE1074" s="34"/>
      <c r="AF1074" s="34"/>
      <c r="AG1074" s="40"/>
      <c r="AH1074" s="462">
        <f>IF(V1074="賃金で算定",V1075+Z1075-AD1075,0)</f>
        <v>0</v>
      </c>
      <c r="AI1074" s="463"/>
      <c r="AJ1074" s="463"/>
      <c r="AK1074" s="464"/>
      <c r="AL1074" s="51"/>
      <c r="AM1074" s="52"/>
      <c r="AN1074" s="478"/>
      <c r="AO1074" s="479"/>
      <c r="AP1074" s="479"/>
      <c r="AQ1074" s="479"/>
      <c r="AR1074" s="479"/>
      <c r="AS1074" s="32"/>
      <c r="AV1074" s="46" t="str">
        <f>IF(OR(O1074="",Q1074=""),"", IF(O1074&lt;20,DATE(O1074+118,Q1074,IF(S1074="",1,S1074)),DATE(O1074+88,Q1074,IF(S1074="",1,S1074))))</f>
        <v/>
      </c>
      <c r="AW1074" s="47" t="str">
        <f>IF(AV1074&lt;=設定シート!C$15,"昔",IF(AV1074&lt;=設定シート!E$15,"上",IF(AV1074&lt;=設定シート!G$15,"中","下")))</f>
        <v>下</v>
      </c>
      <c r="AX1074" s="4">
        <f>IF(AV1074&lt;=設定シート!$E$36,5,IF(AV1074&lt;=設定シート!$I$36,7,IF(AV1074&lt;=設定シート!$M$36,9,11)))</f>
        <v>11</v>
      </c>
      <c r="AY1074" s="202"/>
      <c r="AZ1074" s="200"/>
      <c r="BA1074" s="204">
        <f t="shared" ref="BA1074" si="589">AN1074</f>
        <v>0</v>
      </c>
      <c r="BB1074" s="200"/>
      <c r="BC1074" s="200"/>
    </row>
    <row r="1075" spans="2:65" ht="18" customHeight="1" x14ac:dyDescent="0.15">
      <c r="B1075" s="469"/>
      <c r="C1075" s="470"/>
      <c r="D1075" s="470"/>
      <c r="E1075" s="470"/>
      <c r="F1075" s="470"/>
      <c r="G1075" s="470"/>
      <c r="H1075" s="470"/>
      <c r="I1075" s="471"/>
      <c r="J1075" s="469"/>
      <c r="K1075" s="470"/>
      <c r="L1075" s="470"/>
      <c r="M1075" s="470"/>
      <c r="N1075" s="473"/>
      <c r="O1075" s="87"/>
      <c r="P1075" s="16" t="s">
        <v>45</v>
      </c>
      <c r="Q1075" s="45"/>
      <c r="R1075" s="16" t="s">
        <v>46</v>
      </c>
      <c r="S1075" s="88"/>
      <c r="T1075" s="480" t="s">
        <v>48</v>
      </c>
      <c r="U1075" s="481"/>
      <c r="V1075" s="482"/>
      <c r="W1075" s="483"/>
      <c r="X1075" s="483"/>
      <c r="Y1075" s="484"/>
      <c r="Z1075" s="482"/>
      <c r="AA1075" s="483"/>
      <c r="AB1075" s="483"/>
      <c r="AC1075" s="483"/>
      <c r="AD1075" s="482">
        <v>0</v>
      </c>
      <c r="AE1075" s="483"/>
      <c r="AF1075" s="483"/>
      <c r="AG1075" s="484"/>
      <c r="AH1075" s="435">
        <f>IF(V1074="賃金で算定",0,V1075+Z1075-AD1075)</f>
        <v>0</v>
      </c>
      <c r="AI1075" s="435"/>
      <c r="AJ1075" s="435"/>
      <c r="AK1075" s="465"/>
      <c r="AL1075" s="439">
        <f>IF(V1074="賃金で算定","賃金で算定",IF(OR(V1075=0,$F1088="",AV1074=""),0,IF(AW1074="昔",VLOOKUP($F1088,労務比率,AX1074,FALSE),IF(AW1074="上",VLOOKUP($F1088,労務比率,AX1074,FALSE),IF(AW1074="中",VLOOKUP($F1088,労務比率,AX1074,FALSE),VLOOKUP($F1088,労務比率,AX1074,FALSE))))))</f>
        <v>0</v>
      </c>
      <c r="AM1075" s="440"/>
      <c r="AN1075" s="436">
        <f>IF(V1074="賃金で算定",0,INT(AH1075*AL1075/100))</f>
        <v>0</v>
      </c>
      <c r="AO1075" s="437"/>
      <c r="AP1075" s="437"/>
      <c r="AQ1075" s="437"/>
      <c r="AR1075" s="437"/>
      <c r="AS1075" s="31"/>
      <c r="AV1075" s="46"/>
      <c r="AW1075" s="47"/>
      <c r="AY1075" s="203">
        <f t="shared" ref="AY1075" si="590">AH1075</f>
        <v>0</v>
      </c>
      <c r="AZ1075" s="201">
        <f>IF(AV1074&lt;=設定シート!C$85,AH1075,IF(AND(AV1074&gt;=設定シート!E$85,AV1074&lt;=設定シート!G$85),AH1075*105/108,AH1075))</f>
        <v>0</v>
      </c>
      <c r="BA1075" s="198"/>
      <c r="BB1075" s="201">
        <f t="shared" ref="BB1075" si="591">IF($AL1075="賃金で算定",0,INT(AY1075*$AL1075/100))</f>
        <v>0</v>
      </c>
      <c r="BC1075" s="201">
        <f>IF(AY1075=AZ1075,BB1075,AZ1075*$AL1075/100)</f>
        <v>0</v>
      </c>
      <c r="BL1075" s="43">
        <f>IF(AY1075=AZ1075,0,1)</f>
        <v>0</v>
      </c>
      <c r="BM1075" s="43" t="str">
        <f>IF(BL1075=1,AL1075,"")</f>
        <v/>
      </c>
    </row>
    <row r="1076" spans="2:65" ht="18" customHeight="1" x14ac:dyDescent="0.15">
      <c r="B1076" s="466"/>
      <c r="C1076" s="467"/>
      <c r="D1076" s="467"/>
      <c r="E1076" s="467"/>
      <c r="F1076" s="467"/>
      <c r="G1076" s="467"/>
      <c r="H1076" s="467"/>
      <c r="I1076" s="468"/>
      <c r="J1076" s="466"/>
      <c r="K1076" s="467"/>
      <c r="L1076" s="467"/>
      <c r="M1076" s="467"/>
      <c r="N1076" s="472"/>
      <c r="O1076" s="86"/>
      <c r="P1076" s="15" t="s">
        <v>45</v>
      </c>
      <c r="Q1076" s="44"/>
      <c r="R1076" s="15" t="s">
        <v>46</v>
      </c>
      <c r="S1076" s="85"/>
      <c r="T1076" s="474" t="s">
        <v>47</v>
      </c>
      <c r="U1076" s="475"/>
      <c r="V1076" s="476"/>
      <c r="W1076" s="477"/>
      <c r="X1076" s="477"/>
      <c r="Y1076" s="61"/>
      <c r="Z1076" s="29"/>
      <c r="AA1076" s="30"/>
      <c r="AB1076" s="30"/>
      <c r="AC1076" s="41"/>
      <c r="AD1076" s="29"/>
      <c r="AE1076" s="30"/>
      <c r="AF1076" s="30"/>
      <c r="AG1076" s="42"/>
      <c r="AH1076" s="462">
        <f>IF(V1076="賃金で算定",V1077+Z1077-AD1077,0)</f>
        <v>0</v>
      </c>
      <c r="AI1076" s="463"/>
      <c r="AJ1076" s="463"/>
      <c r="AK1076" s="464"/>
      <c r="AL1076" s="51"/>
      <c r="AM1076" s="52"/>
      <c r="AN1076" s="478"/>
      <c r="AO1076" s="479"/>
      <c r="AP1076" s="479"/>
      <c r="AQ1076" s="479"/>
      <c r="AR1076" s="479"/>
      <c r="AS1076" s="32"/>
      <c r="AV1076" s="46" t="str">
        <f>IF(OR(O1076="",Q1076=""),"", IF(O1076&lt;20,DATE(O1076+118,Q1076,IF(S1076="",1,S1076)),DATE(O1076+88,Q1076,IF(S1076="",1,S1076))))</f>
        <v/>
      </c>
      <c r="AW1076" s="47" t="str">
        <f>IF(AV1076&lt;=設定シート!C$15,"昔",IF(AV1076&lt;=設定シート!E$15,"上",IF(AV1076&lt;=設定シート!G$15,"中","下")))</f>
        <v>下</v>
      </c>
      <c r="AX1076" s="4">
        <f>IF(AV1076&lt;=設定シート!$E$36,5,IF(AV1076&lt;=設定シート!$I$36,7,IF(AV1076&lt;=設定シート!$M$36,9,11)))</f>
        <v>11</v>
      </c>
      <c r="AY1076" s="202"/>
      <c r="AZ1076" s="200"/>
      <c r="BA1076" s="204">
        <f t="shared" ref="BA1076" si="592">AN1076</f>
        <v>0</v>
      </c>
      <c r="BB1076" s="200"/>
      <c r="BC1076" s="200"/>
    </row>
    <row r="1077" spans="2:65" ht="18" customHeight="1" x14ac:dyDescent="0.15">
      <c r="B1077" s="469"/>
      <c r="C1077" s="470"/>
      <c r="D1077" s="470"/>
      <c r="E1077" s="470"/>
      <c r="F1077" s="470"/>
      <c r="G1077" s="470"/>
      <c r="H1077" s="470"/>
      <c r="I1077" s="471"/>
      <c r="J1077" s="469"/>
      <c r="K1077" s="470"/>
      <c r="L1077" s="470"/>
      <c r="M1077" s="470"/>
      <c r="N1077" s="473"/>
      <c r="O1077" s="87"/>
      <c r="P1077" s="16" t="s">
        <v>45</v>
      </c>
      <c r="Q1077" s="45"/>
      <c r="R1077" s="16" t="s">
        <v>46</v>
      </c>
      <c r="S1077" s="88"/>
      <c r="T1077" s="480" t="s">
        <v>48</v>
      </c>
      <c r="U1077" s="481"/>
      <c r="V1077" s="482"/>
      <c r="W1077" s="483"/>
      <c r="X1077" s="483"/>
      <c r="Y1077" s="484"/>
      <c r="Z1077" s="485"/>
      <c r="AA1077" s="486"/>
      <c r="AB1077" s="486"/>
      <c r="AC1077" s="486"/>
      <c r="AD1077" s="482">
        <v>0</v>
      </c>
      <c r="AE1077" s="483"/>
      <c r="AF1077" s="483"/>
      <c r="AG1077" s="484"/>
      <c r="AH1077" s="435">
        <f>IF(V1076="賃金で算定",0,V1077+Z1077-AD1077)</f>
        <v>0</v>
      </c>
      <c r="AI1077" s="435"/>
      <c r="AJ1077" s="435"/>
      <c r="AK1077" s="465"/>
      <c r="AL1077" s="439">
        <f>IF(V1076="賃金で算定","賃金で算定",IF(OR(V1077=0,$F1088="",AV1076=""),0,IF(AW1076="昔",VLOOKUP($F1088,労務比率,AX1076,FALSE),IF(AW1076="上",VLOOKUP($F1088,労務比率,AX1076,FALSE),IF(AW1076="中",VLOOKUP($F1088,労務比率,AX1076,FALSE),VLOOKUP($F1088,労務比率,AX1076,FALSE))))))</f>
        <v>0</v>
      </c>
      <c r="AM1077" s="440"/>
      <c r="AN1077" s="436">
        <f>IF(V1076="賃金で算定",0,INT(AH1077*AL1077/100))</f>
        <v>0</v>
      </c>
      <c r="AO1077" s="437"/>
      <c r="AP1077" s="437"/>
      <c r="AQ1077" s="437"/>
      <c r="AR1077" s="437"/>
      <c r="AS1077" s="31"/>
      <c r="AV1077" s="46"/>
      <c r="AW1077" s="47"/>
      <c r="AY1077" s="203">
        <f t="shared" ref="AY1077" si="593">AH1077</f>
        <v>0</v>
      </c>
      <c r="AZ1077" s="201">
        <f>IF(AV1076&lt;=設定シート!C$85,AH1077,IF(AND(AV1076&gt;=設定シート!E$85,AV1076&lt;=設定シート!G$85),AH1077*105/108,AH1077))</f>
        <v>0</v>
      </c>
      <c r="BA1077" s="198"/>
      <c r="BB1077" s="201">
        <f t="shared" ref="BB1077" si="594">IF($AL1077="賃金で算定",0,INT(AY1077*$AL1077/100))</f>
        <v>0</v>
      </c>
      <c r="BC1077" s="201">
        <f>IF(AY1077=AZ1077,BB1077,AZ1077*$AL1077/100)</f>
        <v>0</v>
      </c>
      <c r="BL1077" s="43">
        <f>IF(AY1077=AZ1077,0,1)</f>
        <v>0</v>
      </c>
      <c r="BM1077" s="43" t="str">
        <f>IF(BL1077=1,AL1077,"")</f>
        <v/>
      </c>
    </row>
    <row r="1078" spans="2:65" ht="18" customHeight="1" x14ac:dyDescent="0.15">
      <c r="B1078" s="466"/>
      <c r="C1078" s="467"/>
      <c r="D1078" s="467"/>
      <c r="E1078" s="467"/>
      <c r="F1078" s="467"/>
      <c r="G1078" s="467"/>
      <c r="H1078" s="467"/>
      <c r="I1078" s="468"/>
      <c r="J1078" s="466"/>
      <c r="K1078" s="467"/>
      <c r="L1078" s="467"/>
      <c r="M1078" s="467"/>
      <c r="N1078" s="472"/>
      <c r="O1078" s="86"/>
      <c r="P1078" s="15" t="s">
        <v>45</v>
      </c>
      <c r="Q1078" s="44"/>
      <c r="R1078" s="15" t="s">
        <v>46</v>
      </c>
      <c r="S1078" s="85"/>
      <c r="T1078" s="474" t="s">
        <v>47</v>
      </c>
      <c r="U1078" s="475"/>
      <c r="V1078" s="476"/>
      <c r="W1078" s="477"/>
      <c r="X1078" s="477"/>
      <c r="Y1078" s="60"/>
      <c r="Z1078" s="33"/>
      <c r="AA1078" s="34"/>
      <c r="AB1078" s="34"/>
      <c r="AC1078" s="35"/>
      <c r="AD1078" s="33"/>
      <c r="AE1078" s="34"/>
      <c r="AF1078" s="34"/>
      <c r="AG1078" s="40"/>
      <c r="AH1078" s="462">
        <f>IF(V1078="賃金で算定",V1079+Z1079-AD1079,0)</f>
        <v>0</v>
      </c>
      <c r="AI1078" s="463"/>
      <c r="AJ1078" s="463"/>
      <c r="AK1078" s="464"/>
      <c r="AL1078" s="51"/>
      <c r="AM1078" s="52"/>
      <c r="AN1078" s="478"/>
      <c r="AO1078" s="479"/>
      <c r="AP1078" s="479"/>
      <c r="AQ1078" s="479"/>
      <c r="AR1078" s="479"/>
      <c r="AS1078" s="32"/>
      <c r="AV1078" s="46" t="str">
        <f>IF(OR(O1078="",Q1078=""),"", IF(O1078&lt;20,DATE(O1078+118,Q1078,IF(S1078="",1,S1078)),DATE(O1078+88,Q1078,IF(S1078="",1,S1078))))</f>
        <v/>
      </c>
      <c r="AW1078" s="47" t="str">
        <f>IF(AV1078&lt;=設定シート!C$15,"昔",IF(AV1078&lt;=設定シート!E$15,"上",IF(AV1078&lt;=設定シート!G$15,"中","下")))</f>
        <v>下</v>
      </c>
      <c r="AX1078" s="4">
        <f>IF(AV1078&lt;=設定シート!$E$36,5,IF(AV1078&lt;=設定シート!$I$36,7,IF(AV1078&lt;=設定シート!$M$36,9,11)))</f>
        <v>11</v>
      </c>
      <c r="AY1078" s="202"/>
      <c r="AZ1078" s="200"/>
      <c r="BA1078" s="204">
        <f t="shared" ref="BA1078" si="595">AN1078</f>
        <v>0</v>
      </c>
      <c r="BB1078" s="200"/>
      <c r="BC1078" s="200"/>
    </row>
    <row r="1079" spans="2:65" ht="18" customHeight="1" x14ac:dyDescent="0.15">
      <c r="B1079" s="469"/>
      <c r="C1079" s="470"/>
      <c r="D1079" s="470"/>
      <c r="E1079" s="470"/>
      <c r="F1079" s="470"/>
      <c r="G1079" s="470"/>
      <c r="H1079" s="470"/>
      <c r="I1079" s="471"/>
      <c r="J1079" s="469"/>
      <c r="K1079" s="470"/>
      <c r="L1079" s="470"/>
      <c r="M1079" s="470"/>
      <c r="N1079" s="473"/>
      <c r="O1079" s="87"/>
      <c r="P1079" s="16" t="s">
        <v>45</v>
      </c>
      <c r="Q1079" s="45"/>
      <c r="R1079" s="16" t="s">
        <v>46</v>
      </c>
      <c r="S1079" s="88"/>
      <c r="T1079" s="480" t="s">
        <v>48</v>
      </c>
      <c r="U1079" s="481"/>
      <c r="V1079" s="482"/>
      <c r="W1079" s="483"/>
      <c r="X1079" s="483"/>
      <c r="Y1079" s="484"/>
      <c r="Z1079" s="482"/>
      <c r="AA1079" s="483"/>
      <c r="AB1079" s="483"/>
      <c r="AC1079" s="483"/>
      <c r="AD1079" s="482">
        <v>0</v>
      </c>
      <c r="AE1079" s="483"/>
      <c r="AF1079" s="483"/>
      <c r="AG1079" s="484"/>
      <c r="AH1079" s="435">
        <f>IF(V1078="賃金で算定",0,V1079+Z1079-AD1079)</f>
        <v>0</v>
      </c>
      <c r="AI1079" s="435"/>
      <c r="AJ1079" s="435"/>
      <c r="AK1079" s="465"/>
      <c r="AL1079" s="439">
        <f>IF(V1078="賃金で算定","賃金で算定",IF(OR(V1079=0,$F1088="",AV1078=""),0,IF(AW1078="昔",VLOOKUP($F1088,労務比率,AX1078,FALSE),IF(AW1078="上",VLOOKUP($F1088,労務比率,AX1078,FALSE),IF(AW1078="中",VLOOKUP($F1088,労務比率,AX1078,FALSE),VLOOKUP($F1088,労務比率,AX1078,FALSE))))))</f>
        <v>0</v>
      </c>
      <c r="AM1079" s="440"/>
      <c r="AN1079" s="436">
        <f>IF(V1078="賃金で算定",0,INT(AH1079*AL1079/100))</f>
        <v>0</v>
      </c>
      <c r="AO1079" s="437"/>
      <c r="AP1079" s="437"/>
      <c r="AQ1079" s="437"/>
      <c r="AR1079" s="437"/>
      <c r="AS1079" s="31"/>
      <c r="AV1079" s="46"/>
      <c r="AW1079" s="47"/>
      <c r="AY1079" s="203">
        <f t="shared" ref="AY1079" si="596">AH1079</f>
        <v>0</v>
      </c>
      <c r="AZ1079" s="201">
        <f>IF(AV1078&lt;=設定シート!C$85,AH1079,IF(AND(AV1078&gt;=設定シート!E$85,AV1078&lt;=設定シート!G$85),AH1079*105/108,AH1079))</f>
        <v>0</v>
      </c>
      <c r="BA1079" s="198"/>
      <c r="BB1079" s="201">
        <f t="shared" ref="BB1079" si="597">IF($AL1079="賃金で算定",0,INT(AY1079*$AL1079/100))</f>
        <v>0</v>
      </c>
      <c r="BC1079" s="201">
        <f>IF(AY1079=AZ1079,BB1079,AZ1079*$AL1079/100)</f>
        <v>0</v>
      </c>
      <c r="BL1079" s="43">
        <f>IF(AY1079=AZ1079,0,1)</f>
        <v>0</v>
      </c>
      <c r="BM1079" s="43" t="str">
        <f>IF(BL1079=1,AL1079,"")</f>
        <v/>
      </c>
    </row>
    <row r="1080" spans="2:65" ht="18" customHeight="1" x14ac:dyDescent="0.15">
      <c r="B1080" s="466"/>
      <c r="C1080" s="467"/>
      <c r="D1080" s="467"/>
      <c r="E1080" s="467"/>
      <c r="F1080" s="467"/>
      <c r="G1080" s="467"/>
      <c r="H1080" s="467"/>
      <c r="I1080" s="468"/>
      <c r="J1080" s="466"/>
      <c r="K1080" s="467"/>
      <c r="L1080" s="467"/>
      <c r="M1080" s="467"/>
      <c r="N1080" s="472"/>
      <c r="O1080" s="86"/>
      <c r="P1080" s="15" t="s">
        <v>45</v>
      </c>
      <c r="Q1080" s="44"/>
      <c r="R1080" s="15" t="s">
        <v>46</v>
      </c>
      <c r="S1080" s="85"/>
      <c r="T1080" s="474" t="s">
        <v>47</v>
      </c>
      <c r="U1080" s="475"/>
      <c r="V1080" s="476"/>
      <c r="W1080" s="477"/>
      <c r="X1080" s="477"/>
      <c r="Y1080" s="60"/>
      <c r="Z1080" s="33"/>
      <c r="AA1080" s="34"/>
      <c r="AB1080" s="34"/>
      <c r="AC1080" s="35"/>
      <c r="AD1080" s="33"/>
      <c r="AE1080" s="34"/>
      <c r="AF1080" s="34"/>
      <c r="AG1080" s="40"/>
      <c r="AH1080" s="462">
        <f>IF(V1080="賃金で算定",V1081+Z1081-AD1081,0)</f>
        <v>0</v>
      </c>
      <c r="AI1080" s="463"/>
      <c r="AJ1080" s="463"/>
      <c r="AK1080" s="464"/>
      <c r="AL1080" s="51"/>
      <c r="AM1080" s="52"/>
      <c r="AN1080" s="478"/>
      <c r="AO1080" s="479"/>
      <c r="AP1080" s="479"/>
      <c r="AQ1080" s="479"/>
      <c r="AR1080" s="479"/>
      <c r="AS1080" s="32"/>
      <c r="AV1080" s="46" t="str">
        <f>IF(OR(O1080="",Q1080=""),"", IF(O1080&lt;20,DATE(O1080+118,Q1080,IF(S1080="",1,S1080)),DATE(O1080+88,Q1080,IF(S1080="",1,S1080))))</f>
        <v/>
      </c>
      <c r="AW1080" s="47" t="str">
        <f>IF(AV1080&lt;=設定シート!C$15,"昔",IF(AV1080&lt;=設定シート!E$15,"上",IF(AV1080&lt;=設定シート!G$15,"中","下")))</f>
        <v>下</v>
      </c>
      <c r="AX1080" s="4">
        <f>IF(AV1080&lt;=設定シート!$E$36,5,IF(AV1080&lt;=設定シート!$I$36,7,IF(AV1080&lt;=設定シート!$M$36,9,11)))</f>
        <v>11</v>
      </c>
      <c r="AY1080" s="202"/>
      <c r="AZ1080" s="200"/>
      <c r="BA1080" s="204">
        <f t="shared" ref="BA1080" si="598">AN1080</f>
        <v>0</v>
      </c>
      <c r="BB1080" s="200"/>
      <c r="BC1080" s="200"/>
    </row>
    <row r="1081" spans="2:65" ht="18" customHeight="1" x14ac:dyDescent="0.15">
      <c r="B1081" s="469"/>
      <c r="C1081" s="470"/>
      <c r="D1081" s="470"/>
      <c r="E1081" s="470"/>
      <c r="F1081" s="470"/>
      <c r="G1081" s="470"/>
      <c r="H1081" s="470"/>
      <c r="I1081" s="471"/>
      <c r="J1081" s="469"/>
      <c r="K1081" s="470"/>
      <c r="L1081" s="470"/>
      <c r="M1081" s="470"/>
      <c r="N1081" s="473"/>
      <c r="O1081" s="87"/>
      <c r="P1081" s="16" t="s">
        <v>45</v>
      </c>
      <c r="Q1081" s="45"/>
      <c r="R1081" s="16" t="s">
        <v>46</v>
      </c>
      <c r="S1081" s="88"/>
      <c r="T1081" s="480" t="s">
        <v>48</v>
      </c>
      <c r="U1081" s="481"/>
      <c r="V1081" s="482"/>
      <c r="W1081" s="483"/>
      <c r="X1081" s="483"/>
      <c r="Y1081" s="484"/>
      <c r="Z1081" s="482"/>
      <c r="AA1081" s="483"/>
      <c r="AB1081" s="483"/>
      <c r="AC1081" s="483"/>
      <c r="AD1081" s="482">
        <v>0</v>
      </c>
      <c r="AE1081" s="483"/>
      <c r="AF1081" s="483"/>
      <c r="AG1081" s="484"/>
      <c r="AH1081" s="435">
        <f>IF(V1080="賃金で算定",0,V1081+Z1081-AD1081)</f>
        <v>0</v>
      </c>
      <c r="AI1081" s="435"/>
      <c r="AJ1081" s="435"/>
      <c r="AK1081" s="465"/>
      <c r="AL1081" s="439">
        <f>IF(V1080="賃金で算定","賃金で算定",IF(OR(V1081=0,$F1088="",AV1080=""),0,IF(AW1080="昔",VLOOKUP($F1088,労務比率,AX1080,FALSE),IF(AW1080="上",VLOOKUP($F1088,労務比率,AX1080,FALSE),IF(AW1080="中",VLOOKUP($F1088,労務比率,AX1080,FALSE),VLOOKUP($F1088,労務比率,AX1080,FALSE))))))</f>
        <v>0</v>
      </c>
      <c r="AM1081" s="440"/>
      <c r="AN1081" s="436">
        <f>IF(V1080="賃金で算定",0,INT(AH1081*AL1081/100))</f>
        <v>0</v>
      </c>
      <c r="AO1081" s="437"/>
      <c r="AP1081" s="437"/>
      <c r="AQ1081" s="437"/>
      <c r="AR1081" s="437"/>
      <c r="AS1081" s="31"/>
      <c r="AV1081" s="46"/>
      <c r="AW1081" s="47"/>
      <c r="AY1081" s="203">
        <f t="shared" ref="AY1081" si="599">AH1081</f>
        <v>0</v>
      </c>
      <c r="AZ1081" s="201">
        <f>IF(AV1080&lt;=設定シート!C$85,AH1081,IF(AND(AV1080&gt;=設定シート!E$85,AV1080&lt;=設定シート!G$85),AH1081*105/108,AH1081))</f>
        <v>0</v>
      </c>
      <c r="BA1081" s="198"/>
      <c r="BB1081" s="201">
        <f t="shared" ref="BB1081" si="600">IF($AL1081="賃金で算定",0,INT(AY1081*$AL1081/100))</f>
        <v>0</v>
      </c>
      <c r="BC1081" s="201">
        <f>IF(AY1081=AZ1081,BB1081,AZ1081*$AL1081/100)</f>
        <v>0</v>
      </c>
      <c r="BL1081" s="43">
        <f>IF(AY1081=AZ1081,0,1)</f>
        <v>0</v>
      </c>
      <c r="BM1081" s="43" t="str">
        <f>IF(BL1081=1,AL1081,"")</f>
        <v/>
      </c>
    </row>
    <row r="1082" spans="2:65" ht="18" customHeight="1" x14ac:dyDescent="0.15">
      <c r="B1082" s="466"/>
      <c r="C1082" s="467"/>
      <c r="D1082" s="467"/>
      <c r="E1082" s="467"/>
      <c r="F1082" s="467"/>
      <c r="G1082" s="467"/>
      <c r="H1082" s="467"/>
      <c r="I1082" s="468"/>
      <c r="J1082" s="466"/>
      <c r="K1082" s="467"/>
      <c r="L1082" s="467"/>
      <c r="M1082" s="467"/>
      <c r="N1082" s="472"/>
      <c r="O1082" s="86"/>
      <c r="P1082" s="15" t="s">
        <v>45</v>
      </c>
      <c r="Q1082" s="44"/>
      <c r="R1082" s="15" t="s">
        <v>46</v>
      </c>
      <c r="S1082" s="85"/>
      <c r="T1082" s="474" t="s">
        <v>47</v>
      </c>
      <c r="U1082" s="475"/>
      <c r="V1082" s="476"/>
      <c r="W1082" s="477"/>
      <c r="X1082" s="477"/>
      <c r="Y1082" s="60"/>
      <c r="Z1082" s="33"/>
      <c r="AA1082" s="34"/>
      <c r="AB1082" s="34"/>
      <c r="AC1082" s="35"/>
      <c r="AD1082" s="33"/>
      <c r="AE1082" s="34"/>
      <c r="AF1082" s="34"/>
      <c r="AG1082" s="40"/>
      <c r="AH1082" s="462">
        <f>IF(V1082="賃金で算定",V1083+Z1083-AD1083,0)</f>
        <v>0</v>
      </c>
      <c r="AI1082" s="463"/>
      <c r="AJ1082" s="463"/>
      <c r="AK1082" s="464"/>
      <c r="AL1082" s="51"/>
      <c r="AM1082" s="52"/>
      <c r="AN1082" s="478"/>
      <c r="AO1082" s="479"/>
      <c r="AP1082" s="479"/>
      <c r="AQ1082" s="479"/>
      <c r="AR1082" s="479"/>
      <c r="AS1082" s="32"/>
      <c r="AV1082" s="46" t="str">
        <f>IF(OR(O1082="",Q1082=""),"", IF(O1082&lt;20,DATE(O1082+118,Q1082,IF(S1082="",1,S1082)),DATE(O1082+88,Q1082,IF(S1082="",1,S1082))))</f>
        <v/>
      </c>
      <c r="AW1082" s="47" t="str">
        <f>IF(AV1082&lt;=設定シート!C$15,"昔",IF(AV1082&lt;=設定シート!E$15,"上",IF(AV1082&lt;=設定シート!G$15,"中","下")))</f>
        <v>下</v>
      </c>
      <c r="AX1082" s="4">
        <f>IF(AV1082&lt;=設定シート!$E$36,5,IF(AV1082&lt;=設定シート!$I$36,7,IF(AV1082&lt;=設定シート!$M$36,9,11)))</f>
        <v>11</v>
      </c>
      <c r="AY1082" s="202"/>
      <c r="AZ1082" s="200"/>
      <c r="BA1082" s="204">
        <f t="shared" ref="BA1082" si="601">AN1082</f>
        <v>0</v>
      </c>
      <c r="BB1082" s="200"/>
      <c r="BC1082" s="200"/>
    </row>
    <row r="1083" spans="2:65" ht="18" customHeight="1" x14ac:dyDescent="0.15">
      <c r="B1083" s="469"/>
      <c r="C1083" s="470"/>
      <c r="D1083" s="470"/>
      <c r="E1083" s="470"/>
      <c r="F1083" s="470"/>
      <c r="G1083" s="470"/>
      <c r="H1083" s="470"/>
      <c r="I1083" s="471"/>
      <c r="J1083" s="469"/>
      <c r="K1083" s="470"/>
      <c r="L1083" s="470"/>
      <c r="M1083" s="470"/>
      <c r="N1083" s="473"/>
      <c r="O1083" s="87"/>
      <c r="P1083" s="16" t="s">
        <v>45</v>
      </c>
      <c r="Q1083" s="45"/>
      <c r="R1083" s="16" t="s">
        <v>46</v>
      </c>
      <c r="S1083" s="88"/>
      <c r="T1083" s="480" t="s">
        <v>48</v>
      </c>
      <c r="U1083" s="481"/>
      <c r="V1083" s="482"/>
      <c r="W1083" s="483"/>
      <c r="X1083" s="483"/>
      <c r="Y1083" s="484"/>
      <c r="Z1083" s="482"/>
      <c r="AA1083" s="483"/>
      <c r="AB1083" s="483"/>
      <c r="AC1083" s="483"/>
      <c r="AD1083" s="482">
        <v>0</v>
      </c>
      <c r="AE1083" s="483"/>
      <c r="AF1083" s="483"/>
      <c r="AG1083" s="484"/>
      <c r="AH1083" s="435">
        <f>IF(V1082="賃金で算定",0,V1083+Z1083-AD1083)</f>
        <v>0</v>
      </c>
      <c r="AI1083" s="435"/>
      <c r="AJ1083" s="435"/>
      <c r="AK1083" s="465"/>
      <c r="AL1083" s="439">
        <f>IF(V1082="賃金で算定","賃金で算定",IF(OR(V1083=0,$F1088="",AV1082=""),0,IF(AW1082="昔",VLOOKUP($F1088,労務比率,AX1082,FALSE),IF(AW1082="上",VLOOKUP($F1088,労務比率,AX1082,FALSE),IF(AW1082="中",VLOOKUP($F1088,労務比率,AX1082,FALSE),VLOOKUP($F1088,労務比率,AX1082,FALSE))))))</f>
        <v>0</v>
      </c>
      <c r="AM1083" s="440"/>
      <c r="AN1083" s="436">
        <f>IF(V1082="賃金で算定",0,INT(AH1083*AL1083/100))</f>
        <v>0</v>
      </c>
      <c r="AO1083" s="437"/>
      <c r="AP1083" s="437"/>
      <c r="AQ1083" s="437"/>
      <c r="AR1083" s="437"/>
      <c r="AS1083" s="31"/>
      <c r="AV1083" s="46"/>
      <c r="AW1083" s="47"/>
      <c r="AY1083" s="203">
        <f t="shared" ref="AY1083" si="602">AH1083</f>
        <v>0</v>
      </c>
      <c r="AZ1083" s="201">
        <f>IF(AV1082&lt;=設定シート!C$85,AH1083,IF(AND(AV1082&gt;=設定シート!E$85,AV1082&lt;=設定シート!G$85),AH1083*105/108,AH1083))</f>
        <v>0</v>
      </c>
      <c r="BA1083" s="198"/>
      <c r="BB1083" s="201">
        <f t="shared" ref="BB1083" si="603">IF($AL1083="賃金で算定",0,INT(AY1083*$AL1083/100))</f>
        <v>0</v>
      </c>
      <c r="BC1083" s="201">
        <f>IF(AY1083=AZ1083,BB1083,AZ1083*$AL1083/100)</f>
        <v>0</v>
      </c>
      <c r="BL1083" s="43">
        <f>IF(AY1083=AZ1083,0,1)</f>
        <v>0</v>
      </c>
      <c r="BM1083" s="43" t="str">
        <f>IF(BL1083=1,AL1083,"")</f>
        <v/>
      </c>
    </row>
    <row r="1084" spans="2:65" ht="18" customHeight="1" x14ac:dyDescent="0.15">
      <c r="B1084" s="466"/>
      <c r="C1084" s="467"/>
      <c r="D1084" s="467"/>
      <c r="E1084" s="467"/>
      <c r="F1084" s="467"/>
      <c r="G1084" s="467"/>
      <c r="H1084" s="467"/>
      <c r="I1084" s="468"/>
      <c r="J1084" s="466"/>
      <c r="K1084" s="467"/>
      <c r="L1084" s="467"/>
      <c r="M1084" s="467"/>
      <c r="N1084" s="472"/>
      <c r="O1084" s="86"/>
      <c r="P1084" s="15" t="s">
        <v>45</v>
      </c>
      <c r="Q1084" s="44"/>
      <c r="R1084" s="15" t="s">
        <v>46</v>
      </c>
      <c r="S1084" s="85"/>
      <c r="T1084" s="474" t="s">
        <v>47</v>
      </c>
      <c r="U1084" s="475"/>
      <c r="V1084" s="476"/>
      <c r="W1084" s="477"/>
      <c r="X1084" s="477"/>
      <c r="Y1084" s="60"/>
      <c r="Z1084" s="33"/>
      <c r="AA1084" s="34"/>
      <c r="AB1084" s="34"/>
      <c r="AC1084" s="35"/>
      <c r="AD1084" s="33"/>
      <c r="AE1084" s="34"/>
      <c r="AF1084" s="34"/>
      <c r="AG1084" s="40"/>
      <c r="AH1084" s="462">
        <f>IF(V1084="賃金で算定",V1085+Z1085-AD1085,0)</f>
        <v>0</v>
      </c>
      <c r="AI1084" s="463"/>
      <c r="AJ1084" s="463"/>
      <c r="AK1084" s="464"/>
      <c r="AL1084" s="51"/>
      <c r="AM1084" s="52"/>
      <c r="AN1084" s="478"/>
      <c r="AO1084" s="479"/>
      <c r="AP1084" s="479"/>
      <c r="AQ1084" s="479"/>
      <c r="AR1084" s="479"/>
      <c r="AS1084" s="32"/>
      <c r="AV1084" s="46" t="str">
        <f>IF(OR(O1084="",Q1084=""),"", IF(O1084&lt;20,DATE(O1084+118,Q1084,IF(S1084="",1,S1084)),DATE(O1084+88,Q1084,IF(S1084="",1,S1084))))</f>
        <v/>
      </c>
      <c r="AW1084" s="47" t="str">
        <f>IF(AV1084&lt;=設定シート!C$15,"昔",IF(AV1084&lt;=設定シート!E$15,"上",IF(AV1084&lt;=設定シート!G$15,"中","下")))</f>
        <v>下</v>
      </c>
      <c r="AX1084" s="4">
        <f>IF(AV1084&lt;=設定シート!$E$36,5,IF(AV1084&lt;=設定シート!$I$36,7,IF(AV1084&lt;=設定シート!$M$36,9,11)))</f>
        <v>11</v>
      </c>
      <c r="AY1084" s="202"/>
      <c r="AZ1084" s="200"/>
      <c r="BA1084" s="204">
        <f t="shared" ref="BA1084" si="604">AN1084</f>
        <v>0</v>
      </c>
      <c r="BB1084" s="200"/>
      <c r="BC1084" s="200"/>
    </row>
    <row r="1085" spans="2:65" ht="18" customHeight="1" x14ac:dyDescent="0.15">
      <c r="B1085" s="469"/>
      <c r="C1085" s="470"/>
      <c r="D1085" s="470"/>
      <c r="E1085" s="470"/>
      <c r="F1085" s="470"/>
      <c r="G1085" s="470"/>
      <c r="H1085" s="470"/>
      <c r="I1085" s="471"/>
      <c r="J1085" s="469"/>
      <c r="K1085" s="470"/>
      <c r="L1085" s="470"/>
      <c r="M1085" s="470"/>
      <c r="N1085" s="473"/>
      <c r="O1085" s="87"/>
      <c r="P1085" s="16" t="s">
        <v>45</v>
      </c>
      <c r="Q1085" s="45"/>
      <c r="R1085" s="16" t="s">
        <v>46</v>
      </c>
      <c r="S1085" s="88"/>
      <c r="T1085" s="480" t="s">
        <v>48</v>
      </c>
      <c r="U1085" s="481"/>
      <c r="V1085" s="482"/>
      <c r="W1085" s="483"/>
      <c r="X1085" s="483"/>
      <c r="Y1085" s="484"/>
      <c r="Z1085" s="482"/>
      <c r="AA1085" s="483"/>
      <c r="AB1085" s="483"/>
      <c r="AC1085" s="483"/>
      <c r="AD1085" s="482">
        <v>0</v>
      </c>
      <c r="AE1085" s="483"/>
      <c r="AF1085" s="483"/>
      <c r="AG1085" s="484"/>
      <c r="AH1085" s="435">
        <f>IF(V1084="賃金で算定",0,V1085+Z1085-AD1085)</f>
        <v>0</v>
      </c>
      <c r="AI1085" s="435"/>
      <c r="AJ1085" s="435"/>
      <c r="AK1085" s="465"/>
      <c r="AL1085" s="439">
        <f>IF(V1084="賃金で算定","賃金で算定",IF(OR(V1085=0,$F1088="",AV1084=""),0,IF(AW1084="昔",VLOOKUP($F1088,労務比率,AX1084,FALSE),IF(AW1084="上",VLOOKUP($F1088,労務比率,AX1084,FALSE),IF(AW1084="中",VLOOKUP($F1088,労務比率,AX1084,FALSE),VLOOKUP($F1088,労務比率,AX1084,FALSE))))))</f>
        <v>0</v>
      </c>
      <c r="AM1085" s="440"/>
      <c r="AN1085" s="436">
        <f>IF(V1084="賃金で算定",0,INT(AH1085*AL1085/100))</f>
        <v>0</v>
      </c>
      <c r="AO1085" s="437"/>
      <c r="AP1085" s="437"/>
      <c r="AQ1085" s="437"/>
      <c r="AR1085" s="437"/>
      <c r="AS1085" s="31"/>
      <c r="AV1085" s="46"/>
      <c r="AW1085" s="47"/>
      <c r="AY1085" s="203">
        <f t="shared" ref="AY1085" si="605">AH1085</f>
        <v>0</v>
      </c>
      <c r="AZ1085" s="201">
        <f>IF(AV1084&lt;=設定シート!C$85,AH1085,IF(AND(AV1084&gt;=設定シート!E$85,AV1084&lt;=設定シート!G$85),AH1085*105/108,AH1085))</f>
        <v>0</v>
      </c>
      <c r="BA1085" s="198"/>
      <c r="BB1085" s="201">
        <f t="shared" ref="BB1085" si="606">IF($AL1085="賃金で算定",0,INT(AY1085*$AL1085/100))</f>
        <v>0</v>
      </c>
      <c r="BC1085" s="201">
        <f>IF(AY1085=AZ1085,BB1085,AZ1085*$AL1085/100)</f>
        <v>0</v>
      </c>
      <c r="BL1085" s="43">
        <f>IF(AY1085=AZ1085,0,1)</f>
        <v>0</v>
      </c>
      <c r="BM1085" s="43" t="str">
        <f>IF(BL1085=1,AL1085,"")</f>
        <v/>
      </c>
    </row>
    <row r="1086" spans="2:65" ht="18" customHeight="1" x14ac:dyDescent="0.15">
      <c r="B1086" s="466"/>
      <c r="C1086" s="467"/>
      <c r="D1086" s="467"/>
      <c r="E1086" s="467"/>
      <c r="F1086" s="467"/>
      <c r="G1086" s="467"/>
      <c r="H1086" s="467"/>
      <c r="I1086" s="468"/>
      <c r="J1086" s="466"/>
      <c r="K1086" s="467"/>
      <c r="L1086" s="467"/>
      <c r="M1086" s="467"/>
      <c r="N1086" s="472"/>
      <c r="O1086" s="86"/>
      <c r="P1086" s="15" t="s">
        <v>45</v>
      </c>
      <c r="Q1086" s="44"/>
      <c r="R1086" s="15" t="s">
        <v>46</v>
      </c>
      <c r="S1086" s="85"/>
      <c r="T1086" s="474" t="s">
        <v>47</v>
      </c>
      <c r="U1086" s="475"/>
      <c r="V1086" s="476"/>
      <c r="W1086" s="477"/>
      <c r="X1086" s="477"/>
      <c r="Y1086" s="60"/>
      <c r="Z1086" s="33"/>
      <c r="AA1086" s="34"/>
      <c r="AB1086" s="34"/>
      <c r="AC1086" s="35"/>
      <c r="AD1086" s="33"/>
      <c r="AE1086" s="34"/>
      <c r="AF1086" s="34"/>
      <c r="AG1086" s="40"/>
      <c r="AH1086" s="462">
        <f>IF(V1086="賃金で算定",V1087+Z1087-AD1087,0)</f>
        <v>0</v>
      </c>
      <c r="AI1086" s="463"/>
      <c r="AJ1086" s="463"/>
      <c r="AK1086" s="464"/>
      <c r="AL1086" s="51"/>
      <c r="AM1086" s="52"/>
      <c r="AN1086" s="478"/>
      <c r="AO1086" s="479"/>
      <c r="AP1086" s="479"/>
      <c r="AQ1086" s="479"/>
      <c r="AR1086" s="479"/>
      <c r="AS1086" s="32"/>
      <c r="AV1086" s="46" t="str">
        <f>IF(OR(O1086="",Q1086=""),"", IF(O1086&lt;20,DATE(O1086+118,Q1086,IF(S1086="",1,S1086)),DATE(O1086+88,Q1086,IF(S1086="",1,S1086))))</f>
        <v/>
      </c>
      <c r="AW1086" s="47" t="str">
        <f>IF(AV1086&lt;=設定シート!C$15,"昔",IF(AV1086&lt;=設定シート!E$15,"上",IF(AV1086&lt;=設定シート!G$15,"中","下")))</f>
        <v>下</v>
      </c>
      <c r="AX1086" s="4">
        <f>IF(AV1086&lt;=設定シート!$E$36,5,IF(AV1086&lt;=設定シート!$I$36,7,IF(AV1086&lt;=設定シート!$M$36,9,11)))</f>
        <v>11</v>
      </c>
      <c r="AY1086" s="202"/>
      <c r="AZ1086" s="200"/>
      <c r="BA1086" s="204">
        <f t="shared" ref="BA1086" si="607">AN1086</f>
        <v>0</v>
      </c>
      <c r="BB1086" s="200"/>
      <c r="BC1086" s="200"/>
    </row>
    <row r="1087" spans="2:65" ht="18" customHeight="1" x14ac:dyDescent="0.15">
      <c r="B1087" s="469"/>
      <c r="C1087" s="470"/>
      <c r="D1087" s="470"/>
      <c r="E1087" s="470"/>
      <c r="F1087" s="470"/>
      <c r="G1087" s="470"/>
      <c r="H1087" s="470"/>
      <c r="I1087" s="471"/>
      <c r="J1087" s="469"/>
      <c r="K1087" s="470"/>
      <c r="L1087" s="470"/>
      <c r="M1087" s="470"/>
      <c r="N1087" s="473"/>
      <c r="O1087" s="87"/>
      <c r="P1087" s="184" t="s">
        <v>45</v>
      </c>
      <c r="Q1087" s="45"/>
      <c r="R1087" s="16" t="s">
        <v>46</v>
      </c>
      <c r="S1087" s="88"/>
      <c r="T1087" s="480" t="s">
        <v>48</v>
      </c>
      <c r="U1087" s="481"/>
      <c r="V1087" s="482"/>
      <c r="W1087" s="483"/>
      <c r="X1087" s="483"/>
      <c r="Y1087" s="484"/>
      <c r="Z1087" s="482"/>
      <c r="AA1087" s="483"/>
      <c r="AB1087" s="483"/>
      <c r="AC1087" s="483"/>
      <c r="AD1087" s="482">
        <v>0</v>
      </c>
      <c r="AE1087" s="483"/>
      <c r="AF1087" s="483"/>
      <c r="AG1087" s="484"/>
      <c r="AH1087" s="436">
        <f>IF(V1086="賃金で算定",0,V1087+Z1087-AD1087)</f>
        <v>0</v>
      </c>
      <c r="AI1087" s="437"/>
      <c r="AJ1087" s="437"/>
      <c r="AK1087" s="438"/>
      <c r="AL1087" s="439">
        <f>IF(V1086="賃金で算定","賃金で算定",IF(OR(V1087=0,$F1088="",AV1086=""),0,IF(AW1086="昔",VLOOKUP($F1088,労務比率,AX1086,FALSE),IF(AW1086="上",VLOOKUP($F1088,労務比率,AX1086,FALSE),IF(AW1086="中",VLOOKUP($F1088,労務比率,AX1086,FALSE),VLOOKUP($F1088,労務比率,AX1086,FALSE))))))</f>
        <v>0</v>
      </c>
      <c r="AM1087" s="440"/>
      <c r="AN1087" s="436">
        <f>IF(V1086="賃金で算定",0,INT(AH1087*AL1087/100))</f>
        <v>0</v>
      </c>
      <c r="AO1087" s="437"/>
      <c r="AP1087" s="437"/>
      <c r="AQ1087" s="437"/>
      <c r="AR1087" s="437"/>
      <c r="AS1087" s="31"/>
      <c r="AV1087" s="46"/>
      <c r="AW1087" s="47"/>
      <c r="AY1087" s="203">
        <f t="shared" ref="AY1087" si="608">AH1087</f>
        <v>0</v>
      </c>
      <c r="AZ1087" s="201">
        <f>IF(AV1086&lt;=設定シート!C$85,AH1087,IF(AND(AV1086&gt;=設定シート!E$85,AV1086&lt;=設定シート!G$85),AH1087*105/108,AH1087))</f>
        <v>0</v>
      </c>
      <c r="BA1087" s="198"/>
      <c r="BB1087" s="201">
        <f t="shared" ref="BB1087" si="609">IF($AL1087="賃金で算定",0,INT(AY1087*$AL1087/100))</f>
        <v>0</v>
      </c>
      <c r="BC1087" s="201">
        <f>IF(AY1087=AZ1087,BB1087,AZ1087*$AL1087/100)</f>
        <v>0</v>
      </c>
      <c r="BL1087" s="43">
        <f>IF(AY1087=AZ1087,0,1)</f>
        <v>0</v>
      </c>
      <c r="BM1087" s="43" t="str">
        <f>IF(BL1087=1,AL1087,"")</f>
        <v/>
      </c>
    </row>
    <row r="1088" spans="2:65" ht="18" customHeight="1" x14ac:dyDescent="0.15">
      <c r="B1088" s="441" t="s">
        <v>85</v>
      </c>
      <c r="C1088" s="442"/>
      <c r="D1088" s="442"/>
      <c r="E1088" s="443"/>
      <c r="F1088" s="450"/>
      <c r="G1088" s="451"/>
      <c r="H1088" s="451"/>
      <c r="I1088" s="451"/>
      <c r="J1088" s="451"/>
      <c r="K1088" s="451"/>
      <c r="L1088" s="451"/>
      <c r="M1088" s="451"/>
      <c r="N1088" s="452"/>
      <c r="O1088" s="441" t="s">
        <v>49</v>
      </c>
      <c r="P1088" s="442"/>
      <c r="Q1088" s="442"/>
      <c r="R1088" s="442"/>
      <c r="S1088" s="442"/>
      <c r="T1088" s="442"/>
      <c r="U1088" s="443"/>
      <c r="V1088" s="459">
        <f>AH1088</f>
        <v>0</v>
      </c>
      <c r="W1088" s="460"/>
      <c r="X1088" s="460"/>
      <c r="Y1088" s="461"/>
      <c r="Z1088" s="33"/>
      <c r="AA1088" s="34"/>
      <c r="AB1088" s="34"/>
      <c r="AC1088" s="35"/>
      <c r="AD1088" s="33"/>
      <c r="AE1088" s="34"/>
      <c r="AF1088" s="34"/>
      <c r="AG1088" s="35"/>
      <c r="AH1088" s="462">
        <f>AH1070+AH1072+AH1074+AH1076+AH1078+AH1080+AH1082+AH1084+AH1086</f>
        <v>0</v>
      </c>
      <c r="AI1088" s="463"/>
      <c r="AJ1088" s="463"/>
      <c r="AK1088" s="464"/>
      <c r="AL1088" s="53"/>
      <c r="AM1088" s="54"/>
      <c r="AN1088" s="462">
        <f>AN1070+AN1072+AN1074+AN1076+AN1078+AN1080+AN1082+AN1084+AN1086</f>
        <v>0</v>
      </c>
      <c r="AO1088" s="463"/>
      <c r="AP1088" s="463"/>
      <c r="AQ1088" s="463"/>
      <c r="AR1088" s="463"/>
      <c r="AS1088" s="32"/>
      <c r="AW1088" s="47"/>
      <c r="AY1088" s="202"/>
      <c r="AZ1088" s="205"/>
      <c r="BA1088" s="212">
        <f>BA1070+BA1072+BA1074+BA1076+BA1078+BA1080+BA1082+BA1084+BA1086</f>
        <v>0</v>
      </c>
      <c r="BB1088" s="204">
        <f>BB1071+BB1073+BB1075+BB1077+BB1079+BB1081+BB1083+BB1085+BB1087</f>
        <v>0</v>
      </c>
      <c r="BC1088" s="204">
        <f>SUMIF(BL1071:BL1087,0,BC1071:BC1087)+ROUNDDOWN(ROUNDDOWN(BL1088*105/108,0)*BM1088/100,0)</f>
        <v>0</v>
      </c>
      <c r="BL1088" s="43">
        <f>SUMIF(BL1071:BL1087,1,AH1071:AK1087)</f>
        <v>0</v>
      </c>
      <c r="BM1088" s="43">
        <f>IF(COUNT(BM1071:BM1087)=0,0,SUM(BM1071:BM1087)/COUNT(BM1071:BM1087))</f>
        <v>0</v>
      </c>
    </row>
    <row r="1089" spans="2:55" ht="18" customHeight="1" x14ac:dyDescent="0.15">
      <c r="B1089" s="444"/>
      <c r="C1089" s="445"/>
      <c r="D1089" s="445"/>
      <c r="E1089" s="446"/>
      <c r="F1089" s="453"/>
      <c r="G1089" s="454"/>
      <c r="H1089" s="454"/>
      <c r="I1089" s="454"/>
      <c r="J1089" s="454"/>
      <c r="K1089" s="454"/>
      <c r="L1089" s="454"/>
      <c r="M1089" s="454"/>
      <c r="N1089" s="455"/>
      <c r="O1089" s="444"/>
      <c r="P1089" s="445"/>
      <c r="Q1089" s="445"/>
      <c r="R1089" s="445"/>
      <c r="S1089" s="445"/>
      <c r="T1089" s="445"/>
      <c r="U1089" s="446"/>
      <c r="V1089" s="434">
        <f>V1071+V1073+V1075+V1077+V1079+V1081+V1083+V1085+V1087-V1088</f>
        <v>0</v>
      </c>
      <c r="W1089" s="435"/>
      <c r="X1089" s="435"/>
      <c r="Y1089" s="465"/>
      <c r="Z1089" s="434">
        <f>Z1071+Z1073+Z1075+Z1077+Z1079+Z1081+Z1083+Z1085+Z1087</f>
        <v>0</v>
      </c>
      <c r="AA1089" s="435"/>
      <c r="AB1089" s="435"/>
      <c r="AC1089" s="435"/>
      <c r="AD1089" s="434">
        <f>AD1071+AD1073+AD1075+AD1077+AD1079+AD1081+AD1083+AD1085+AD1087</f>
        <v>0</v>
      </c>
      <c r="AE1089" s="435"/>
      <c r="AF1089" s="435"/>
      <c r="AG1089" s="435"/>
      <c r="AH1089" s="434">
        <f>AY1089</f>
        <v>0</v>
      </c>
      <c r="AI1089" s="435"/>
      <c r="AJ1089" s="435"/>
      <c r="AK1089" s="435"/>
      <c r="AL1089" s="55"/>
      <c r="AM1089" s="56"/>
      <c r="AN1089" s="434">
        <f>BB1089</f>
        <v>0</v>
      </c>
      <c r="AO1089" s="435"/>
      <c r="AP1089" s="435"/>
      <c r="AQ1089" s="435"/>
      <c r="AR1089" s="435"/>
      <c r="AS1089" s="181"/>
      <c r="AW1089" s="47"/>
      <c r="AY1089" s="208">
        <f>AY1071+AY1073+AY1075+AY1077+AY1079+AY1081+AY1083+AY1085+AY1087</f>
        <v>0</v>
      </c>
      <c r="AZ1089" s="210"/>
      <c r="BA1089" s="210"/>
      <c r="BB1089" s="206">
        <f>BB1088</f>
        <v>0</v>
      </c>
      <c r="BC1089" s="213"/>
    </row>
    <row r="1090" spans="2:55" ht="18" customHeight="1" x14ac:dyDescent="0.15">
      <c r="B1090" s="447"/>
      <c r="C1090" s="448"/>
      <c r="D1090" s="448"/>
      <c r="E1090" s="449"/>
      <c r="F1090" s="456"/>
      <c r="G1090" s="457"/>
      <c r="H1090" s="457"/>
      <c r="I1090" s="457"/>
      <c r="J1090" s="457"/>
      <c r="K1090" s="457"/>
      <c r="L1090" s="457"/>
      <c r="M1090" s="457"/>
      <c r="N1090" s="458"/>
      <c r="O1090" s="447"/>
      <c r="P1090" s="448"/>
      <c r="Q1090" s="448"/>
      <c r="R1090" s="448"/>
      <c r="S1090" s="448"/>
      <c r="T1090" s="448"/>
      <c r="U1090" s="449"/>
      <c r="V1090" s="436"/>
      <c r="W1090" s="437"/>
      <c r="X1090" s="437"/>
      <c r="Y1090" s="438"/>
      <c r="Z1090" s="436"/>
      <c r="AA1090" s="437"/>
      <c r="AB1090" s="437"/>
      <c r="AC1090" s="437"/>
      <c r="AD1090" s="436"/>
      <c r="AE1090" s="437"/>
      <c r="AF1090" s="437"/>
      <c r="AG1090" s="437"/>
      <c r="AH1090" s="436">
        <f>AZ1090</f>
        <v>0</v>
      </c>
      <c r="AI1090" s="437"/>
      <c r="AJ1090" s="437"/>
      <c r="AK1090" s="438"/>
      <c r="AL1090" s="57"/>
      <c r="AM1090" s="58"/>
      <c r="AN1090" s="436">
        <f>BC1090</f>
        <v>0</v>
      </c>
      <c r="AO1090" s="437"/>
      <c r="AP1090" s="437"/>
      <c r="AQ1090" s="437"/>
      <c r="AR1090" s="437"/>
      <c r="AS1090" s="31"/>
      <c r="AU1090" s="90"/>
      <c r="AW1090" s="47"/>
      <c r="AY1090" s="209"/>
      <c r="AZ1090" s="211">
        <f>IF(AZ1071+AZ1073+AZ1075+AZ1077+AZ1079+AZ1081+AZ1083+AZ1085+AZ1087=AY1089,0,ROUNDDOWN(AZ1071+AZ1073+AZ1075+AZ1077+AZ1079+AZ1081+AZ1083+AZ1085+AZ1087,0))</f>
        <v>0</v>
      </c>
      <c r="BA1090" s="207"/>
      <c r="BB1090" s="207"/>
      <c r="BC1090" s="211">
        <f>IF(BC1088=BB1089,0,BC1088)</f>
        <v>0</v>
      </c>
    </row>
    <row r="1091" spans="2:55" ht="18" customHeight="1" x14ac:dyDescent="0.15">
      <c r="AD1091" s="1" t="str">
        <f>IF(AND($F1088="",$V1088+$V1089&gt;0),"事業の種類を選択してください。","")</f>
        <v/>
      </c>
      <c r="AN1091" s="433">
        <f>IF(AN1088=0,0,AN1088+IF(AN1090=0,AN1089,AN1090))</f>
        <v>0</v>
      </c>
      <c r="AO1091" s="433"/>
      <c r="AP1091" s="433"/>
      <c r="AQ1091" s="433"/>
      <c r="AR1091" s="433"/>
      <c r="AW1091" s="47"/>
    </row>
    <row r="1092" spans="2:55" ht="31.5" customHeight="1" x14ac:dyDescent="0.15">
      <c r="AN1092" s="62"/>
      <c r="AO1092" s="62"/>
      <c r="AP1092" s="62"/>
      <c r="AQ1092" s="62"/>
      <c r="AR1092" s="62"/>
      <c r="AW1092" s="47"/>
    </row>
    <row r="1093" spans="2:55" ht="7.5" customHeight="1" x14ac:dyDescent="0.15">
      <c r="X1093" s="6"/>
      <c r="Y1093" s="6"/>
      <c r="AW1093" s="47"/>
    </row>
    <row r="1094" spans="2:55" ht="10.5" customHeight="1" x14ac:dyDescent="0.15">
      <c r="X1094" s="6"/>
      <c r="Y1094" s="6"/>
      <c r="AW1094" s="47"/>
    </row>
    <row r="1095" spans="2:55" ht="5.25" customHeight="1" x14ac:dyDescent="0.15">
      <c r="X1095" s="6"/>
      <c r="Y1095" s="6"/>
      <c r="AW1095" s="47"/>
    </row>
    <row r="1096" spans="2:55" ht="5.25" customHeight="1" x14ac:dyDescent="0.15">
      <c r="X1096" s="6"/>
      <c r="Y1096" s="6"/>
      <c r="AW1096" s="47"/>
    </row>
    <row r="1097" spans="2:55" ht="5.25" customHeight="1" x14ac:dyDescent="0.15">
      <c r="X1097" s="6"/>
      <c r="Y1097" s="6"/>
      <c r="AW1097" s="47"/>
    </row>
    <row r="1098" spans="2:55" ht="5.25" customHeight="1" x14ac:dyDescent="0.15">
      <c r="X1098" s="6"/>
      <c r="Y1098" s="6"/>
      <c r="AW1098" s="47"/>
    </row>
    <row r="1099" spans="2:55" ht="17.25" customHeight="1" x14ac:dyDescent="0.15">
      <c r="B1099" s="2" t="s">
        <v>50</v>
      </c>
      <c r="S1099" s="4"/>
      <c r="T1099" s="4"/>
      <c r="U1099" s="4"/>
      <c r="V1099" s="4"/>
      <c r="W1099" s="4"/>
      <c r="AL1099" s="48"/>
      <c r="AW1099" s="47"/>
    </row>
    <row r="1100" spans="2:55" ht="12.75" customHeight="1" x14ac:dyDescent="0.15">
      <c r="M1100" s="49"/>
      <c r="N1100" s="49"/>
      <c r="O1100" s="49"/>
      <c r="P1100" s="49"/>
      <c r="Q1100" s="49"/>
      <c r="R1100" s="49"/>
      <c r="S1100" s="49"/>
      <c r="T1100" s="50"/>
      <c r="U1100" s="50"/>
      <c r="V1100" s="50"/>
      <c r="W1100" s="50"/>
      <c r="X1100" s="50"/>
      <c r="Y1100" s="50"/>
      <c r="Z1100" s="50"/>
      <c r="AA1100" s="49"/>
      <c r="AB1100" s="49"/>
      <c r="AC1100" s="49"/>
      <c r="AL1100" s="48"/>
      <c r="AM1100" s="560" t="s">
        <v>266</v>
      </c>
      <c r="AN1100" s="561"/>
      <c r="AO1100" s="561"/>
      <c r="AP1100" s="562"/>
      <c r="AW1100" s="47"/>
    </row>
    <row r="1101" spans="2:55" ht="12.75" customHeight="1" x14ac:dyDescent="0.15">
      <c r="M1101" s="49"/>
      <c r="N1101" s="49"/>
      <c r="O1101" s="49"/>
      <c r="P1101" s="49"/>
      <c r="Q1101" s="49"/>
      <c r="R1101" s="49"/>
      <c r="S1101" s="49"/>
      <c r="T1101" s="50"/>
      <c r="U1101" s="50"/>
      <c r="V1101" s="50"/>
      <c r="W1101" s="50"/>
      <c r="X1101" s="50"/>
      <c r="Y1101" s="50"/>
      <c r="Z1101" s="50"/>
      <c r="AA1101" s="49"/>
      <c r="AB1101" s="49"/>
      <c r="AC1101" s="49"/>
      <c r="AL1101" s="48"/>
      <c r="AM1101" s="563"/>
      <c r="AN1101" s="564"/>
      <c r="AO1101" s="564"/>
      <c r="AP1101" s="565"/>
      <c r="AW1101" s="47"/>
    </row>
    <row r="1102" spans="2:55" ht="12.75" customHeight="1" x14ac:dyDescent="0.15">
      <c r="M1102" s="49"/>
      <c r="N1102" s="49"/>
      <c r="O1102" s="49"/>
      <c r="P1102" s="49"/>
      <c r="Q1102" s="49"/>
      <c r="R1102" s="49"/>
      <c r="S1102" s="49"/>
      <c r="T1102" s="49"/>
      <c r="U1102" s="49"/>
      <c r="V1102" s="49"/>
      <c r="W1102" s="49"/>
      <c r="X1102" s="49"/>
      <c r="Y1102" s="49"/>
      <c r="Z1102" s="49"/>
      <c r="AA1102" s="49"/>
      <c r="AB1102" s="49"/>
      <c r="AC1102" s="49"/>
      <c r="AL1102" s="48"/>
      <c r="AM1102" s="220"/>
      <c r="AN1102" s="220"/>
      <c r="AW1102" s="47"/>
    </row>
    <row r="1103" spans="2:55" ht="6" customHeight="1" x14ac:dyDescent="0.15">
      <c r="M1103" s="49"/>
      <c r="N1103" s="49"/>
      <c r="O1103" s="49"/>
      <c r="P1103" s="49"/>
      <c r="Q1103" s="49"/>
      <c r="R1103" s="49"/>
      <c r="S1103" s="49"/>
      <c r="T1103" s="49"/>
      <c r="U1103" s="49"/>
      <c r="V1103" s="49"/>
      <c r="W1103" s="49"/>
      <c r="X1103" s="49"/>
      <c r="Y1103" s="49"/>
      <c r="Z1103" s="49"/>
      <c r="AA1103" s="49"/>
      <c r="AB1103" s="49"/>
      <c r="AC1103" s="49"/>
      <c r="AL1103" s="48"/>
      <c r="AM1103" s="48"/>
      <c r="AW1103" s="47"/>
    </row>
    <row r="1104" spans="2:55" ht="12.75" customHeight="1" x14ac:dyDescent="0.15">
      <c r="B1104" s="566" t="s">
        <v>2</v>
      </c>
      <c r="C1104" s="567"/>
      <c r="D1104" s="567"/>
      <c r="E1104" s="567"/>
      <c r="F1104" s="567"/>
      <c r="G1104" s="567"/>
      <c r="H1104" s="567"/>
      <c r="I1104" s="567"/>
      <c r="J1104" s="569" t="s">
        <v>10</v>
      </c>
      <c r="K1104" s="569"/>
      <c r="L1104" s="3" t="s">
        <v>3</v>
      </c>
      <c r="M1104" s="569" t="s">
        <v>11</v>
      </c>
      <c r="N1104" s="569"/>
      <c r="O1104" s="570" t="s">
        <v>12</v>
      </c>
      <c r="P1104" s="569"/>
      <c r="Q1104" s="569"/>
      <c r="R1104" s="569"/>
      <c r="S1104" s="569"/>
      <c r="T1104" s="569"/>
      <c r="U1104" s="569" t="s">
        <v>13</v>
      </c>
      <c r="V1104" s="569"/>
      <c r="W1104" s="569"/>
      <c r="AD1104" s="5"/>
      <c r="AE1104" s="5"/>
      <c r="AF1104" s="5"/>
      <c r="AG1104" s="5"/>
      <c r="AH1104" s="5"/>
      <c r="AI1104" s="5"/>
      <c r="AJ1104" s="5"/>
      <c r="AL1104" s="571">
        <f ca="1">$AL$9</f>
        <v>30</v>
      </c>
      <c r="AM1104" s="572"/>
      <c r="AN1104" s="502" t="s">
        <v>4</v>
      </c>
      <c r="AO1104" s="502"/>
      <c r="AP1104" s="572">
        <v>27</v>
      </c>
      <c r="AQ1104" s="572"/>
      <c r="AR1104" s="502" t="s">
        <v>5</v>
      </c>
      <c r="AS1104" s="503"/>
      <c r="AW1104" s="47"/>
    </row>
    <row r="1105" spans="2:65" ht="13.5" customHeight="1" x14ac:dyDescent="0.15">
      <c r="B1105" s="567"/>
      <c r="C1105" s="567"/>
      <c r="D1105" s="567"/>
      <c r="E1105" s="567"/>
      <c r="F1105" s="567"/>
      <c r="G1105" s="567"/>
      <c r="H1105" s="567"/>
      <c r="I1105" s="567"/>
      <c r="J1105" s="508" t="str">
        <f>$J$10</f>
        <v>1</v>
      </c>
      <c r="K1105" s="510" t="str">
        <f>$K$10</f>
        <v>2</v>
      </c>
      <c r="L1105" s="513" t="str">
        <f>$L$10</f>
        <v>1</v>
      </c>
      <c r="M1105" s="516" t="str">
        <f>$M$10</f>
        <v>0</v>
      </c>
      <c r="N1105" s="510" t="str">
        <f>$N$10</f>
        <v>3</v>
      </c>
      <c r="O1105" s="516" t="str">
        <f>$O$10</f>
        <v>9</v>
      </c>
      <c r="P1105" s="519" t="str">
        <f>$P$10</f>
        <v>3</v>
      </c>
      <c r="Q1105" s="519" t="str">
        <f>$Q$10</f>
        <v>9</v>
      </c>
      <c r="R1105" s="519" t="str">
        <f>$R$10</f>
        <v>0</v>
      </c>
      <c r="S1105" s="519" t="str">
        <f>$S$10</f>
        <v>2</v>
      </c>
      <c r="T1105" s="510" t="str">
        <f>$T$10</f>
        <v>5</v>
      </c>
      <c r="U1105" s="516" t="str">
        <f>$U$10</f>
        <v>0</v>
      </c>
      <c r="V1105" s="519" t="str">
        <f>$V$10</f>
        <v>0</v>
      </c>
      <c r="W1105" s="510" t="str">
        <f>$W$10</f>
        <v>１</v>
      </c>
      <c r="AD1105" s="5"/>
      <c r="AE1105" s="5"/>
      <c r="AF1105" s="5"/>
      <c r="AG1105" s="5"/>
      <c r="AH1105" s="5"/>
      <c r="AI1105" s="5"/>
      <c r="AJ1105" s="5"/>
      <c r="AL1105" s="573"/>
      <c r="AM1105" s="574"/>
      <c r="AN1105" s="504"/>
      <c r="AO1105" s="504"/>
      <c r="AP1105" s="574"/>
      <c r="AQ1105" s="574"/>
      <c r="AR1105" s="504"/>
      <c r="AS1105" s="505"/>
      <c r="AW1105" s="47"/>
    </row>
    <row r="1106" spans="2:65" ht="9" customHeight="1" x14ac:dyDescent="0.15">
      <c r="B1106" s="567"/>
      <c r="C1106" s="567"/>
      <c r="D1106" s="567"/>
      <c r="E1106" s="567"/>
      <c r="F1106" s="567"/>
      <c r="G1106" s="567"/>
      <c r="H1106" s="567"/>
      <c r="I1106" s="567"/>
      <c r="J1106" s="509"/>
      <c r="K1106" s="511"/>
      <c r="L1106" s="514"/>
      <c r="M1106" s="517"/>
      <c r="N1106" s="511"/>
      <c r="O1106" s="517"/>
      <c r="P1106" s="520"/>
      <c r="Q1106" s="520"/>
      <c r="R1106" s="520"/>
      <c r="S1106" s="520"/>
      <c r="T1106" s="511"/>
      <c r="U1106" s="517"/>
      <c r="V1106" s="520"/>
      <c r="W1106" s="511"/>
      <c r="AD1106" s="5"/>
      <c r="AE1106" s="5"/>
      <c r="AF1106" s="5"/>
      <c r="AG1106" s="5"/>
      <c r="AH1106" s="5"/>
      <c r="AI1106" s="5"/>
      <c r="AJ1106" s="5"/>
      <c r="AL1106" s="575"/>
      <c r="AM1106" s="576"/>
      <c r="AN1106" s="506"/>
      <c r="AO1106" s="506"/>
      <c r="AP1106" s="576"/>
      <c r="AQ1106" s="576"/>
      <c r="AR1106" s="506"/>
      <c r="AS1106" s="507"/>
      <c r="AW1106" s="47"/>
    </row>
    <row r="1107" spans="2:65" ht="6" customHeight="1" x14ac:dyDescent="0.15">
      <c r="B1107" s="568"/>
      <c r="C1107" s="568"/>
      <c r="D1107" s="568"/>
      <c r="E1107" s="568"/>
      <c r="F1107" s="568"/>
      <c r="G1107" s="568"/>
      <c r="H1107" s="568"/>
      <c r="I1107" s="568"/>
      <c r="J1107" s="509"/>
      <c r="K1107" s="512"/>
      <c r="L1107" s="515"/>
      <c r="M1107" s="518"/>
      <c r="N1107" s="512"/>
      <c r="O1107" s="518"/>
      <c r="P1107" s="521"/>
      <c r="Q1107" s="521"/>
      <c r="R1107" s="521"/>
      <c r="S1107" s="521"/>
      <c r="T1107" s="512"/>
      <c r="U1107" s="518"/>
      <c r="V1107" s="521"/>
      <c r="W1107" s="512"/>
      <c r="AW1107" s="47"/>
    </row>
    <row r="1108" spans="2:65" ht="15" customHeight="1" x14ac:dyDescent="0.15">
      <c r="B1108" s="487" t="s">
        <v>51</v>
      </c>
      <c r="C1108" s="488"/>
      <c r="D1108" s="488"/>
      <c r="E1108" s="488"/>
      <c r="F1108" s="488"/>
      <c r="G1108" s="488"/>
      <c r="H1108" s="488"/>
      <c r="I1108" s="489"/>
      <c r="J1108" s="487" t="s">
        <v>6</v>
      </c>
      <c r="K1108" s="488"/>
      <c r="L1108" s="488"/>
      <c r="M1108" s="488"/>
      <c r="N1108" s="496"/>
      <c r="O1108" s="499" t="s">
        <v>52</v>
      </c>
      <c r="P1108" s="488"/>
      <c r="Q1108" s="488"/>
      <c r="R1108" s="488"/>
      <c r="S1108" s="488"/>
      <c r="T1108" s="488"/>
      <c r="U1108" s="489"/>
      <c r="V1108" s="12" t="s">
        <v>32</v>
      </c>
      <c r="W1108" s="27"/>
      <c r="X1108" s="27"/>
      <c r="Y1108" s="526" t="s">
        <v>44</v>
      </c>
      <c r="Z1108" s="526"/>
      <c r="AA1108" s="526"/>
      <c r="AB1108" s="526"/>
      <c r="AC1108" s="526"/>
      <c r="AD1108" s="526"/>
      <c r="AE1108" s="526"/>
      <c r="AF1108" s="526"/>
      <c r="AG1108" s="526"/>
      <c r="AH1108" s="526"/>
      <c r="AI1108" s="27"/>
      <c r="AJ1108" s="27"/>
      <c r="AK1108" s="28"/>
      <c r="AL1108" s="527" t="s">
        <v>216</v>
      </c>
      <c r="AM1108" s="527"/>
      <c r="AN1108" s="528" t="s">
        <v>33</v>
      </c>
      <c r="AO1108" s="528"/>
      <c r="AP1108" s="528"/>
      <c r="AQ1108" s="528"/>
      <c r="AR1108" s="528"/>
      <c r="AS1108" s="529"/>
      <c r="AW1108" s="47"/>
    </row>
    <row r="1109" spans="2:65" ht="13.5" customHeight="1" x14ac:dyDescent="0.15">
      <c r="B1109" s="490"/>
      <c r="C1109" s="491"/>
      <c r="D1109" s="491"/>
      <c r="E1109" s="491"/>
      <c r="F1109" s="491"/>
      <c r="G1109" s="491"/>
      <c r="H1109" s="491"/>
      <c r="I1109" s="492"/>
      <c r="J1109" s="490"/>
      <c r="K1109" s="491"/>
      <c r="L1109" s="491"/>
      <c r="M1109" s="491"/>
      <c r="N1109" s="497"/>
      <c r="O1109" s="500"/>
      <c r="P1109" s="491"/>
      <c r="Q1109" s="491"/>
      <c r="R1109" s="491"/>
      <c r="S1109" s="491"/>
      <c r="T1109" s="491"/>
      <c r="U1109" s="492"/>
      <c r="V1109" s="530" t="s">
        <v>7</v>
      </c>
      <c r="W1109" s="531"/>
      <c r="X1109" s="531"/>
      <c r="Y1109" s="532"/>
      <c r="Z1109" s="536" t="s">
        <v>16</v>
      </c>
      <c r="AA1109" s="537"/>
      <c r="AB1109" s="537"/>
      <c r="AC1109" s="538"/>
      <c r="AD1109" s="542" t="s">
        <v>17</v>
      </c>
      <c r="AE1109" s="543"/>
      <c r="AF1109" s="543"/>
      <c r="AG1109" s="544"/>
      <c r="AH1109" s="548" t="s">
        <v>86</v>
      </c>
      <c r="AI1109" s="549"/>
      <c r="AJ1109" s="549"/>
      <c r="AK1109" s="550"/>
      <c r="AL1109" s="554" t="s">
        <v>217</v>
      </c>
      <c r="AM1109" s="554"/>
      <c r="AN1109" s="556" t="s">
        <v>19</v>
      </c>
      <c r="AO1109" s="557"/>
      <c r="AP1109" s="557"/>
      <c r="AQ1109" s="557"/>
      <c r="AR1109" s="558"/>
      <c r="AS1109" s="559"/>
      <c r="AW1109" s="47"/>
      <c r="AY1109" s="196" t="s">
        <v>243</v>
      </c>
      <c r="AZ1109" s="196" t="s">
        <v>243</v>
      </c>
      <c r="BA1109" s="196" t="s">
        <v>241</v>
      </c>
      <c r="BB1109" s="522" t="s">
        <v>242</v>
      </c>
      <c r="BC1109" s="523"/>
    </row>
    <row r="1110" spans="2:65" ht="13.5" customHeight="1" x14ac:dyDescent="0.15">
      <c r="B1110" s="493"/>
      <c r="C1110" s="494"/>
      <c r="D1110" s="494"/>
      <c r="E1110" s="494"/>
      <c r="F1110" s="494"/>
      <c r="G1110" s="494"/>
      <c r="H1110" s="494"/>
      <c r="I1110" s="495"/>
      <c r="J1110" s="493"/>
      <c r="K1110" s="494"/>
      <c r="L1110" s="494"/>
      <c r="M1110" s="494"/>
      <c r="N1110" s="498"/>
      <c r="O1110" s="501"/>
      <c r="P1110" s="494"/>
      <c r="Q1110" s="494"/>
      <c r="R1110" s="494"/>
      <c r="S1110" s="494"/>
      <c r="T1110" s="494"/>
      <c r="U1110" s="495"/>
      <c r="V1110" s="533"/>
      <c r="W1110" s="534"/>
      <c r="X1110" s="534"/>
      <c r="Y1110" s="535"/>
      <c r="Z1110" s="539"/>
      <c r="AA1110" s="540"/>
      <c r="AB1110" s="540"/>
      <c r="AC1110" s="541"/>
      <c r="AD1110" s="545"/>
      <c r="AE1110" s="546"/>
      <c r="AF1110" s="546"/>
      <c r="AG1110" s="547"/>
      <c r="AH1110" s="551"/>
      <c r="AI1110" s="552"/>
      <c r="AJ1110" s="552"/>
      <c r="AK1110" s="553"/>
      <c r="AL1110" s="555"/>
      <c r="AM1110" s="555"/>
      <c r="AN1110" s="524"/>
      <c r="AO1110" s="524"/>
      <c r="AP1110" s="524"/>
      <c r="AQ1110" s="524"/>
      <c r="AR1110" s="524"/>
      <c r="AS1110" s="525"/>
      <c r="AW1110" s="47"/>
      <c r="AY1110" s="197"/>
      <c r="AZ1110" s="198" t="s">
        <v>237</v>
      </c>
      <c r="BA1110" s="198" t="s">
        <v>240</v>
      </c>
      <c r="BB1110" s="199" t="s">
        <v>238</v>
      </c>
      <c r="BC1110" s="198" t="s">
        <v>237</v>
      </c>
      <c r="BL1110" s="43" t="s">
        <v>251</v>
      </c>
      <c r="BM1110" s="43" t="s">
        <v>151</v>
      </c>
    </row>
    <row r="1111" spans="2:65" ht="18" customHeight="1" x14ac:dyDescent="0.15">
      <c r="B1111" s="466"/>
      <c r="C1111" s="467"/>
      <c r="D1111" s="467"/>
      <c r="E1111" s="467"/>
      <c r="F1111" s="467"/>
      <c r="G1111" s="467"/>
      <c r="H1111" s="467"/>
      <c r="I1111" s="468"/>
      <c r="J1111" s="466"/>
      <c r="K1111" s="467"/>
      <c r="L1111" s="467"/>
      <c r="M1111" s="467"/>
      <c r="N1111" s="472"/>
      <c r="O1111" s="86"/>
      <c r="P1111" s="15" t="s">
        <v>0</v>
      </c>
      <c r="Q1111" s="44"/>
      <c r="R1111" s="15" t="s">
        <v>1</v>
      </c>
      <c r="S1111" s="85"/>
      <c r="T1111" s="474" t="s">
        <v>57</v>
      </c>
      <c r="U1111" s="475"/>
      <c r="V1111" s="476"/>
      <c r="W1111" s="477"/>
      <c r="X1111" s="477"/>
      <c r="Y1111" s="59" t="s">
        <v>8</v>
      </c>
      <c r="Z1111" s="37"/>
      <c r="AA1111" s="38"/>
      <c r="AB1111" s="38"/>
      <c r="AC1111" s="36" t="s">
        <v>8</v>
      </c>
      <c r="AD1111" s="37"/>
      <c r="AE1111" s="38"/>
      <c r="AF1111" s="38"/>
      <c r="AG1111" s="39" t="s">
        <v>8</v>
      </c>
      <c r="AH1111" s="462">
        <f>IF(V1111="賃金で算定",V1112+Z1112-AD1112,0)</f>
        <v>0</v>
      </c>
      <c r="AI1111" s="463"/>
      <c r="AJ1111" s="463"/>
      <c r="AK1111" s="464"/>
      <c r="AL1111" s="51"/>
      <c r="AM1111" s="52"/>
      <c r="AN1111" s="478"/>
      <c r="AO1111" s="479"/>
      <c r="AP1111" s="479"/>
      <c r="AQ1111" s="479"/>
      <c r="AR1111" s="479"/>
      <c r="AS1111" s="39" t="s">
        <v>8</v>
      </c>
      <c r="AV1111" s="46" t="str">
        <f>IF(OR(O1111="",Q1111=""),"", IF(O1111&lt;20,DATE(O1111+118,Q1111,IF(S1111="",1,S1111)),DATE(O1111+88,Q1111,IF(S1111="",1,S1111))))</f>
        <v/>
      </c>
      <c r="AW1111" s="47" t="str">
        <f>IF(AV1111&lt;=設定シート!C$15,"昔",IF(AV1111&lt;=設定シート!E$15,"上",IF(AV1111&lt;=設定シート!G$15,"中","下")))</f>
        <v>下</v>
      </c>
      <c r="AX1111" s="4">
        <f>IF(AV1111&lt;=設定シート!$E$36,5,IF(AV1111&lt;=設定シート!$I$36,7,IF(AV1111&lt;=設定シート!$M$36,9,11)))</f>
        <v>11</v>
      </c>
      <c r="AY1111" s="202"/>
      <c r="AZ1111" s="200"/>
      <c r="BA1111" s="204">
        <f>AN1111</f>
        <v>0</v>
      </c>
      <c r="BB1111" s="200"/>
      <c r="BC1111" s="200"/>
    </row>
    <row r="1112" spans="2:65" ht="18" customHeight="1" x14ac:dyDescent="0.15">
      <c r="B1112" s="469"/>
      <c r="C1112" s="470"/>
      <c r="D1112" s="470"/>
      <c r="E1112" s="470"/>
      <c r="F1112" s="470"/>
      <c r="G1112" s="470"/>
      <c r="H1112" s="470"/>
      <c r="I1112" s="471"/>
      <c r="J1112" s="469"/>
      <c r="K1112" s="470"/>
      <c r="L1112" s="470"/>
      <c r="M1112" s="470"/>
      <c r="N1112" s="473"/>
      <c r="O1112" s="87"/>
      <c r="P1112" s="5" t="s">
        <v>0</v>
      </c>
      <c r="Q1112" s="45"/>
      <c r="R1112" s="5" t="s">
        <v>1</v>
      </c>
      <c r="S1112" s="88"/>
      <c r="T1112" s="480" t="s">
        <v>58</v>
      </c>
      <c r="U1112" s="481"/>
      <c r="V1112" s="482"/>
      <c r="W1112" s="483"/>
      <c r="X1112" s="483"/>
      <c r="Y1112" s="484"/>
      <c r="Z1112" s="485"/>
      <c r="AA1112" s="486"/>
      <c r="AB1112" s="486"/>
      <c r="AC1112" s="486"/>
      <c r="AD1112" s="482">
        <v>0</v>
      </c>
      <c r="AE1112" s="483"/>
      <c r="AF1112" s="483"/>
      <c r="AG1112" s="484"/>
      <c r="AH1112" s="435">
        <f>IF(V1111="賃金で算定",0,V1112+Z1112-AD1112)</f>
        <v>0</v>
      </c>
      <c r="AI1112" s="435"/>
      <c r="AJ1112" s="435"/>
      <c r="AK1112" s="465"/>
      <c r="AL1112" s="439">
        <f>IF(V1111="賃金で算定","賃金で算定",IF(OR(V1112=0,$F1129="",AV1111=""),0,IF(AW1111="昔",VLOOKUP($F1129,労務比率,AX1111,FALSE),IF(AW1111="上",VLOOKUP($F1129,労務比率,AX1111,FALSE),IF(AW1111="中",VLOOKUP($F1129,労務比率,AX1111,FALSE),VLOOKUP($F1129,労務比率,AX1111,FALSE))))))</f>
        <v>0</v>
      </c>
      <c r="AM1112" s="440"/>
      <c r="AN1112" s="436">
        <f>IF(V1111="賃金で算定",0,INT(AH1112*AL1112/100))</f>
        <v>0</v>
      </c>
      <c r="AO1112" s="437"/>
      <c r="AP1112" s="437"/>
      <c r="AQ1112" s="437"/>
      <c r="AR1112" s="437"/>
      <c r="AS1112" s="31"/>
      <c r="AV1112" s="46"/>
      <c r="AW1112" s="47"/>
      <c r="AY1112" s="203">
        <f>AH1112</f>
        <v>0</v>
      </c>
      <c r="AZ1112" s="201">
        <f>IF(AV1111&lt;=設定シート!C$85,AH1112,IF(AND(AV1111&gt;=設定シート!E$85,AV1111&lt;=設定シート!G$85),AH1112*105/108,AH1112))</f>
        <v>0</v>
      </c>
      <c r="BA1112" s="198"/>
      <c r="BB1112" s="201">
        <f>IF($AL1112="賃金で算定",0,INT(AY1112*$AL1112/100))</f>
        <v>0</v>
      </c>
      <c r="BC1112" s="201">
        <f>IF(AY1112=AZ1112,BB1112,AZ1112*$AL1112/100)</f>
        <v>0</v>
      </c>
      <c r="BL1112" s="43">
        <f>IF(AY1112=AZ1112,0,1)</f>
        <v>0</v>
      </c>
      <c r="BM1112" s="43" t="str">
        <f>IF(BL1112=1,AL1112,"")</f>
        <v/>
      </c>
    </row>
    <row r="1113" spans="2:65" ht="18" customHeight="1" x14ac:dyDescent="0.15">
      <c r="B1113" s="466"/>
      <c r="C1113" s="467"/>
      <c r="D1113" s="467"/>
      <c r="E1113" s="467"/>
      <c r="F1113" s="467"/>
      <c r="G1113" s="467"/>
      <c r="H1113" s="467"/>
      <c r="I1113" s="468"/>
      <c r="J1113" s="466"/>
      <c r="K1113" s="467"/>
      <c r="L1113" s="467"/>
      <c r="M1113" s="467"/>
      <c r="N1113" s="472"/>
      <c r="O1113" s="86"/>
      <c r="P1113" s="15" t="s">
        <v>45</v>
      </c>
      <c r="Q1113" s="44"/>
      <c r="R1113" s="15" t="s">
        <v>46</v>
      </c>
      <c r="S1113" s="85"/>
      <c r="T1113" s="474" t="s">
        <v>47</v>
      </c>
      <c r="U1113" s="475"/>
      <c r="V1113" s="476"/>
      <c r="W1113" s="477"/>
      <c r="X1113" s="477"/>
      <c r="Y1113" s="60"/>
      <c r="Z1113" s="33"/>
      <c r="AA1113" s="34"/>
      <c r="AB1113" s="34"/>
      <c r="AC1113" s="35"/>
      <c r="AD1113" s="33"/>
      <c r="AE1113" s="34"/>
      <c r="AF1113" s="34"/>
      <c r="AG1113" s="40"/>
      <c r="AH1113" s="462">
        <f>IF(V1113="賃金で算定",V1114+Z1114-AD1114,0)</f>
        <v>0</v>
      </c>
      <c r="AI1113" s="463"/>
      <c r="AJ1113" s="463"/>
      <c r="AK1113" s="464"/>
      <c r="AL1113" s="51"/>
      <c r="AM1113" s="52"/>
      <c r="AN1113" s="478"/>
      <c r="AO1113" s="479"/>
      <c r="AP1113" s="479"/>
      <c r="AQ1113" s="479"/>
      <c r="AR1113" s="479"/>
      <c r="AS1113" s="32"/>
      <c r="AV1113" s="46" t="str">
        <f>IF(OR(O1113="",Q1113=""),"", IF(O1113&lt;20,DATE(O1113+118,Q1113,IF(S1113="",1,S1113)),DATE(O1113+88,Q1113,IF(S1113="",1,S1113))))</f>
        <v/>
      </c>
      <c r="AW1113" s="47" t="str">
        <f>IF(AV1113&lt;=設定シート!C$15,"昔",IF(AV1113&lt;=設定シート!E$15,"上",IF(AV1113&lt;=設定シート!G$15,"中","下")))</f>
        <v>下</v>
      </c>
      <c r="AX1113" s="4">
        <f>IF(AV1113&lt;=設定シート!$E$36,5,IF(AV1113&lt;=設定シート!$I$36,7,IF(AV1113&lt;=設定シート!$M$36,9,11)))</f>
        <v>11</v>
      </c>
      <c r="AY1113" s="202"/>
      <c r="AZ1113" s="200"/>
      <c r="BA1113" s="204">
        <f t="shared" ref="BA1113" si="610">AN1113</f>
        <v>0</v>
      </c>
      <c r="BB1113" s="200"/>
      <c r="BC1113" s="200"/>
      <c r="BL1113" s="43"/>
      <c r="BM1113" s="43"/>
    </row>
    <row r="1114" spans="2:65" ht="18" customHeight="1" x14ac:dyDescent="0.15">
      <c r="B1114" s="469"/>
      <c r="C1114" s="470"/>
      <c r="D1114" s="470"/>
      <c r="E1114" s="470"/>
      <c r="F1114" s="470"/>
      <c r="G1114" s="470"/>
      <c r="H1114" s="470"/>
      <c r="I1114" s="471"/>
      <c r="J1114" s="469"/>
      <c r="K1114" s="470"/>
      <c r="L1114" s="470"/>
      <c r="M1114" s="470"/>
      <c r="N1114" s="473"/>
      <c r="O1114" s="87"/>
      <c r="P1114" s="16" t="s">
        <v>45</v>
      </c>
      <c r="Q1114" s="45"/>
      <c r="R1114" s="16" t="s">
        <v>46</v>
      </c>
      <c r="S1114" s="88"/>
      <c r="T1114" s="480" t="s">
        <v>48</v>
      </c>
      <c r="U1114" s="481"/>
      <c r="V1114" s="482"/>
      <c r="W1114" s="483"/>
      <c r="X1114" s="483"/>
      <c r="Y1114" s="484"/>
      <c r="Z1114" s="485"/>
      <c r="AA1114" s="486"/>
      <c r="AB1114" s="486"/>
      <c r="AC1114" s="486"/>
      <c r="AD1114" s="482">
        <v>0</v>
      </c>
      <c r="AE1114" s="483"/>
      <c r="AF1114" s="483"/>
      <c r="AG1114" s="484"/>
      <c r="AH1114" s="435">
        <f>IF(V1113="賃金で算定",0,V1114+Z1114-AD1114)</f>
        <v>0</v>
      </c>
      <c r="AI1114" s="435"/>
      <c r="AJ1114" s="435"/>
      <c r="AK1114" s="465"/>
      <c r="AL1114" s="439">
        <f>IF(V1113="賃金で算定","賃金で算定",IF(OR(V1114=0,$F1129="",AV1113=""),0,IF(AW1113="昔",VLOOKUP($F1129,労務比率,AX1113,FALSE),IF(AW1113="上",VLOOKUP($F1129,労務比率,AX1113,FALSE),IF(AW1113="中",VLOOKUP($F1129,労務比率,AX1113,FALSE),VLOOKUP($F1129,労務比率,AX1113,FALSE))))))</f>
        <v>0</v>
      </c>
      <c r="AM1114" s="440"/>
      <c r="AN1114" s="436">
        <f>IF(V1113="賃金で算定",0,INT(AH1114*AL1114/100))</f>
        <v>0</v>
      </c>
      <c r="AO1114" s="437"/>
      <c r="AP1114" s="437"/>
      <c r="AQ1114" s="437"/>
      <c r="AR1114" s="437"/>
      <c r="AS1114" s="31"/>
      <c r="AV1114" s="46"/>
      <c r="AW1114" s="47"/>
      <c r="AY1114" s="203">
        <f t="shared" ref="AY1114" si="611">AH1114</f>
        <v>0</v>
      </c>
      <c r="AZ1114" s="201">
        <f>IF(AV1113&lt;=設定シート!C$85,AH1114,IF(AND(AV1113&gt;=設定シート!E$85,AV1113&lt;=設定シート!G$85),AH1114*105/108,AH1114))</f>
        <v>0</v>
      </c>
      <c r="BA1114" s="198"/>
      <c r="BB1114" s="201">
        <f t="shared" ref="BB1114" si="612">IF($AL1114="賃金で算定",0,INT(AY1114*$AL1114/100))</f>
        <v>0</v>
      </c>
      <c r="BC1114" s="201">
        <f>IF(AY1114=AZ1114,BB1114,AZ1114*$AL1114/100)</f>
        <v>0</v>
      </c>
      <c r="BL1114" s="43">
        <f>IF(AY1114=AZ1114,0,1)</f>
        <v>0</v>
      </c>
      <c r="BM1114" s="43" t="str">
        <f>IF(BL1114=1,AL1114,"")</f>
        <v/>
      </c>
    </row>
    <row r="1115" spans="2:65" ht="18" customHeight="1" x14ac:dyDescent="0.15">
      <c r="B1115" s="466"/>
      <c r="C1115" s="467"/>
      <c r="D1115" s="467"/>
      <c r="E1115" s="467"/>
      <c r="F1115" s="467"/>
      <c r="G1115" s="467"/>
      <c r="H1115" s="467"/>
      <c r="I1115" s="468"/>
      <c r="J1115" s="466"/>
      <c r="K1115" s="467"/>
      <c r="L1115" s="467"/>
      <c r="M1115" s="467"/>
      <c r="N1115" s="472"/>
      <c r="O1115" s="86"/>
      <c r="P1115" s="15" t="s">
        <v>45</v>
      </c>
      <c r="Q1115" s="44"/>
      <c r="R1115" s="15" t="s">
        <v>46</v>
      </c>
      <c r="S1115" s="85"/>
      <c r="T1115" s="474" t="s">
        <v>47</v>
      </c>
      <c r="U1115" s="475"/>
      <c r="V1115" s="476"/>
      <c r="W1115" s="477"/>
      <c r="X1115" s="477"/>
      <c r="Y1115" s="60"/>
      <c r="Z1115" s="33"/>
      <c r="AA1115" s="34"/>
      <c r="AB1115" s="34"/>
      <c r="AC1115" s="35"/>
      <c r="AD1115" s="33"/>
      <c r="AE1115" s="34"/>
      <c r="AF1115" s="34"/>
      <c r="AG1115" s="40"/>
      <c r="AH1115" s="462">
        <f>IF(V1115="賃金で算定",V1116+Z1116-AD1116,0)</f>
        <v>0</v>
      </c>
      <c r="AI1115" s="463"/>
      <c r="AJ1115" s="463"/>
      <c r="AK1115" s="464"/>
      <c r="AL1115" s="51"/>
      <c r="AM1115" s="52"/>
      <c r="AN1115" s="478"/>
      <c r="AO1115" s="479"/>
      <c r="AP1115" s="479"/>
      <c r="AQ1115" s="479"/>
      <c r="AR1115" s="479"/>
      <c r="AS1115" s="32"/>
      <c r="AV1115" s="46" t="str">
        <f>IF(OR(O1115="",Q1115=""),"", IF(O1115&lt;20,DATE(O1115+118,Q1115,IF(S1115="",1,S1115)),DATE(O1115+88,Q1115,IF(S1115="",1,S1115))))</f>
        <v/>
      </c>
      <c r="AW1115" s="47" t="str">
        <f>IF(AV1115&lt;=設定シート!C$15,"昔",IF(AV1115&lt;=設定シート!E$15,"上",IF(AV1115&lt;=設定シート!G$15,"中","下")))</f>
        <v>下</v>
      </c>
      <c r="AX1115" s="4">
        <f>IF(AV1115&lt;=設定シート!$E$36,5,IF(AV1115&lt;=設定シート!$I$36,7,IF(AV1115&lt;=設定シート!$M$36,9,11)))</f>
        <v>11</v>
      </c>
      <c r="AY1115" s="202"/>
      <c r="AZ1115" s="200"/>
      <c r="BA1115" s="204">
        <f t="shared" ref="BA1115" si="613">AN1115</f>
        <v>0</v>
      </c>
      <c r="BB1115" s="200"/>
      <c r="BC1115" s="200"/>
    </row>
    <row r="1116" spans="2:65" ht="18" customHeight="1" x14ac:dyDescent="0.15">
      <c r="B1116" s="469"/>
      <c r="C1116" s="470"/>
      <c r="D1116" s="470"/>
      <c r="E1116" s="470"/>
      <c r="F1116" s="470"/>
      <c r="G1116" s="470"/>
      <c r="H1116" s="470"/>
      <c r="I1116" s="471"/>
      <c r="J1116" s="469"/>
      <c r="K1116" s="470"/>
      <c r="L1116" s="470"/>
      <c r="M1116" s="470"/>
      <c r="N1116" s="473"/>
      <c r="O1116" s="87"/>
      <c r="P1116" s="16" t="s">
        <v>45</v>
      </c>
      <c r="Q1116" s="45"/>
      <c r="R1116" s="16" t="s">
        <v>46</v>
      </c>
      <c r="S1116" s="88"/>
      <c r="T1116" s="480" t="s">
        <v>48</v>
      </c>
      <c r="U1116" s="481"/>
      <c r="V1116" s="482"/>
      <c r="W1116" s="483"/>
      <c r="X1116" s="483"/>
      <c r="Y1116" s="484"/>
      <c r="Z1116" s="482"/>
      <c r="AA1116" s="483"/>
      <c r="AB1116" s="483"/>
      <c r="AC1116" s="483"/>
      <c r="AD1116" s="482">
        <v>0</v>
      </c>
      <c r="AE1116" s="483"/>
      <c r="AF1116" s="483"/>
      <c r="AG1116" s="484"/>
      <c r="AH1116" s="435">
        <f>IF(V1115="賃金で算定",0,V1116+Z1116-AD1116)</f>
        <v>0</v>
      </c>
      <c r="AI1116" s="435"/>
      <c r="AJ1116" s="435"/>
      <c r="AK1116" s="465"/>
      <c r="AL1116" s="439">
        <f>IF(V1115="賃金で算定","賃金で算定",IF(OR(V1116=0,$F1129="",AV1115=""),0,IF(AW1115="昔",VLOOKUP($F1129,労務比率,AX1115,FALSE),IF(AW1115="上",VLOOKUP($F1129,労務比率,AX1115,FALSE),IF(AW1115="中",VLOOKUP($F1129,労務比率,AX1115,FALSE),VLOOKUP($F1129,労務比率,AX1115,FALSE))))))</f>
        <v>0</v>
      </c>
      <c r="AM1116" s="440"/>
      <c r="AN1116" s="436">
        <f>IF(V1115="賃金で算定",0,INT(AH1116*AL1116/100))</f>
        <v>0</v>
      </c>
      <c r="AO1116" s="437"/>
      <c r="AP1116" s="437"/>
      <c r="AQ1116" s="437"/>
      <c r="AR1116" s="437"/>
      <c r="AS1116" s="31"/>
      <c r="AV1116" s="46"/>
      <c r="AW1116" s="47"/>
      <c r="AY1116" s="203">
        <f t="shared" ref="AY1116" si="614">AH1116</f>
        <v>0</v>
      </c>
      <c r="AZ1116" s="201">
        <f>IF(AV1115&lt;=設定シート!C$85,AH1116,IF(AND(AV1115&gt;=設定シート!E$85,AV1115&lt;=設定シート!G$85),AH1116*105/108,AH1116))</f>
        <v>0</v>
      </c>
      <c r="BA1116" s="198"/>
      <c r="BB1116" s="201">
        <f t="shared" ref="BB1116" si="615">IF($AL1116="賃金で算定",0,INT(AY1116*$AL1116/100))</f>
        <v>0</v>
      </c>
      <c r="BC1116" s="201">
        <f>IF(AY1116=AZ1116,BB1116,AZ1116*$AL1116/100)</f>
        <v>0</v>
      </c>
      <c r="BL1116" s="43">
        <f>IF(AY1116=AZ1116,0,1)</f>
        <v>0</v>
      </c>
      <c r="BM1116" s="43" t="str">
        <f>IF(BL1116=1,AL1116,"")</f>
        <v/>
      </c>
    </row>
    <row r="1117" spans="2:65" ht="18" customHeight="1" x14ac:dyDescent="0.15">
      <c r="B1117" s="466"/>
      <c r="C1117" s="467"/>
      <c r="D1117" s="467"/>
      <c r="E1117" s="467"/>
      <c r="F1117" s="467"/>
      <c r="G1117" s="467"/>
      <c r="H1117" s="467"/>
      <c r="I1117" s="468"/>
      <c r="J1117" s="466"/>
      <c r="K1117" s="467"/>
      <c r="L1117" s="467"/>
      <c r="M1117" s="467"/>
      <c r="N1117" s="472"/>
      <c r="O1117" s="86"/>
      <c r="P1117" s="15" t="s">
        <v>45</v>
      </c>
      <c r="Q1117" s="44"/>
      <c r="R1117" s="15" t="s">
        <v>46</v>
      </c>
      <c r="S1117" s="85"/>
      <c r="T1117" s="474" t="s">
        <v>47</v>
      </c>
      <c r="U1117" s="475"/>
      <c r="V1117" s="476"/>
      <c r="W1117" s="477"/>
      <c r="X1117" s="477"/>
      <c r="Y1117" s="61"/>
      <c r="Z1117" s="29"/>
      <c r="AA1117" s="30"/>
      <c r="AB1117" s="30"/>
      <c r="AC1117" s="41"/>
      <c r="AD1117" s="29"/>
      <c r="AE1117" s="30"/>
      <c r="AF1117" s="30"/>
      <c r="AG1117" s="42"/>
      <c r="AH1117" s="462">
        <f>IF(V1117="賃金で算定",V1118+Z1118-AD1118,0)</f>
        <v>0</v>
      </c>
      <c r="AI1117" s="463"/>
      <c r="AJ1117" s="463"/>
      <c r="AK1117" s="464"/>
      <c r="AL1117" s="51"/>
      <c r="AM1117" s="52"/>
      <c r="AN1117" s="478"/>
      <c r="AO1117" s="479"/>
      <c r="AP1117" s="479"/>
      <c r="AQ1117" s="479"/>
      <c r="AR1117" s="479"/>
      <c r="AS1117" s="32"/>
      <c r="AV1117" s="46" t="str">
        <f>IF(OR(O1117="",Q1117=""),"", IF(O1117&lt;20,DATE(O1117+118,Q1117,IF(S1117="",1,S1117)),DATE(O1117+88,Q1117,IF(S1117="",1,S1117))))</f>
        <v/>
      </c>
      <c r="AW1117" s="47" t="str">
        <f>IF(AV1117&lt;=設定シート!C$15,"昔",IF(AV1117&lt;=設定シート!E$15,"上",IF(AV1117&lt;=設定シート!G$15,"中","下")))</f>
        <v>下</v>
      </c>
      <c r="AX1117" s="4">
        <f>IF(AV1117&lt;=設定シート!$E$36,5,IF(AV1117&lt;=設定シート!$I$36,7,IF(AV1117&lt;=設定シート!$M$36,9,11)))</f>
        <v>11</v>
      </c>
      <c r="AY1117" s="202"/>
      <c r="AZ1117" s="200"/>
      <c r="BA1117" s="204">
        <f t="shared" ref="BA1117" si="616">AN1117</f>
        <v>0</v>
      </c>
      <c r="BB1117" s="200"/>
      <c r="BC1117" s="200"/>
    </row>
    <row r="1118" spans="2:65" ht="18" customHeight="1" x14ac:dyDescent="0.15">
      <c r="B1118" s="469"/>
      <c r="C1118" s="470"/>
      <c r="D1118" s="470"/>
      <c r="E1118" s="470"/>
      <c r="F1118" s="470"/>
      <c r="G1118" s="470"/>
      <c r="H1118" s="470"/>
      <c r="I1118" s="471"/>
      <c r="J1118" s="469"/>
      <c r="K1118" s="470"/>
      <c r="L1118" s="470"/>
      <c r="M1118" s="470"/>
      <c r="N1118" s="473"/>
      <c r="O1118" s="87"/>
      <c r="P1118" s="16" t="s">
        <v>45</v>
      </c>
      <c r="Q1118" s="45"/>
      <c r="R1118" s="16" t="s">
        <v>46</v>
      </c>
      <c r="S1118" s="88"/>
      <c r="T1118" s="480" t="s">
        <v>48</v>
      </c>
      <c r="U1118" s="481"/>
      <c r="V1118" s="482"/>
      <c r="W1118" s="483"/>
      <c r="X1118" s="483"/>
      <c r="Y1118" s="484"/>
      <c r="Z1118" s="485"/>
      <c r="AA1118" s="486"/>
      <c r="AB1118" s="486"/>
      <c r="AC1118" s="486"/>
      <c r="AD1118" s="482">
        <v>0</v>
      </c>
      <c r="AE1118" s="483"/>
      <c r="AF1118" s="483"/>
      <c r="AG1118" s="484"/>
      <c r="AH1118" s="435">
        <f>IF(V1117="賃金で算定",0,V1118+Z1118-AD1118)</f>
        <v>0</v>
      </c>
      <c r="AI1118" s="435"/>
      <c r="AJ1118" s="435"/>
      <c r="AK1118" s="465"/>
      <c r="AL1118" s="439">
        <f>IF(V1117="賃金で算定","賃金で算定",IF(OR(V1118=0,$F1129="",AV1117=""),0,IF(AW1117="昔",VLOOKUP($F1129,労務比率,AX1117,FALSE),IF(AW1117="上",VLOOKUP($F1129,労務比率,AX1117,FALSE),IF(AW1117="中",VLOOKUP($F1129,労務比率,AX1117,FALSE),VLOOKUP($F1129,労務比率,AX1117,FALSE))))))</f>
        <v>0</v>
      </c>
      <c r="AM1118" s="440"/>
      <c r="AN1118" s="436">
        <f>IF(V1117="賃金で算定",0,INT(AH1118*AL1118/100))</f>
        <v>0</v>
      </c>
      <c r="AO1118" s="437"/>
      <c r="AP1118" s="437"/>
      <c r="AQ1118" s="437"/>
      <c r="AR1118" s="437"/>
      <c r="AS1118" s="31"/>
      <c r="AV1118" s="46"/>
      <c r="AW1118" s="47"/>
      <c r="AY1118" s="203">
        <f t="shared" ref="AY1118" si="617">AH1118</f>
        <v>0</v>
      </c>
      <c r="AZ1118" s="201">
        <f>IF(AV1117&lt;=設定シート!C$85,AH1118,IF(AND(AV1117&gt;=設定シート!E$85,AV1117&lt;=設定シート!G$85),AH1118*105/108,AH1118))</f>
        <v>0</v>
      </c>
      <c r="BA1118" s="198"/>
      <c r="BB1118" s="201">
        <f t="shared" ref="BB1118" si="618">IF($AL1118="賃金で算定",0,INT(AY1118*$AL1118/100))</f>
        <v>0</v>
      </c>
      <c r="BC1118" s="201">
        <f>IF(AY1118=AZ1118,BB1118,AZ1118*$AL1118/100)</f>
        <v>0</v>
      </c>
      <c r="BL1118" s="43">
        <f>IF(AY1118=AZ1118,0,1)</f>
        <v>0</v>
      </c>
      <c r="BM1118" s="43" t="str">
        <f>IF(BL1118=1,AL1118,"")</f>
        <v/>
      </c>
    </row>
    <row r="1119" spans="2:65" ht="18" customHeight="1" x14ac:dyDescent="0.15">
      <c r="B1119" s="466"/>
      <c r="C1119" s="467"/>
      <c r="D1119" s="467"/>
      <c r="E1119" s="467"/>
      <c r="F1119" s="467"/>
      <c r="G1119" s="467"/>
      <c r="H1119" s="467"/>
      <c r="I1119" s="468"/>
      <c r="J1119" s="466"/>
      <c r="K1119" s="467"/>
      <c r="L1119" s="467"/>
      <c r="M1119" s="467"/>
      <c r="N1119" s="472"/>
      <c r="O1119" s="86"/>
      <c r="P1119" s="15" t="s">
        <v>45</v>
      </c>
      <c r="Q1119" s="44"/>
      <c r="R1119" s="15" t="s">
        <v>46</v>
      </c>
      <c r="S1119" s="85"/>
      <c r="T1119" s="474" t="s">
        <v>47</v>
      </c>
      <c r="U1119" s="475"/>
      <c r="V1119" s="476"/>
      <c r="W1119" s="477"/>
      <c r="X1119" s="477"/>
      <c r="Y1119" s="60"/>
      <c r="Z1119" s="33"/>
      <c r="AA1119" s="34"/>
      <c r="AB1119" s="34"/>
      <c r="AC1119" s="35"/>
      <c r="AD1119" s="33"/>
      <c r="AE1119" s="34"/>
      <c r="AF1119" s="34"/>
      <c r="AG1119" s="40"/>
      <c r="AH1119" s="462">
        <f>IF(V1119="賃金で算定",V1120+Z1120-AD1120,0)</f>
        <v>0</v>
      </c>
      <c r="AI1119" s="463"/>
      <c r="AJ1119" s="463"/>
      <c r="AK1119" s="464"/>
      <c r="AL1119" s="51"/>
      <c r="AM1119" s="52"/>
      <c r="AN1119" s="478"/>
      <c r="AO1119" s="479"/>
      <c r="AP1119" s="479"/>
      <c r="AQ1119" s="479"/>
      <c r="AR1119" s="479"/>
      <c r="AS1119" s="32"/>
      <c r="AV1119" s="46" t="str">
        <f>IF(OR(O1119="",Q1119=""),"", IF(O1119&lt;20,DATE(O1119+118,Q1119,IF(S1119="",1,S1119)),DATE(O1119+88,Q1119,IF(S1119="",1,S1119))))</f>
        <v/>
      </c>
      <c r="AW1119" s="47" t="str">
        <f>IF(AV1119&lt;=設定シート!C$15,"昔",IF(AV1119&lt;=設定シート!E$15,"上",IF(AV1119&lt;=設定シート!G$15,"中","下")))</f>
        <v>下</v>
      </c>
      <c r="AX1119" s="4">
        <f>IF(AV1119&lt;=設定シート!$E$36,5,IF(AV1119&lt;=設定シート!$I$36,7,IF(AV1119&lt;=設定シート!$M$36,9,11)))</f>
        <v>11</v>
      </c>
      <c r="AY1119" s="202"/>
      <c r="AZ1119" s="200"/>
      <c r="BA1119" s="204">
        <f t="shared" ref="BA1119" si="619">AN1119</f>
        <v>0</v>
      </c>
      <c r="BB1119" s="200"/>
      <c r="BC1119" s="200"/>
    </row>
    <row r="1120" spans="2:65" ht="18" customHeight="1" x14ac:dyDescent="0.15">
      <c r="B1120" s="469"/>
      <c r="C1120" s="470"/>
      <c r="D1120" s="470"/>
      <c r="E1120" s="470"/>
      <c r="F1120" s="470"/>
      <c r="G1120" s="470"/>
      <c r="H1120" s="470"/>
      <c r="I1120" s="471"/>
      <c r="J1120" s="469"/>
      <c r="K1120" s="470"/>
      <c r="L1120" s="470"/>
      <c r="M1120" s="470"/>
      <c r="N1120" s="473"/>
      <c r="O1120" s="87"/>
      <c r="P1120" s="16" t="s">
        <v>45</v>
      </c>
      <c r="Q1120" s="45"/>
      <c r="R1120" s="16" t="s">
        <v>46</v>
      </c>
      <c r="S1120" s="88"/>
      <c r="T1120" s="480" t="s">
        <v>48</v>
      </c>
      <c r="U1120" s="481"/>
      <c r="V1120" s="482"/>
      <c r="W1120" s="483"/>
      <c r="X1120" s="483"/>
      <c r="Y1120" s="484"/>
      <c r="Z1120" s="482"/>
      <c r="AA1120" s="483"/>
      <c r="AB1120" s="483"/>
      <c r="AC1120" s="483"/>
      <c r="AD1120" s="482">
        <v>0</v>
      </c>
      <c r="AE1120" s="483"/>
      <c r="AF1120" s="483"/>
      <c r="AG1120" s="484"/>
      <c r="AH1120" s="435">
        <f>IF(V1119="賃金で算定",0,V1120+Z1120-AD1120)</f>
        <v>0</v>
      </c>
      <c r="AI1120" s="435"/>
      <c r="AJ1120" s="435"/>
      <c r="AK1120" s="465"/>
      <c r="AL1120" s="439">
        <f>IF(V1119="賃金で算定","賃金で算定",IF(OR(V1120=0,$F1129="",AV1119=""),0,IF(AW1119="昔",VLOOKUP($F1129,労務比率,AX1119,FALSE),IF(AW1119="上",VLOOKUP($F1129,労務比率,AX1119,FALSE),IF(AW1119="中",VLOOKUP($F1129,労務比率,AX1119,FALSE),VLOOKUP($F1129,労務比率,AX1119,FALSE))))))</f>
        <v>0</v>
      </c>
      <c r="AM1120" s="440"/>
      <c r="AN1120" s="436">
        <f>IF(V1119="賃金で算定",0,INT(AH1120*AL1120/100))</f>
        <v>0</v>
      </c>
      <c r="AO1120" s="437"/>
      <c r="AP1120" s="437"/>
      <c r="AQ1120" s="437"/>
      <c r="AR1120" s="437"/>
      <c r="AS1120" s="31"/>
      <c r="AV1120" s="46"/>
      <c r="AW1120" s="47"/>
      <c r="AY1120" s="203">
        <f t="shared" ref="AY1120" si="620">AH1120</f>
        <v>0</v>
      </c>
      <c r="AZ1120" s="201">
        <f>IF(AV1119&lt;=設定シート!C$85,AH1120,IF(AND(AV1119&gt;=設定シート!E$85,AV1119&lt;=設定シート!G$85),AH1120*105/108,AH1120))</f>
        <v>0</v>
      </c>
      <c r="BA1120" s="198"/>
      <c r="BB1120" s="201">
        <f t="shared" ref="BB1120" si="621">IF($AL1120="賃金で算定",0,INT(AY1120*$AL1120/100))</f>
        <v>0</v>
      </c>
      <c r="BC1120" s="201">
        <f>IF(AY1120=AZ1120,BB1120,AZ1120*$AL1120/100)</f>
        <v>0</v>
      </c>
      <c r="BL1120" s="43">
        <f>IF(AY1120=AZ1120,0,1)</f>
        <v>0</v>
      </c>
      <c r="BM1120" s="43" t="str">
        <f>IF(BL1120=1,AL1120,"")</f>
        <v/>
      </c>
    </row>
    <row r="1121" spans="2:65" ht="18" customHeight="1" x14ac:dyDescent="0.15">
      <c r="B1121" s="466"/>
      <c r="C1121" s="467"/>
      <c r="D1121" s="467"/>
      <c r="E1121" s="467"/>
      <c r="F1121" s="467"/>
      <c r="G1121" s="467"/>
      <c r="H1121" s="467"/>
      <c r="I1121" s="468"/>
      <c r="J1121" s="466"/>
      <c r="K1121" s="467"/>
      <c r="L1121" s="467"/>
      <c r="M1121" s="467"/>
      <c r="N1121" s="472"/>
      <c r="O1121" s="86"/>
      <c r="P1121" s="15" t="s">
        <v>45</v>
      </c>
      <c r="Q1121" s="44"/>
      <c r="R1121" s="15" t="s">
        <v>46</v>
      </c>
      <c r="S1121" s="85"/>
      <c r="T1121" s="474" t="s">
        <v>47</v>
      </c>
      <c r="U1121" s="475"/>
      <c r="V1121" s="476"/>
      <c r="W1121" s="477"/>
      <c r="X1121" s="477"/>
      <c r="Y1121" s="60"/>
      <c r="Z1121" s="33"/>
      <c r="AA1121" s="34"/>
      <c r="AB1121" s="34"/>
      <c r="AC1121" s="35"/>
      <c r="AD1121" s="33"/>
      <c r="AE1121" s="34"/>
      <c r="AF1121" s="34"/>
      <c r="AG1121" s="40"/>
      <c r="AH1121" s="462">
        <f>IF(V1121="賃金で算定",V1122+Z1122-AD1122,0)</f>
        <v>0</v>
      </c>
      <c r="AI1121" s="463"/>
      <c r="AJ1121" s="463"/>
      <c r="AK1121" s="464"/>
      <c r="AL1121" s="51"/>
      <c r="AM1121" s="52"/>
      <c r="AN1121" s="478"/>
      <c r="AO1121" s="479"/>
      <c r="AP1121" s="479"/>
      <c r="AQ1121" s="479"/>
      <c r="AR1121" s="479"/>
      <c r="AS1121" s="32"/>
      <c r="AV1121" s="46" t="str">
        <f>IF(OR(O1121="",Q1121=""),"", IF(O1121&lt;20,DATE(O1121+118,Q1121,IF(S1121="",1,S1121)),DATE(O1121+88,Q1121,IF(S1121="",1,S1121))))</f>
        <v/>
      </c>
      <c r="AW1121" s="47" t="str">
        <f>IF(AV1121&lt;=設定シート!C$15,"昔",IF(AV1121&lt;=設定シート!E$15,"上",IF(AV1121&lt;=設定シート!G$15,"中","下")))</f>
        <v>下</v>
      </c>
      <c r="AX1121" s="4">
        <f>IF(AV1121&lt;=設定シート!$E$36,5,IF(AV1121&lt;=設定シート!$I$36,7,IF(AV1121&lt;=設定シート!$M$36,9,11)))</f>
        <v>11</v>
      </c>
      <c r="AY1121" s="202"/>
      <c r="AZ1121" s="200"/>
      <c r="BA1121" s="204">
        <f t="shared" ref="BA1121" si="622">AN1121</f>
        <v>0</v>
      </c>
      <c r="BB1121" s="200"/>
      <c r="BC1121" s="200"/>
    </row>
    <row r="1122" spans="2:65" ht="18" customHeight="1" x14ac:dyDescent="0.15">
      <c r="B1122" s="469"/>
      <c r="C1122" s="470"/>
      <c r="D1122" s="470"/>
      <c r="E1122" s="470"/>
      <c r="F1122" s="470"/>
      <c r="G1122" s="470"/>
      <c r="H1122" s="470"/>
      <c r="I1122" s="471"/>
      <c r="J1122" s="469"/>
      <c r="K1122" s="470"/>
      <c r="L1122" s="470"/>
      <c r="M1122" s="470"/>
      <c r="N1122" s="473"/>
      <c r="O1122" s="87"/>
      <c r="P1122" s="16" t="s">
        <v>45</v>
      </c>
      <c r="Q1122" s="45"/>
      <c r="R1122" s="16" t="s">
        <v>46</v>
      </c>
      <c r="S1122" s="88"/>
      <c r="T1122" s="480" t="s">
        <v>48</v>
      </c>
      <c r="U1122" s="481"/>
      <c r="V1122" s="482"/>
      <c r="W1122" s="483"/>
      <c r="X1122" s="483"/>
      <c r="Y1122" s="484"/>
      <c r="Z1122" s="482"/>
      <c r="AA1122" s="483"/>
      <c r="AB1122" s="483"/>
      <c r="AC1122" s="483"/>
      <c r="AD1122" s="482">
        <v>0</v>
      </c>
      <c r="AE1122" s="483"/>
      <c r="AF1122" s="483"/>
      <c r="AG1122" s="484"/>
      <c r="AH1122" s="435">
        <f>IF(V1121="賃金で算定",0,V1122+Z1122-AD1122)</f>
        <v>0</v>
      </c>
      <c r="AI1122" s="435"/>
      <c r="AJ1122" s="435"/>
      <c r="AK1122" s="465"/>
      <c r="AL1122" s="439">
        <f>IF(V1121="賃金で算定","賃金で算定",IF(OR(V1122=0,$F1129="",AV1121=""),0,IF(AW1121="昔",VLOOKUP($F1129,労務比率,AX1121,FALSE),IF(AW1121="上",VLOOKUP($F1129,労務比率,AX1121,FALSE),IF(AW1121="中",VLOOKUP($F1129,労務比率,AX1121,FALSE),VLOOKUP($F1129,労務比率,AX1121,FALSE))))))</f>
        <v>0</v>
      </c>
      <c r="AM1122" s="440"/>
      <c r="AN1122" s="436">
        <f>IF(V1121="賃金で算定",0,INT(AH1122*AL1122/100))</f>
        <v>0</v>
      </c>
      <c r="AO1122" s="437"/>
      <c r="AP1122" s="437"/>
      <c r="AQ1122" s="437"/>
      <c r="AR1122" s="437"/>
      <c r="AS1122" s="31"/>
      <c r="AV1122" s="46"/>
      <c r="AW1122" s="47"/>
      <c r="AY1122" s="203">
        <f t="shared" ref="AY1122" si="623">AH1122</f>
        <v>0</v>
      </c>
      <c r="AZ1122" s="201">
        <f>IF(AV1121&lt;=設定シート!C$85,AH1122,IF(AND(AV1121&gt;=設定シート!E$85,AV1121&lt;=設定シート!G$85),AH1122*105/108,AH1122))</f>
        <v>0</v>
      </c>
      <c r="BA1122" s="198"/>
      <c r="BB1122" s="201">
        <f t="shared" ref="BB1122" si="624">IF($AL1122="賃金で算定",0,INT(AY1122*$AL1122/100))</f>
        <v>0</v>
      </c>
      <c r="BC1122" s="201">
        <f>IF(AY1122=AZ1122,BB1122,AZ1122*$AL1122/100)</f>
        <v>0</v>
      </c>
      <c r="BL1122" s="43">
        <f>IF(AY1122=AZ1122,0,1)</f>
        <v>0</v>
      </c>
      <c r="BM1122" s="43" t="str">
        <f>IF(BL1122=1,AL1122,"")</f>
        <v/>
      </c>
    </row>
    <row r="1123" spans="2:65" ht="18" customHeight="1" x14ac:dyDescent="0.15">
      <c r="B1123" s="466"/>
      <c r="C1123" s="467"/>
      <c r="D1123" s="467"/>
      <c r="E1123" s="467"/>
      <c r="F1123" s="467"/>
      <c r="G1123" s="467"/>
      <c r="H1123" s="467"/>
      <c r="I1123" s="468"/>
      <c r="J1123" s="466"/>
      <c r="K1123" s="467"/>
      <c r="L1123" s="467"/>
      <c r="M1123" s="467"/>
      <c r="N1123" s="472"/>
      <c r="O1123" s="86"/>
      <c r="P1123" s="15" t="s">
        <v>45</v>
      </c>
      <c r="Q1123" s="44"/>
      <c r="R1123" s="15" t="s">
        <v>46</v>
      </c>
      <c r="S1123" s="85"/>
      <c r="T1123" s="474" t="s">
        <v>47</v>
      </c>
      <c r="U1123" s="475"/>
      <c r="V1123" s="476"/>
      <c r="W1123" s="477"/>
      <c r="X1123" s="477"/>
      <c r="Y1123" s="60"/>
      <c r="Z1123" s="33"/>
      <c r="AA1123" s="34"/>
      <c r="AB1123" s="34"/>
      <c r="AC1123" s="35"/>
      <c r="AD1123" s="33"/>
      <c r="AE1123" s="34"/>
      <c r="AF1123" s="34"/>
      <c r="AG1123" s="40"/>
      <c r="AH1123" s="462">
        <f>IF(V1123="賃金で算定",V1124+Z1124-AD1124,0)</f>
        <v>0</v>
      </c>
      <c r="AI1123" s="463"/>
      <c r="AJ1123" s="463"/>
      <c r="AK1123" s="464"/>
      <c r="AL1123" s="51"/>
      <c r="AM1123" s="52"/>
      <c r="AN1123" s="478"/>
      <c r="AO1123" s="479"/>
      <c r="AP1123" s="479"/>
      <c r="AQ1123" s="479"/>
      <c r="AR1123" s="479"/>
      <c r="AS1123" s="32"/>
      <c r="AV1123" s="46" t="str">
        <f>IF(OR(O1123="",Q1123=""),"", IF(O1123&lt;20,DATE(O1123+118,Q1123,IF(S1123="",1,S1123)),DATE(O1123+88,Q1123,IF(S1123="",1,S1123))))</f>
        <v/>
      </c>
      <c r="AW1123" s="47" t="str">
        <f>IF(AV1123&lt;=設定シート!C$15,"昔",IF(AV1123&lt;=設定シート!E$15,"上",IF(AV1123&lt;=設定シート!G$15,"中","下")))</f>
        <v>下</v>
      </c>
      <c r="AX1123" s="4">
        <f>IF(AV1123&lt;=設定シート!$E$36,5,IF(AV1123&lt;=設定シート!$I$36,7,IF(AV1123&lt;=設定シート!$M$36,9,11)))</f>
        <v>11</v>
      </c>
      <c r="AY1123" s="202"/>
      <c r="AZ1123" s="200"/>
      <c r="BA1123" s="204">
        <f t="shared" ref="BA1123" si="625">AN1123</f>
        <v>0</v>
      </c>
      <c r="BB1123" s="200"/>
      <c r="BC1123" s="200"/>
    </row>
    <row r="1124" spans="2:65" ht="18" customHeight="1" x14ac:dyDescent="0.15">
      <c r="B1124" s="469"/>
      <c r="C1124" s="470"/>
      <c r="D1124" s="470"/>
      <c r="E1124" s="470"/>
      <c r="F1124" s="470"/>
      <c r="G1124" s="470"/>
      <c r="H1124" s="470"/>
      <c r="I1124" s="471"/>
      <c r="J1124" s="469"/>
      <c r="K1124" s="470"/>
      <c r="L1124" s="470"/>
      <c r="M1124" s="470"/>
      <c r="N1124" s="473"/>
      <c r="O1124" s="87"/>
      <c r="P1124" s="16" t="s">
        <v>45</v>
      </c>
      <c r="Q1124" s="45"/>
      <c r="R1124" s="16" t="s">
        <v>46</v>
      </c>
      <c r="S1124" s="88"/>
      <c r="T1124" s="480" t="s">
        <v>48</v>
      </c>
      <c r="U1124" s="481"/>
      <c r="V1124" s="482"/>
      <c r="W1124" s="483"/>
      <c r="X1124" s="483"/>
      <c r="Y1124" s="484"/>
      <c r="Z1124" s="482"/>
      <c r="AA1124" s="483"/>
      <c r="AB1124" s="483"/>
      <c r="AC1124" s="483"/>
      <c r="AD1124" s="482">
        <v>0</v>
      </c>
      <c r="AE1124" s="483"/>
      <c r="AF1124" s="483"/>
      <c r="AG1124" s="484"/>
      <c r="AH1124" s="435">
        <f>IF(V1123="賃金で算定",0,V1124+Z1124-AD1124)</f>
        <v>0</v>
      </c>
      <c r="AI1124" s="435"/>
      <c r="AJ1124" s="435"/>
      <c r="AK1124" s="465"/>
      <c r="AL1124" s="439">
        <f>IF(V1123="賃金で算定","賃金で算定",IF(OR(V1124=0,$F1129="",AV1123=""),0,IF(AW1123="昔",VLOOKUP($F1129,労務比率,AX1123,FALSE),IF(AW1123="上",VLOOKUP($F1129,労務比率,AX1123,FALSE),IF(AW1123="中",VLOOKUP($F1129,労務比率,AX1123,FALSE),VLOOKUP($F1129,労務比率,AX1123,FALSE))))))</f>
        <v>0</v>
      </c>
      <c r="AM1124" s="440"/>
      <c r="AN1124" s="436">
        <f>IF(V1123="賃金で算定",0,INT(AH1124*AL1124/100))</f>
        <v>0</v>
      </c>
      <c r="AO1124" s="437"/>
      <c r="AP1124" s="437"/>
      <c r="AQ1124" s="437"/>
      <c r="AR1124" s="437"/>
      <c r="AS1124" s="31"/>
      <c r="AV1124" s="46"/>
      <c r="AW1124" s="47"/>
      <c r="AY1124" s="203">
        <f t="shared" ref="AY1124" si="626">AH1124</f>
        <v>0</v>
      </c>
      <c r="AZ1124" s="201">
        <f>IF(AV1123&lt;=設定シート!C$85,AH1124,IF(AND(AV1123&gt;=設定シート!E$85,AV1123&lt;=設定シート!G$85),AH1124*105/108,AH1124))</f>
        <v>0</v>
      </c>
      <c r="BA1124" s="198"/>
      <c r="BB1124" s="201">
        <f t="shared" ref="BB1124" si="627">IF($AL1124="賃金で算定",0,INT(AY1124*$AL1124/100))</f>
        <v>0</v>
      </c>
      <c r="BC1124" s="201">
        <f>IF(AY1124=AZ1124,BB1124,AZ1124*$AL1124/100)</f>
        <v>0</v>
      </c>
      <c r="BL1124" s="43">
        <f>IF(AY1124=AZ1124,0,1)</f>
        <v>0</v>
      </c>
      <c r="BM1124" s="43" t="str">
        <f>IF(BL1124=1,AL1124,"")</f>
        <v/>
      </c>
    </row>
    <row r="1125" spans="2:65" ht="18" customHeight="1" x14ac:dyDescent="0.15">
      <c r="B1125" s="466"/>
      <c r="C1125" s="467"/>
      <c r="D1125" s="467"/>
      <c r="E1125" s="467"/>
      <c r="F1125" s="467"/>
      <c r="G1125" s="467"/>
      <c r="H1125" s="467"/>
      <c r="I1125" s="468"/>
      <c r="J1125" s="466"/>
      <c r="K1125" s="467"/>
      <c r="L1125" s="467"/>
      <c r="M1125" s="467"/>
      <c r="N1125" s="472"/>
      <c r="O1125" s="86"/>
      <c r="P1125" s="15" t="s">
        <v>45</v>
      </c>
      <c r="Q1125" s="44"/>
      <c r="R1125" s="15" t="s">
        <v>46</v>
      </c>
      <c r="S1125" s="85"/>
      <c r="T1125" s="474" t="s">
        <v>47</v>
      </c>
      <c r="U1125" s="475"/>
      <c r="V1125" s="476"/>
      <c r="W1125" s="477"/>
      <c r="X1125" s="477"/>
      <c r="Y1125" s="60"/>
      <c r="Z1125" s="33"/>
      <c r="AA1125" s="34"/>
      <c r="AB1125" s="34"/>
      <c r="AC1125" s="35"/>
      <c r="AD1125" s="33"/>
      <c r="AE1125" s="34"/>
      <c r="AF1125" s="34"/>
      <c r="AG1125" s="40"/>
      <c r="AH1125" s="462">
        <f>IF(V1125="賃金で算定",V1126+Z1126-AD1126,0)</f>
        <v>0</v>
      </c>
      <c r="AI1125" s="463"/>
      <c r="AJ1125" s="463"/>
      <c r="AK1125" s="464"/>
      <c r="AL1125" s="51"/>
      <c r="AM1125" s="52"/>
      <c r="AN1125" s="478"/>
      <c r="AO1125" s="479"/>
      <c r="AP1125" s="479"/>
      <c r="AQ1125" s="479"/>
      <c r="AR1125" s="479"/>
      <c r="AS1125" s="32"/>
      <c r="AV1125" s="46" t="str">
        <f>IF(OR(O1125="",Q1125=""),"", IF(O1125&lt;20,DATE(O1125+118,Q1125,IF(S1125="",1,S1125)),DATE(O1125+88,Q1125,IF(S1125="",1,S1125))))</f>
        <v/>
      </c>
      <c r="AW1125" s="47" t="str">
        <f>IF(AV1125&lt;=設定シート!C$15,"昔",IF(AV1125&lt;=設定シート!E$15,"上",IF(AV1125&lt;=設定シート!G$15,"中","下")))</f>
        <v>下</v>
      </c>
      <c r="AX1125" s="4">
        <f>IF(AV1125&lt;=設定シート!$E$36,5,IF(AV1125&lt;=設定シート!$I$36,7,IF(AV1125&lt;=設定シート!$M$36,9,11)))</f>
        <v>11</v>
      </c>
      <c r="AY1125" s="202"/>
      <c r="AZ1125" s="200"/>
      <c r="BA1125" s="204">
        <f t="shared" ref="BA1125" si="628">AN1125</f>
        <v>0</v>
      </c>
      <c r="BB1125" s="200"/>
      <c r="BC1125" s="200"/>
    </row>
    <row r="1126" spans="2:65" ht="18" customHeight="1" x14ac:dyDescent="0.15">
      <c r="B1126" s="469"/>
      <c r="C1126" s="470"/>
      <c r="D1126" s="470"/>
      <c r="E1126" s="470"/>
      <c r="F1126" s="470"/>
      <c r="G1126" s="470"/>
      <c r="H1126" s="470"/>
      <c r="I1126" s="471"/>
      <c r="J1126" s="469"/>
      <c r="K1126" s="470"/>
      <c r="L1126" s="470"/>
      <c r="M1126" s="470"/>
      <c r="N1126" s="473"/>
      <c r="O1126" s="87"/>
      <c r="P1126" s="16" t="s">
        <v>45</v>
      </c>
      <c r="Q1126" s="45"/>
      <c r="R1126" s="16" t="s">
        <v>46</v>
      </c>
      <c r="S1126" s="88"/>
      <c r="T1126" s="480" t="s">
        <v>48</v>
      </c>
      <c r="U1126" s="481"/>
      <c r="V1126" s="482"/>
      <c r="W1126" s="483"/>
      <c r="X1126" s="483"/>
      <c r="Y1126" s="484"/>
      <c r="Z1126" s="482"/>
      <c r="AA1126" s="483"/>
      <c r="AB1126" s="483"/>
      <c r="AC1126" s="483"/>
      <c r="AD1126" s="482">
        <v>0</v>
      </c>
      <c r="AE1126" s="483"/>
      <c r="AF1126" s="483"/>
      <c r="AG1126" s="484"/>
      <c r="AH1126" s="435">
        <f>IF(V1125="賃金で算定",0,V1126+Z1126-AD1126)</f>
        <v>0</v>
      </c>
      <c r="AI1126" s="435"/>
      <c r="AJ1126" s="435"/>
      <c r="AK1126" s="465"/>
      <c r="AL1126" s="439">
        <f>IF(V1125="賃金で算定","賃金で算定",IF(OR(V1126=0,$F1129="",AV1125=""),0,IF(AW1125="昔",VLOOKUP($F1129,労務比率,AX1125,FALSE),IF(AW1125="上",VLOOKUP($F1129,労務比率,AX1125,FALSE),IF(AW1125="中",VLOOKUP($F1129,労務比率,AX1125,FALSE),VLOOKUP($F1129,労務比率,AX1125,FALSE))))))</f>
        <v>0</v>
      </c>
      <c r="AM1126" s="440"/>
      <c r="AN1126" s="436">
        <f>IF(V1125="賃金で算定",0,INT(AH1126*AL1126/100))</f>
        <v>0</v>
      </c>
      <c r="AO1126" s="437"/>
      <c r="AP1126" s="437"/>
      <c r="AQ1126" s="437"/>
      <c r="AR1126" s="437"/>
      <c r="AS1126" s="31"/>
      <c r="AV1126" s="46"/>
      <c r="AW1126" s="47"/>
      <c r="AY1126" s="203">
        <f t="shared" ref="AY1126" si="629">AH1126</f>
        <v>0</v>
      </c>
      <c r="AZ1126" s="201">
        <f>IF(AV1125&lt;=設定シート!C$85,AH1126,IF(AND(AV1125&gt;=設定シート!E$85,AV1125&lt;=設定シート!G$85),AH1126*105/108,AH1126))</f>
        <v>0</v>
      </c>
      <c r="BA1126" s="198"/>
      <c r="BB1126" s="201">
        <f t="shared" ref="BB1126" si="630">IF($AL1126="賃金で算定",0,INT(AY1126*$AL1126/100))</f>
        <v>0</v>
      </c>
      <c r="BC1126" s="201">
        <f>IF(AY1126=AZ1126,BB1126,AZ1126*$AL1126/100)</f>
        <v>0</v>
      </c>
      <c r="BL1126" s="43">
        <f>IF(AY1126=AZ1126,0,1)</f>
        <v>0</v>
      </c>
      <c r="BM1126" s="43" t="str">
        <f>IF(BL1126=1,AL1126,"")</f>
        <v/>
      </c>
    </row>
    <row r="1127" spans="2:65" ht="18" customHeight="1" x14ac:dyDescent="0.15">
      <c r="B1127" s="466"/>
      <c r="C1127" s="467"/>
      <c r="D1127" s="467"/>
      <c r="E1127" s="467"/>
      <c r="F1127" s="467"/>
      <c r="G1127" s="467"/>
      <c r="H1127" s="467"/>
      <c r="I1127" s="468"/>
      <c r="J1127" s="466"/>
      <c r="K1127" s="467"/>
      <c r="L1127" s="467"/>
      <c r="M1127" s="467"/>
      <c r="N1127" s="472"/>
      <c r="O1127" s="86"/>
      <c r="P1127" s="15" t="s">
        <v>45</v>
      </c>
      <c r="Q1127" s="44"/>
      <c r="R1127" s="15" t="s">
        <v>46</v>
      </c>
      <c r="S1127" s="85"/>
      <c r="T1127" s="474" t="s">
        <v>47</v>
      </c>
      <c r="U1127" s="475"/>
      <c r="V1127" s="476"/>
      <c r="W1127" s="477"/>
      <c r="X1127" s="477"/>
      <c r="Y1127" s="60"/>
      <c r="Z1127" s="33"/>
      <c r="AA1127" s="34"/>
      <c r="AB1127" s="34"/>
      <c r="AC1127" s="35"/>
      <c r="AD1127" s="33"/>
      <c r="AE1127" s="34"/>
      <c r="AF1127" s="34"/>
      <c r="AG1127" s="40"/>
      <c r="AH1127" s="462">
        <f>IF(V1127="賃金で算定",V1128+Z1128-AD1128,0)</f>
        <v>0</v>
      </c>
      <c r="AI1127" s="463"/>
      <c r="AJ1127" s="463"/>
      <c r="AK1127" s="464"/>
      <c r="AL1127" s="51"/>
      <c r="AM1127" s="52"/>
      <c r="AN1127" s="478"/>
      <c r="AO1127" s="479"/>
      <c r="AP1127" s="479"/>
      <c r="AQ1127" s="479"/>
      <c r="AR1127" s="479"/>
      <c r="AS1127" s="32"/>
      <c r="AV1127" s="46" t="str">
        <f>IF(OR(O1127="",Q1127=""),"", IF(O1127&lt;20,DATE(O1127+118,Q1127,IF(S1127="",1,S1127)),DATE(O1127+88,Q1127,IF(S1127="",1,S1127))))</f>
        <v/>
      </c>
      <c r="AW1127" s="47" t="str">
        <f>IF(AV1127&lt;=設定シート!C$15,"昔",IF(AV1127&lt;=設定シート!E$15,"上",IF(AV1127&lt;=設定シート!G$15,"中","下")))</f>
        <v>下</v>
      </c>
      <c r="AX1127" s="4">
        <f>IF(AV1127&lt;=設定シート!$E$36,5,IF(AV1127&lt;=設定シート!$I$36,7,IF(AV1127&lt;=設定シート!$M$36,9,11)))</f>
        <v>11</v>
      </c>
      <c r="AY1127" s="202"/>
      <c r="AZ1127" s="200"/>
      <c r="BA1127" s="204">
        <f t="shared" ref="BA1127" si="631">AN1127</f>
        <v>0</v>
      </c>
      <c r="BB1127" s="200"/>
      <c r="BC1127" s="200"/>
    </row>
    <row r="1128" spans="2:65" ht="18" customHeight="1" x14ac:dyDescent="0.15">
      <c r="B1128" s="469"/>
      <c r="C1128" s="470"/>
      <c r="D1128" s="470"/>
      <c r="E1128" s="470"/>
      <c r="F1128" s="470"/>
      <c r="G1128" s="470"/>
      <c r="H1128" s="470"/>
      <c r="I1128" s="471"/>
      <c r="J1128" s="469"/>
      <c r="K1128" s="470"/>
      <c r="L1128" s="470"/>
      <c r="M1128" s="470"/>
      <c r="N1128" s="473"/>
      <c r="O1128" s="87"/>
      <c r="P1128" s="184" t="s">
        <v>45</v>
      </c>
      <c r="Q1128" s="45"/>
      <c r="R1128" s="16" t="s">
        <v>46</v>
      </c>
      <c r="S1128" s="88"/>
      <c r="T1128" s="480" t="s">
        <v>48</v>
      </c>
      <c r="U1128" s="481"/>
      <c r="V1128" s="482"/>
      <c r="W1128" s="483"/>
      <c r="X1128" s="483"/>
      <c r="Y1128" s="484"/>
      <c r="Z1128" s="482"/>
      <c r="AA1128" s="483"/>
      <c r="AB1128" s="483"/>
      <c r="AC1128" s="483"/>
      <c r="AD1128" s="482"/>
      <c r="AE1128" s="483"/>
      <c r="AF1128" s="483"/>
      <c r="AG1128" s="484"/>
      <c r="AH1128" s="436">
        <f>IF(V1127="賃金で算定",0,V1128+Z1128-AD1128)</f>
        <v>0</v>
      </c>
      <c r="AI1128" s="437"/>
      <c r="AJ1128" s="437"/>
      <c r="AK1128" s="438"/>
      <c r="AL1128" s="439">
        <f>IF(V1127="賃金で算定","賃金で算定",IF(OR(V1128=0,$F1129="",AV1127=""),0,IF(AW1127="昔",VLOOKUP($F1129,労務比率,AX1127,FALSE),IF(AW1127="上",VLOOKUP($F1129,労務比率,AX1127,FALSE),IF(AW1127="中",VLOOKUP($F1129,労務比率,AX1127,FALSE),VLOOKUP($F1129,労務比率,AX1127,FALSE))))))</f>
        <v>0</v>
      </c>
      <c r="AM1128" s="440"/>
      <c r="AN1128" s="436">
        <f>IF(V1127="賃金で算定",0,INT(AH1128*AL1128/100))</f>
        <v>0</v>
      </c>
      <c r="AO1128" s="437"/>
      <c r="AP1128" s="437"/>
      <c r="AQ1128" s="437"/>
      <c r="AR1128" s="437"/>
      <c r="AS1128" s="31"/>
      <c r="AV1128" s="46"/>
      <c r="AW1128" s="47"/>
      <c r="AY1128" s="203">
        <f t="shared" ref="AY1128" si="632">AH1128</f>
        <v>0</v>
      </c>
      <c r="AZ1128" s="201">
        <f>IF(AV1127&lt;=設定シート!C$85,AH1128,IF(AND(AV1127&gt;=設定シート!E$85,AV1127&lt;=設定シート!G$85),AH1128*105/108,AH1128))</f>
        <v>0</v>
      </c>
      <c r="BA1128" s="198"/>
      <c r="BB1128" s="201">
        <f t="shared" ref="BB1128" si="633">IF($AL1128="賃金で算定",0,INT(AY1128*$AL1128/100))</f>
        <v>0</v>
      </c>
      <c r="BC1128" s="201">
        <f>IF(AY1128=AZ1128,BB1128,AZ1128*$AL1128/100)</f>
        <v>0</v>
      </c>
      <c r="BL1128" s="43">
        <f>IF(AY1128=AZ1128,0,1)</f>
        <v>0</v>
      </c>
      <c r="BM1128" s="43" t="str">
        <f>IF(BL1128=1,AL1128,"")</f>
        <v/>
      </c>
    </row>
    <row r="1129" spans="2:65" ht="18" customHeight="1" x14ac:dyDescent="0.15">
      <c r="B1129" s="441" t="s">
        <v>85</v>
      </c>
      <c r="C1129" s="442"/>
      <c r="D1129" s="442"/>
      <c r="E1129" s="443"/>
      <c r="F1129" s="450"/>
      <c r="G1129" s="451"/>
      <c r="H1129" s="451"/>
      <c r="I1129" s="451"/>
      <c r="J1129" s="451"/>
      <c r="K1129" s="451"/>
      <c r="L1129" s="451"/>
      <c r="M1129" s="451"/>
      <c r="N1129" s="452"/>
      <c r="O1129" s="441" t="s">
        <v>49</v>
      </c>
      <c r="P1129" s="442"/>
      <c r="Q1129" s="442"/>
      <c r="R1129" s="442"/>
      <c r="S1129" s="442"/>
      <c r="T1129" s="442"/>
      <c r="U1129" s="443"/>
      <c r="V1129" s="459">
        <f>AH1129</f>
        <v>0</v>
      </c>
      <c r="W1129" s="460"/>
      <c r="X1129" s="460"/>
      <c r="Y1129" s="461"/>
      <c r="Z1129" s="33"/>
      <c r="AA1129" s="34"/>
      <c r="AB1129" s="34"/>
      <c r="AC1129" s="35"/>
      <c r="AD1129" s="33"/>
      <c r="AE1129" s="34"/>
      <c r="AF1129" s="34"/>
      <c r="AG1129" s="35"/>
      <c r="AH1129" s="462">
        <f>AH1111+AH1113+AH1115+AH1117+AH1119+AH1121+AH1123+AH1125+AH1127</f>
        <v>0</v>
      </c>
      <c r="AI1129" s="463"/>
      <c r="AJ1129" s="463"/>
      <c r="AK1129" s="464"/>
      <c r="AL1129" s="53"/>
      <c r="AM1129" s="54"/>
      <c r="AN1129" s="462">
        <f>AN1111+AN1113+AN1115+AN1117+AN1119+AN1121+AN1123+AN1125+AN1127</f>
        <v>0</v>
      </c>
      <c r="AO1129" s="463"/>
      <c r="AP1129" s="463"/>
      <c r="AQ1129" s="463"/>
      <c r="AR1129" s="463"/>
      <c r="AS1129" s="32"/>
      <c r="AW1129" s="47"/>
      <c r="AY1129" s="202"/>
      <c r="AZ1129" s="205"/>
      <c r="BA1129" s="212">
        <f>BA1111+BA1113+BA1115+BA1117+BA1119+BA1121+BA1123+BA1125+BA1127</f>
        <v>0</v>
      </c>
      <c r="BB1129" s="204">
        <f>BB1112+BB1114+BB1116+BB1118+BB1120+BB1122+BB1124+BB1126+BB1128</f>
        <v>0</v>
      </c>
      <c r="BC1129" s="204">
        <f>SUMIF(BL1112:BL1128,0,BC1112:BC1128)+ROUNDDOWN(ROUNDDOWN(BL1129*105/108,0)*BM1129/100,0)</f>
        <v>0</v>
      </c>
      <c r="BL1129" s="43">
        <f>SUMIF(BL1112:BL1128,1,AH1112:AK1128)</f>
        <v>0</v>
      </c>
      <c r="BM1129" s="43">
        <f>IF(COUNT(BM1112:BM1128)=0,0,SUM(BM1112:BM1128)/COUNT(BM1112:BM1128))</f>
        <v>0</v>
      </c>
    </row>
    <row r="1130" spans="2:65" ht="18" customHeight="1" x14ac:dyDescent="0.15">
      <c r="B1130" s="444"/>
      <c r="C1130" s="445"/>
      <c r="D1130" s="445"/>
      <c r="E1130" s="446"/>
      <c r="F1130" s="453"/>
      <c r="G1130" s="454"/>
      <c r="H1130" s="454"/>
      <c r="I1130" s="454"/>
      <c r="J1130" s="454"/>
      <c r="K1130" s="454"/>
      <c r="L1130" s="454"/>
      <c r="M1130" s="454"/>
      <c r="N1130" s="455"/>
      <c r="O1130" s="444"/>
      <c r="P1130" s="445"/>
      <c r="Q1130" s="445"/>
      <c r="R1130" s="445"/>
      <c r="S1130" s="445"/>
      <c r="T1130" s="445"/>
      <c r="U1130" s="446"/>
      <c r="V1130" s="434">
        <f>V1112+V1114+V1116+V1118+V1120+V1122+V1124+V1126+V1128-V1129</f>
        <v>0</v>
      </c>
      <c r="W1130" s="435"/>
      <c r="X1130" s="435"/>
      <c r="Y1130" s="465"/>
      <c r="Z1130" s="434">
        <f>Z1112+Z1114+Z1116+Z1118+Z1120+Z1122+Z1124+Z1126+Z1128</f>
        <v>0</v>
      </c>
      <c r="AA1130" s="435"/>
      <c r="AB1130" s="435"/>
      <c r="AC1130" s="435"/>
      <c r="AD1130" s="434">
        <f>AD1112+AD1114+AD1116+AD1118+AD1120+AD1122+AD1124+AD1126+AD1128</f>
        <v>0</v>
      </c>
      <c r="AE1130" s="435"/>
      <c r="AF1130" s="435"/>
      <c r="AG1130" s="435"/>
      <c r="AH1130" s="434">
        <f>AY1130</f>
        <v>0</v>
      </c>
      <c r="AI1130" s="435"/>
      <c r="AJ1130" s="435"/>
      <c r="AK1130" s="435"/>
      <c r="AL1130" s="55"/>
      <c r="AM1130" s="56"/>
      <c r="AN1130" s="434">
        <f>BB1130</f>
        <v>0</v>
      </c>
      <c r="AO1130" s="435"/>
      <c r="AP1130" s="435"/>
      <c r="AQ1130" s="435"/>
      <c r="AR1130" s="435"/>
      <c r="AS1130" s="181"/>
      <c r="AW1130" s="47"/>
      <c r="AY1130" s="208">
        <f>AY1112+AY1114+AY1116+AY1118+AY1120+AY1122+AY1124+AY1126+AY1128</f>
        <v>0</v>
      </c>
      <c r="AZ1130" s="210"/>
      <c r="BA1130" s="210"/>
      <c r="BB1130" s="206">
        <f>BB1129</f>
        <v>0</v>
      </c>
      <c r="BC1130" s="213"/>
    </row>
    <row r="1131" spans="2:65" ht="18" customHeight="1" x14ac:dyDescent="0.15">
      <c r="B1131" s="447"/>
      <c r="C1131" s="448"/>
      <c r="D1131" s="448"/>
      <c r="E1131" s="449"/>
      <c r="F1131" s="456"/>
      <c r="G1131" s="457"/>
      <c r="H1131" s="457"/>
      <c r="I1131" s="457"/>
      <c r="J1131" s="457"/>
      <c r="K1131" s="457"/>
      <c r="L1131" s="457"/>
      <c r="M1131" s="457"/>
      <c r="N1131" s="458"/>
      <c r="O1131" s="447"/>
      <c r="P1131" s="448"/>
      <c r="Q1131" s="448"/>
      <c r="R1131" s="448"/>
      <c r="S1131" s="448"/>
      <c r="T1131" s="448"/>
      <c r="U1131" s="449"/>
      <c r="V1131" s="436"/>
      <c r="W1131" s="437"/>
      <c r="X1131" s="437"/>
      <c r="Y1131" s="438"/>
      <c r="Z1131" s="436"/>
      <c r="AA1131" s="437"/>
      <c r="AB1131" s="437"/>
      <c r="AC1131" s="437"/>
      <c r="AD1131" s="436"/>
      <c r="AE1131" s="437"/>
      <c r="AF1131" s="437"/>
      <c r="AG1131" s="437"/>
      <c r="AH1131" s="436">
        <f>AZ1131</f>
        <v>0</v>
      </c>
      <c r="AI1131" s="437"/>
      <c r="AJ1131" s="437"/>
      <c r="AK1131" s="438"/>
      <c r="AL1131" s="57"/>
      <c r="AM1131" s="58"/>
      <c r="AN1131" s="436">
        <f>BC1131</f>
        <v>0</v>
      </c>
      <c r="AO1131" s="437"/>
      <c r="AP1131" s="437"/>
      <c r="AQ1131" s="437"/>
      <c r="AR1131" s="437"/>
      <c r="AS1131" s="31"/>
      <c r="AU1131" s="90"/>
      <c r="AW1131" s="47"/>
      <c r="AY1131" s="209"/>
      <c r="AZ1131" s="211">
        <f>IF(AZ1112+AZ1114+AZ1116+AZ1118+AZ1120+AZ1122+AZ1124+AZ1126+AZ1128=AY1130,0,ROUNDDOWN(AZ1112+AZ1114+AZ1116+AZ1118+AZ1120+AZ1122+AZ1124+AZ1126+AZ1128,0))</f>
        <v>0</v>
      </c>
      <c r="BA1131" s="207"/>
      <c r="BB1131" s="207"/>
      <c r="BC1131" s="211">
        <f>IF(BC1129=BB1130,0,BC1129)</f>
        <v>0</v>
      </c>
    </row>
    <row r="1132" spans="2:65" ht="18" customHeight="1" x14ac:dyDescent="0.15">
      <c r="AD1132" s="1" t="str">
        <f>IF(AND($F1129="",$V1129+$V1130&gt;0),"事業の種類を選択してください。","")</f>
        <v/>
      </c>
      <c r="AN1132" s="433">
        <f>IF(AN1129=0,0,AN1129+IF(AN1131=0,AN1130,AN1131))</f>
        <v>0</v>
      </c>
      <c r="AO1132" s="433"/>
      <c r="AP1132" s="433"/>
      <c r="AQ1132" s="433"/>
      <c r="AR1132" s="433"/>
      <c r="AW1132" s="47"/>
    </row>
    <row r="1133" spans="2:65" ht="31.5" customHeight="1" x14ac:dyDescent="0.15">
      <c r="AN1133" s="62"/>
      <c r="AO1133" s="62"/>
      <c r="AP1133" s="62"/>
      <c r="AQ1133" s="62"/>
      <c r="AR1133" s="62"/>
      <c r="AW1133" s="47"/>
    </row>
    <row r="1134" spans="2:65" ht="7.5" customHeight="1" x14ac:dyDescent="0.15">
      <c r="X1134" s="6"/>
      <c r="Y1134" s="6"/>
      <c r="AW1134" s="47"/>
    </row>
    <row r="1135" spans="2:65" ht="10.5" customHeight="1" x14ac:dyDescent="0.15">
      <c r="X1135" s="6"/>
      <c r="Y1135" s="6"/>
      <c r="AW1135" s="47"/>
    </row>
    <row r="1136" spans="2:65" ht="5.25" customHeight="1" x14ac:dyDescent="0.15">
      <c r="X1136" s="6"/>
      <c r="Y1136" s="6"/>
      <c r="AW1136" s="47"/>
    </row>
    <row r="1137" spans="2:65" ht="5.25" customHeight="1" x14ac:dyDescent="0.15">
      <c r="X1137" s="6"/>
      <c r="Y1137" s="6"/>
      <c r="AW1137" s="47"/>
    </row>
    <row r="1138" spans="2:65" ht="5.25" customHeight="1" x14ac:dyDescent="0.15">
      <c r="X1138" s="6"/>
      <c r="Y1138" s="6"/>
      <c r="AW1138" s="47"/>
    </row>
    <row r="1139" spans="2:65" ht="5.25" customHeight="1" x14ac:dyDescent="0.15">
      <c r="X1139" s="6"/>
      <c r="Y1139" s="6"/>
      <c r="AW1139" s="47"/>
    </row>
    <row r="1140" spans="2:65" ht="17.25" customHeight="1" x14ac:dyDescent="0.15">
      <c r="B1140" s="2" t="s">
        <v>50</v>
      </c>
      <c r="S1140" s="4"/>
      <c r="T1140" s="4"/>
      <c r="U1140" s="4"/>
      <c r="V1140" s="4"/>
      <c r="W1140" s="4"/>
      <c r="AL1140" s="48"/>
      <c r="AW1140" s="47"/>
    </row>
    <row r="1141" spans="2:65" ht="12.75" customHeight="1" x14ac:dyDescent="0.15">
      <c r="M1141" s="49"/>
      <c r="N1141" s="49"/>
      <c r="O1141" s="49"/>
      <c r="P1141" s="49"/>
      <c r="Q1141" s="49"/>
      <c r="R1141" s="49"/>
      <c r="S1141" s="49"/>
      <c r="T1141" s="50"/>
      <c r="U1141" s="50"/>
      <c r="V1141" s="50"/>
      <c r="W1141" s="50"/>
      <c r="X1141" s="50"/>
      <c r="Y1141" s="50"/>
      <c r="Z1141" s="50"/>
      <c r="AA1141" s="49"/>
      <c r="AB1141" s="49"/>
      <c r="AC1141" s="49"/>
      <c r="AL1141" s="48"/>
      <c r="AM1141" s="560" t="s">
        <v>266</v>
      </c>
      <c r="AN1141" s="561"/>
      <c r="AO1141" s="561"/>
      <c r="AP1141" s="562"/>
      <c r="AW1141" s="47"/>
    </row>
    <row r="1142" spans="2:65" ht="12.75" customHeight="1" x14ac:dyDescent="0.15">
      <c r="M1142" s="49"/>
      <c r="N1142" s="49"/>
      <c r="O1142" s="49"/>
      <c r="P1142" s="49"/>
      <c r="Q1142" s="49"/>
      <c r="R1142" s="49"/>
      <c r="S1142" s="49"/>
      <c r="T1142" s="50"/>
      <c r="U1142" s="50"/>
      <c r="V1142" s="50"/>
      <c r="W1142" s="50"/>
      <c r="X1142" s="50"/>
      <c r="Y1142" s="50"/>
      <c r="Z1142" s="50"/>
      <c r="AA1142" s="49"/>
      <c r="AB1142" s="49"/>
      <c r="AC1142" s="49"/>
      <c r="AL1142" s="48"/>
      <c r="AM1142" s="563"/>
      <c r="AN1142" s="564"/>
      <c r="AO1142" s="564"/>
      <c r="AP1142" s="565"/>
      <c r="AW1142" s="47"/>
    </row>
    <row r="1143" spans="2:65" ht="12.75" customHeight="1" x14ac:dyDescent="0.15">
      <c r="M1143" s="49"/>
      <c r="N1143" s="49"/>
      <c r="O1143" s="49"/>
      <c r="P1143" s="49"/>
      <c r="Q1143" s="49"/>
      <c r="R1143" s="49"/>
      <c r="S1143" s="49"/>
      <c r="T1143" s="49"/>
      <c r="U1143" s="49"/>
      <c r="V1143" s="49"/>
      <c r="W1143" s="49"/>
      <c r="X1143" s="49"/>
      <c r="Y1143" s="49"/>
      <c r="Z1143" s="49"/>
      <c r="AA1143" s="49"/>
      <c r="AB1143" s="49"/>
      <c r="AC1143" s="49"/>
      <c r="AL1143" s="48"/>
      <c r="AM1143" s="220"/>
      <c r="AN1143" s="220"/>
      <c r="AW1143" s="47"/>
    </row>
    <row r="1144" spans="2:65" ht="6" customHeight="1" x14ac:dyDescent="0.15">
      <c r="M1144" s="49"/>
      <c r="N1144" s="49"/>
      <c r="O1144" s="49"/>
      <c r="P1144" s="49"/>
      <c r="Q1144" s="49"/>
      <c r="R1144" s="49"/>
      <c r="S1144" s="49"/>
      <c r="T1144" s="49"/>
      <c r="U1144" s="49"/>
      <c r="V1144" s="49"/>
      <c r="W1144" s="49"/>
      <c r="X1144" s="49"/>
      <c r="Y1144" s="49"/>
      <c r="Z1144" s="49"/>
      <c r="AA1144" s="49"/>
      <c r="AB1144" s="49"/>
      <c r="AC1144" s="49"/>
      <c r="AL1144" s="48"/>
      <c r="AM1144" s="48"/>
      <c r="AW1144" s="47"/>
    </row>
    <row r="1145" spans="2:65" ht="12.75" customHeight="1" x14ac:dyDescent="0.15">
      <c r="B1145" s="566" t="s">
        <v>2</v>
      </c>
      <c r="C1145" s="567"/>
      <c r="D1145" s="567"/>
      <c r="E1145" s="567"/>
      <c r="F1145" s="567"/>
      <c r="G1145" s="567"/>
      <c r="H1145" s="567"/>
      <c r="I1145" s="567"/>
      <c r="J1145" s="569" t="s">
        <v>10</v>
      </c>
      <c r="K1145" s="569"/>
      <c r="L1145" s="3" t="s">
        <v>3</v>
      </c>
      <c r="M1145" s="569" t="s">
        <v>11</v>
      </c>
      <c r="N1145" s="569"/>
      <c r="O1145" s="570" t="s">
        <v>12</v>
      </c>
      <c r="P1145" s="569"/>
      <c r="Q1145" s="569"/>
      <c r="R1145" s="569"/>
      <c r="S1145" s="569"/>
      <c r="T1145" s="569"/>
      <c r="U1145" s="569" t="s">
        <v>13</v>
      </c>
      <c r="V1145" s="569"/>
      <c r="W1145" s="569"/>
      <c r="AD1145" s="5"/>
      <c r="AE1145" s="5"/>
      <c r="AF1145" s="5"/>
      <c r="AG1145" s="5"/>
      <c r="AH1145" s="5"/>
      <c r="AI1145" s="5"/>
      <c r="AJ1145" s="5"/>
      <c r="AL1145" s="571">
        <f ca="1">$AL$9</f>
        <v>30</v>
      </c>
      <c r="AM1145" s="572"/>
      <c r="AN1145" s="502" t="s">
        <v>4</v>
      </c>
      <c r="AO1145" s="502"/>
      <c r="AP1145" s="572">
        <v>28</v>
      </c>
      <c r="AQ1145" s="572"/>
      <c r="AR1145" s="502" t="s">
        <v>5</v>
      </c>
      <c r="AS1145" s="503"/>
      <c r="AW1145" s="47"/>
    </row>
    <row r="1146" spans="2:65" ht="13.5" customHeight="1" x14ac:dyDescent="0.15">
      <c r="B1146" s="567"/>
      <c r="C1146" s="567"/>
      <c r="D1146" s="567"/>
      <c r="E1146" s="567"/>
      <c r="F1146" s="567"/>
      <c r="G1146" s="567"/>
      <c r="H1146" s="567"/>
      <c r="I1146" s="567"/>
      <c r="J1146" s="508" t="str">
        <f>$J$10</f>
        <v>1</v>
      </c>
      <c r="K1146" s="510" t="str">
        <f>$K$10</f>
        <v>2</v>
      </c>
      <c r="L1146" s="513" t="str">
        <f>$L$10</f>
        <v>1</v>
      </c>
      <c r="M1146" s="516" t="str">
        <f>$M$10</f>
        <v>0</v>
      </c>
      <c r="N1146" s="510" t="str">
        <f>$N$10</f>
        <v>3</v>
      </c>
      <c r="O1146" s="516" t="str">
        <f>$O$10</f>
        <v>9</v>
      </c>
      <c r="P1146" s="519" t="str">
        <f>$P$10</f>
        <v>3</v>
      </c>
      <c r="Q1146" s="519" t="str">
        <f>$Q$10</f>
        <v>9</v>
      </c>
      <c r="R1146" s="519" t="str">
        <f>$R$10</f>
        <v>0</v>
      </c>
      <c r="S1146" s="519" t="str">
        <f>$S$10</f>
        <v>2</v>
      </c>
      <c r="T1146" s="510" t="str">
        <f>$T$10</f>
        <v>5</v>
      </c>
      <c r="U1146" s="516" t="str">
        <f>$U$10</f>
        <v>0</v>
      </c>
      <c r="V1146" s="519" t="str">
        <f>$V$10</f>
        <v>0</v>
      </c>
      <c r="W1146" s="510" t="str">
        <f>$W$10</f>
        <v>１</v>
      </c>
      <c r="AD1146" s="5"/>
      <c r="AE1146" s="5"/>
      <c r="AF1146" s="5"/>
      <c r="AG1146" s="5"/>
      <c r="AH1146" s="5"/>
      <c r="AI1146" s="5"/>
      <c r="AJ1146" s="5"/>
      <c r="AL1146" s="573"/>
      <c r="AM1146" s="574"/>
      <c r="AN1146" s="504"/>
      <c r="AO1146" s="504"/>
      <c r="AP1146" s="574"/>
      <c r="AQ1146" s="574"/>
      <c r="AR1146" s="504"/>
      <c r="AS1146" s="505"/>
      <c r="AW1146" s="47"/>
    </row>
    <row r="1147" spans="2:65" ht="9" customHeight="1" x14ac:dyDescent="0.15">
      <c r="B1147" s="567"/>
      <c r="C1147" s="567"/>
      <c r="D1147" s="567"/>
      <c r="E1147" s="567"/>
      <c r="F1147" s="567"/>
      <c r="G1147" s="567"/>
      <c r="H1147" s="567"/>
      <c r="I1147" s="567"/>
      <c r="J1147" s="509"/>
      <c r="K1147" s="511"/>
      <c r="L1147" s="514"/>
      <c r="M1147" s="517"/>
      <c r="N1147" s="511"/>
      <c r="O1147" s="517"/>
      <c r="P1147" s="520"/>
      <c r="Q1147" s="520"/>
      <c r="R1147" s="520"/>
      <c r="S1147" s="520"/>
      <c r="T1147" s="511"/>
      <c r="U1147" s="517"/>
      <c r="V1147" s="520"/>
      <c r="W1147" s="511"/>
      <c r="AD1147" s="5"/>
      <c r="AE1147" s="5"/>
      <c r="AF1147" s="5"/>
      <c r="AG1147" s="5"/>
      <c r="AH1147" s="5"/>
      <c r="AI1147" s="5"/>
      <c r="AJ1147" s="5"/>
      <c r="AL1147" s="575"/>
      <c r="AM1147" s="576"/>
      <c r="AN1147" s="506"/>
      <c r="AO1147" s="506"/>
      <c r="AP1147" s="576"/>
      <c r="AQ1147" s="576"/>
      <c r="AR1147" s="506"/>
      <c r="AS1147" s="507"/>
      <c r="AW1147" s="47"/>
    </row>
    <row r="1148" spans="2:65" ht="6" customHeight="1" x14ac:dyDescent="0.15">
      <c r="B1148" s="568"/>
      <c r="C1148" s="568"/>
      <c r="D1148" s="568"/>
      <c r="E1148" s="568"/>
      <c r="F1148" s="568"/>
      <c r="G1148" s="568"/>
      <c r="H1148" s="568"/>
      <c r="I1148" s="568"/>
      <c r="J1148" s="509"/>
      <c r="K1148" s="512"/>
      <c r="L1148" s="515"/>
      <c r="M1148" s="518"/>
      <c r="N1148" s="512"/>
      <c r="O1148" s="518"/>
      <c r="P1148" s="521"/>
      <c r="Q1148" s="521"/>
      <c r="R1148" s="521"/>
      <c r="S1148" s="521"/>
      <c r="T1148" s="512"/>
      <c r="U1148" s="518"/>
      <c r="V1148" s="521"/>
      <c r="W1148" s="512"/>
      <c r="AW1148" s="47"/>
    </row>
    <row r="1149" spans="2:65" ht="15" customHeight="1" x14ac:dyDescent="0.15">
      <c r="B1149" s="487" t="s">
        <v>51</v>
      </c>
      <c r="C1149" s="488"/>
      <c r="D1149" s="488"/>
      <c r="E1149" s="488"/>
      <c r="F1149" s="488"/>
      <c r="G1149" s="488"/>
      <c r="H1149" s="488"/>
      <c r="I1149" s="489"/>
      <c r="J1149" s="487" t="s">
        <v>6</v>
      </c>
      <c r="K1149" s="488"/>
      <c r="L1149" s="488"/>
      <c r="M1149" s="488"/>
      <c r="N1149" s="496"/>
      <c r="O1149" s="499" t="s">
        <v>52</v>
      </c>
      <c r="P1149" s="488"/>
      <c r="Q1149" s="488"/>
      <c r="R1149" s="488"/>
      <c r="S1149" s="488"/>
      <c r="T1149" s="488"/>
      <c r="U1149" s="489"/>
      <c r="V1149" s="12" t="s">
        <v>32</v>
      </c>
      <c r="W1149" s="27"/>
      <c r="X1149" s="27"/>
      <c r="Y1149" s="526" t="s">
        <v>44</v>
      </c>
      <c r="Z1149" s="526"/>
      <c r="AA1149" s="526"/>
      <c r="AB1149" s="526"/>
      <c r="AC1149" s="526"/>
      <c r="AD1149" s="526"/>
      <c r="AE1149" s="526"/>
      <c r="AF1149" s="526"/>
      <c r="AG1149" s="526"/>
      <c r="AH1149" s="526"/>
      <c r="AI1149" s="27"/>
      <c r="AJ1149" s="27"/>
      <c r="AK1149" s="28"/>
      <c r="AL1149" s="527" t="s">
        <v>216</v>
      </c>
      <c r="AM1149" s="527"/>
      <c r="AN1149" s="528" t="s">
        <v>33</v>
      </c>
      <c r="AO1149" s="528"/>
      <c r="AP1149" s="528"/>
      <c r="AQ1149" s="528"/>
      <c r="AR1149" s="528"/>
      <c r="AS1149" s="529"/>
      <c r="AW1149" s="47"/>
    </row>
    <row r="1150" spans="2:65" ht="13.5" customHeight="1" x14ac:dyDescent="0.15">
      <c r="B1150" s="490"/>
      <c r="C1150" s="491"/>
      <c r="D1150" s="491"/>
      <c r="E1150" s="491"/>
      <c r="F1150" s="491"/>
      <c r="G1150" s="491"/>
      <c r="H1150" s="491"/>
      <c r="I1150" s="492"/>
      <c r="J1150" s="490"/>
      <c r="K1150" s="491"/>
      <c r="L1150" s="491"/>
      <c r="M1150" s="491"/>
      <c r="N1150" s="497"/>
      <c r="O1150" s="500"/>
      <c r="P1150" s="491"/>
      <c r="Q1150" s="491"/>
      <c r="R1150" s="491"/>
      <c r="S1150" s="491"/>
      <c r="T1150" s="491"/>
      <c r="U1150" s="492"/>
      <c r="V1150" s="530" t="s">
        <v>7</v>
      </c>
      <c r="W1150" s="531"/>
      <c r="X1150" s="531"/>
      <c r="Y1150" s="532"/>
      <c r="Z1150" s="536" t="s">
        <v>16</v>
      </c>
      <c r="AA1150" s="537"/>
      <c r="AB1150" s="537"/>
      <c r="AC1150" s="538"/>
      <c r="AD1150" s="542" t="s">
        <v>17</v>
      </c>
      <c r="AE1150" s="543"/>
      <c r="AF1150" s="543"/>
      <c r="AG1150" s="544"/>
      <c r="AH1150" s="548" t="s">
        <v>86</v>
      </c>
      <c r="AI1150" s="549"/>
      <c r="AJ1150" s="549"/>
      <c r="AK1150" s="550"/>
      <c r="AL1150" s="554" t="s">
        <v>217</v>
      </c>
      <c r="AM1150" s="554"/>
      <c r="AN1150" s="556" t="s">
        <v>19</v>
      </c>
      <c r="AO1150" s="557"/>
      <c r="AP1150" s="557"/>
      <c r="AQ1150" s="557"/>
      <c r="AR1150" s="558"/>
      <c r="AS1150" s="559"/>
      <c r="AW1150" s="47"/>
      <c r="AY1150" s="196" t="s">
        <v>243</v>
      </c>
      <c r="AZ1150" s="196" t="s">
        <v>243</v>
      </c>
      <c r="BA1150" s="196" t="s">
        <v>241</v>
      </c>
      <c r="BB1150" s="522" t="s">
        <v>242</v>
      </c>
      <c r="BC1150" s="523"/>
    </row>
    <row r="1151" spans="2:65" ht="13.5" customHeight="1" x14ac:dyDescent="0.15">
      <c r="B1151" s="493"/>
      <c r="C1151" s="494"/>
      <c r="D1151" s="494"/>
      <c r="E1151" s="494"/>
      <c r="F1151" s="494"/>
      <c r="G1151" s="494"/>
      <c r="H1151" s="494"/>
      <c r="I1151" s="495"/>
      <c r="J1151" s="493"/>
      <c r="K1151" s="494"/>
      <c r="L1151" s="494"/>
      <c r="M1151" s="494"/>
      <c r="N1151" s="498"/>
      <c r="O1151" s="501"/>
      <c r="P1151" s="494"/>
      <c r="Q1151" s="494"/>
      <c r="R1151" s="494"/>
      <c r="S1151" s="494"/>
      <c r="T1151" s="494"/>
      <c r="U1151" s="495"/>
      <c r="V1151" s="533"/>
      <c r="W1151" s="534"/>
      <c r="X1151" s="534"/>
      <c r="Y1151" s="535"/>
      <c r="Z1151" s="539"/>
      <c r="AA1151" s="540"/>
      <c r="AB1151" s="540"/>
      <c r="AC1151" s="541"/>
      <c r="AD1151" s="545"/>
      <c r="AE1151" s="546"/>
      <c r="AF1151" s="546"/>
      <c r="AG1151" s="547"/>
      <c r="AH1151" s="551"/>
      <c r="AI1151" s="552"/>
      <c r="AJ1151" s="552"/>
      <c r="AK1151" s="553"/>
      <c r="AL1151" s="555"/>
      <c r="AM1151" s="555"/>
      <c r="AN1151" s="524"/>
      <c r="AO1151" s="524"/>
      <c r="AP1151" s="524"/>
      <c r="AQ1151" s="524"/>
      <c r="AR1151" s="524"/>
      <c r="AS1151" s="525"/>
      <c r="AW1151" s="47"/>
      <c r="AY1151" s="197"/>
      <c r="AZ1151" s="198" t="s">
        <v>237</v>
      </c>
      <c r="BA1151" s="198" t="s">
        <v>240</v>
      </c>
      <c r="BB1151" s="199" t="s">
        <v>238</v>
      </c>
      <c r="BC1151" s="198" t="s">
        <v>237</v>
      </c>
      <c r="BL1151" s="43" t="s">
        <v>251</v>
      </c>
      <c r="BM1151" s="43" t="s">
        <v>151</v>
      </c>
    </row>
    <row r="1152" spans="2:65" ht="18" customHeight="1" x14ac:dyDescent="0.15">
      <c r="B1152" s="466"/>
      <c r="C1152" s="467"/>
      <c r="D1152" s="467"/>
      <c r="E1152" s="467"/>
      <c r="F1152" s="467"/>
      <c r="G1152" s="467"/>
      <c r="H1152" s="467"/>
      <c r="I1152" s="468"/>
      <c r="J1152" s="466"/>
      <c r="K1152" s="467"/>
      <c r="L1152" s="467"/>
      <c r="M1152" s="467"/>
      <c r="N1152" s="472"/>
      <c r="O1152" s="86"/>
      <c r="P1152" s="15" t="s">
        <v>0</v>
      </c>
      <c r="Q1152" s="44"/>
      <c r="R1152" s="15" t="s">
        <v>1</v>
      </c>
      <c r="S1152" s="85"/>
      <c r="T1152" s="474" t="s">
        <v>57</v>
      </c>
      <c r="U1152" s="475"/>
      <c r="V1152" s="476"/>
      <c r="W1152" s="477"/>
      <c r="X1152" s="477"/>
      <c r="Y1152" s="59" t="s">
        <v>8</v>
      </c>
      <c r="Z1152" s="37"/>
      <c r="AA1152" s="38"/>
      <c r="AB1152" s="38"/>
      <c r="AC1152" s="36" t="s">
        <v>8</v>
      </c>
      <c r="AD1152" s="37"/>
      <c r="AE1152" s="38"/>
      <c r="AF1152" s="38"/>
      <c r="AG1152" s="39" t="s">
        <v>8</v>
      </c>
      <c r="AH1152" s="462">
        <f>IF(V1152="賃金で算定",V1153+Z1153-AD1153,0)</f>
        <v>0</v>
      </c>
      <c r="AI1152" s="463"/>
      <c r="AJ1152" s="463"/>
      <c r="AK1152" s="464"/>
      <c r="AL1152" s="51"/>
      <c r="AM1152" s="52"/>
      <c r="AN1152" s="478"/>
      <c r="AO1152" s="479"/>
      <c r="AP1152" s="479"/>
      <c r="AQ1152" s="479"/>
      <c r="AR1152" s="479"/>
      <c r="AS1152" s="39" t="s">
        <v>8</v>
      </c>
      <c r="AV1152" s="46" t="str">
        <f>IF(OR(O1152="",Q1152=""),"", IF(O1152&lt;20,DATE(O1152+118,Q1152,IF(S1152="",1,S1152)),DATE(O1152+88,Q1152,IF(S1152="",1,S1152))))</f>
        <v/>
      </c>
      <c r="AW1152" s="47" t="str">
        <f>IF(AV1152&lt;=設定シート!C$15,"昔",IF(AV1152&lt;=設定シート!E$15,"上",IF(AV1152&lt;=設定シート!G$15,"中","下")))</f>
        <v>下</v>
      </c>
      <c r="AX1152" s="4">
        <f>IF(AV1152&lt;=設定シート!$E$36,5,IF(AV1152&lt;=設定シート!$I$36,7,IF(AV1152&lt;=設定シート!$M$36,9,11)))</f>
        <v>11</v>
      </c>
      <c r="AY1152" s="202"/>
      <c r="AZ1152" s="200"/>
      <c r="BA1152" s="204">
        <f>AN1152</f>
        <v>0</v>
      </c>
      <c r="BB1152" s="200"/>
      <c r="BC1152" s="200"/>
    </row>
    <row r="1153" spans="2:65" ht="18" customHeight="1" x14ac:dyDescent="0.15">
      <c r="B1153" s="469"/>
      <c r="C1153" s="470"/>
      <c r="D1153" s="470"/>
      <c r="E1153" s="470"/>
      <c r="F1153" s="470"/>
      <c r="G1153" s="470"/>
      <c r="H1153" s="470"/>
      <c r="I1153" s="471"/>
      <c r="J1153" s="469"/>
      <c r="K1153" s="470"/>
      <c r="L1153" s="470"/>
      <c r="M1153" s="470"/>
      <c r="N1153" s="473"/>
      <c r="O1153" s="87"/>
      <c r="P1153" s="5" t="s">
        <v>0</v>
      </c>
      <c r="Q1153" s="45"/>
      <c r="R1153" s="5" t="s">
        <v>1</v>
      </c>
      <c r="S1153" s="88"/>
      <c r="T1153" s="480" t="s">
        <v>58</v>
      </c>
      <c r="U1153" s="481"/>
      <c r="V1153" s="482"/>
      <c r="W1153" s="483"/>
      <c r="X1153" s="483"/>
      <c r="Y1153" s="484"/>
      <c r="Z1153" s="485"/>
      <c r="AA1153" s="486"/>
      <c r="AB1153" s="486"/>
      <c r="AC1153" s="486"/>
      <c r="AD1153" s="482">
        <v>0</v>
      </c>
      <c r="AE1153" s="483"/>
      <c r="AF1153" s="483"/>
      <c r="AG1153" s="484"/>
      <c r="AH1153" s="435">
        <f>IF(V1152="賃金で算定",0,V1153+Z1153-AD1153)</f>
        <v>0</v>
      </c>
      <c r="AI1153" s="435"/>
      <c r="AJ1153" s="435"/>
      <c r="AK1153" s="465"/>
      <c r="AL1153" s="439">
        <f>IF(V1152="賃金で算定","賃金で算定",IF(OR(V1153=0,$F1170="",AV1152=""),0,IF(AW1152="昔",VLOOKUP($F1170,労務比率,AX1152,FALSE),IF(AW1152="上",VLOOKUP($F1170,労務比率,AX1152,FALSE),IF(AW1152="中",VLOOKUP($F1170,労務比率,AX1152,FALSE),VLOOKUP($F1170,労務比率,AX1152,FALSE))))))</f>
        <v>0</v>
      </c>
      <c r="AM1153" s="440"/>
      <c r="AN1153" s="436">
        <f>IF(V1152="賃金で算定",0,INT(AH1153*AL1153/100))</f>
        <v>0</v>
      </c>
      <c r="AO1153" s="437"/>
      <c r="AP1153" s="437"/>
      <c r="AQ1153" s="437"/>
      <c r="AR1153" s="437"/>
      <c r="AS1153" s="31"/>
      <c r="AV1153" s="46"/>
      <c r="AW1153" s="47"/>
      <c r="AY1153" s="203">
        <f>AH1153</f>
        <v>0</v>
      </c>
      <c r="AZ1153" s="201">
        <f>IF(AV1152&lt;=設定シート!C$85,AH1153,IF(AND(AV1152&gt;=設定シート!E$85,AV1152&lt;=設定シート!G$85),AH1153*105/108,AH1153))</f>
        <v>0</v>
      </c>
      <c r="BA1153" s="198"/>
      <c r="BB1153" s="201">
        <f>IF($AL1153="賃金で算定",0,INT(AY1153*$AL1153/100))</f>
        <v>0</v>
      </c>
      <c r="BC1153" s="201">
        <f>IF(AY1153=AZ1153,BB1153,AZ1153*$AL1153/100)</f>
        <v>0</v>
      </c>
      <c r="BL1153" s="43">
        <f>IF(AY1153=AZ1153,0,1)</f>
        <v>0</v>
      </c>
      <c r="BM1153" s="43" t="str">
        <f>IF(BL1153=1,AL1153,"")</f>
        <v/>
      </c>
    </row>
    <row r="1154" spans="2:65" ht="18" customHeight="1" x14ac:dyDescent="0.15">
      <c r="B1154" s="466"/>
      <c r="C1154" s="467"/>
      <c r="D1154" s="467"/>
      <c r="E1154" s="467"/>
      <c r="F1154" s="467"/>
      <c r="G1154" s="467"/>
      <c r="H1154" s="467"/>
      <c r="I1154" s="468"/>
      <c r="J1154" s="466"/>
      <c r="K1154" s="467"/>
      <c r="L1154" s="467"/>
      <c r="M1154" s="467"/>
      <c r="N1154" s="472"/>
      <c r="O1154" s="86"/>
      <c r="P1154" s="15" t="s">
        <v>45</v>
      </c>
      <c r="Q1154" s="44"/>
      <c r="R1154" s="15" t="s">
        <v>46</v>
      </c>
      <c r="S1154" s="85"/>
      <c r="T1154" s="474" t="s">
        <v>47</v>
      </c>
      <c r="U1154" s="475"/>
      <c r="V1154" s="476"/>
      <c r="W1154" s="477"/>
      <c r="X1154" s="477"/>
      <c r="Y1154" s="60"/>
      <c r="Z1154" s="33"/>
      <c r="AA1154" s="34"/>
      <c r="AB1154" s="34"/>
      <c r="AC1154" s="35"/>
      <c r="AD1154" s="33"/>
      <c r="AE1154" s="34"/>
      <c r="AF1154" s="34"/>
      <c r="AG1154" s="40"/>
      <c r="AH1154" s="462">
        <f>IF(V1154="賃金で算定",V1155+Z1155-AD1155,0)</f>
        <v>0</v>
      </c>
      <c r="AI1154" s="463"/>
      <c r="AJ1154" s="463"/>
      <c r="AK1154" s="464"/>
      <c r="AL1154" s="51"/>
      <c r="AM1154" s="52"/>
      <c r="AN1154" s="478"/>
      <c r="AO1154" s="479"/>
      <c r="AP1154" s="479"/>
      <c r="AQ1154" s="479"/>
      <c r="AR1154" s="479"/>
      <c r="AS1154" s="32"/>
      <c r="AV1154" s="46" t="str">
        <f>IF(OR(O1154="",Q1154=""),"", IF(O1154&lt;20,DATE(O1154+118,Q1154,IF(S1154="",1,S1154)),DATE(O1154+88,Q1154,IF(S1154="",1,S1154))))</f>
        <v/>
      </c>
      <c r="AW1154" s="47" t="str">
        <f>IF(AV1154&lt;=設定シート!C$15,"昔",IF(AV1154&lt;=設定シート!E$15,"上",IF(AV1154&lt;=設定シート!G$15,"中","下")))</f>
        <v>下</v>
      </c>
      <c r="AX1154" s="4">
        <f>IF(AV1154&lt;=設定シート!$E$36,5,IF(AV1154&lt;=設定シート!$I$36,7,IF(AV1154&lt;=設定シート!$M$36,9,11)))</f>
        <v>11</v>
      </c>
      <c r="AY1154" s="202"/>
      <c r="AZ1154" s="200"/>
      <c r="BA1154" s="204">
        <f t="shared" ref="BA1154" si="634">AN1154</f>
        <v>0</v>
      </c>
      <c r="BB1154" s="200"/>
      <c r="BC1154" s="200"/>
      <c r="BL1154" s="43"/>
      <c r="BM1154" s="43"/>
    </row>
    <row r="1155" spans="2:65" ht="18" customHeight="1" x14ac:dyDescent="0.15">
      <c r="B1155" s="469"/>
      <c r="C1155" s="470"/>
      <c r="D1155" s="470"/>
      <c r="E1155" s="470"/>
      <c r="F1155" s="470"/>
      <c r="G1155" s="470"/>
      <c r="H1155" s="470"/>
      <c r="I1155" s="471"/>
      <c r="J1155" s="469"/>
      <c r="K1155" s="470"/>
      <c r="L1155" s="470"/>
      <c r="M1155" s="470"/>
      <c r="N1155" s="473"/>
      <c r="O1155" s="87"/>
      <c r="P1155" s="16" t="s">
        <v>45</v>
      </c>
      <c r="Q1155" s="45"/>
      <c r="R1155" s="16" t="s">
        <v>46</v>
      </c>
      <c r="S1155" s="88"/>
      <c r="T1155" s="480" t="s">
        <v>48</v>
      </c>
      <c r="U1155" s="481"/>
      <c r="V1155" s="482"/>
      <c r="W1155" s="483"/>
      <c r="X1155" s="483"/>
      <c r="Y1155" s="484"/>
      <c r="Z1155" s="485"/>
      <c r="AA1155" s="486"/>
      <c r="AB1155" s="486"/>
      <c r="AC1155" s="486"/>
      <c r="AD1155" s="482">
        <v>0</v>
      </c>
      <c r="AE1155" s="483"/>
      <c r="AF1155" s="483"/>
      <c r="AG1155" s="484"/>
      <c r="AH1155" s="435">
        <f>IF(V1154="賃金で算定",0,V1155+Z1155-AD1155)</f>
        <v>0</v>
      </c>
      <c r="AI1155" s="435"/>
      <c r="AJ1155" s="435"/>
      <c r="AK1155" s="465"/>
      <c r="AL1155" s="439">
        <f>IF(V1154="賃金で算定","賃金で算定",IF(OR(V1155=0,$F1170="",AV1154=""),0,IF(AW1154="昔",VLOOKUP($F1170,労務比率,AX1154,FALSE),IF(AW1154="上",VLOOKUP($F1170,労務比率,AX1154,FALSE),IF(AW1154="中",VLOOKUP($F1170,労務比率,AX1154,FALSE),VLOOKUP($F1170,労務比率,AX1154,FALSE))))))</f>
        <v>0</v>
      </c>
      <c r="AM1155" s="440"/>
      <c r="AN1155" s="436">
        <f>IF(V1154="賃金で算定",0,INT(AH1155*AL1155/100))</f>
        <v>0</v>
      </c>
      <c r="AO1155" s="437"/>
      <c r="AP1155" s="437"/>
      <c r="AQ1155" s="437"/>
      <c r="AR1155" s="437"/>
      <c r="AS1155" s="31"/>
      <c r="AV1155" s="46"/>
      <c r="AW1155" s="47"/>
      <c r="AY1155" s="203">
        <f t="shared" ref="AY1155" si="635">AH1155</f>
        <v>0</v>
      </c>
      <c r="AZ1155" s="201">
        <f>IF(AV1154&lt;=設定シート!C$85,AH1155,IF(AND(AV1154&gt;=設定シート!E$85,AV1154&lt;=設定シート!G$85),AH1155*105/108,AH1155))</f>
        <v>0</v>
      </c>
      <c r="BA1155" s="198"/>
      <c r="BB1155" s="201">
        <f t="shared" ref="BB1155" si="636">IF($AL1155="賃金で算定",0,INT(AY1155*$AL1155/100))</f>
        <v>0</v>
      </c>
      <c r="BC1155" s="201">
        <f>IF(AY1155=AZ1155,BB1155,AZ1155*$AL1155/100)</f>
        <v>0</v>
      </c>
      <c r="BL1155" s="43">
        <f>IF(AY1155=AZ1155,0,1)</f>
        <v>0</v>
      </c>
      <c r="BM1155" s="43" t="str">
        <f>IF(BL1155=1,AL1155,"")</f>
        <v/>
      </c>
    </row>
    <row r="1156" spans="2:65" ht="18" customHeight="1" x14ac:dyDescent="0.15">
      <c r="B1156" s="466"/>
      <c r="C1156" s="467"/>
      <c r="D1156" s="467"/>
      <c r="E1156" s="467"/>
      <c r="F1156" s="467"/>
      <c r="G1156" s="467"/>
      <c r="H1156" s="467"/>
      <c r="I1156" s="468"/>
      <c r="J1156" s="466"/>
      <c r="K1156" s="467"/>
      <c r="L1156" s="467"/>
      <c r="M1156" s="467"/>
      <c r="N1156" s="472"/>
      <c r="O1156" s="86"/>
      <c r="P1156" s="15" t="s">
        <v>45</v>
      </c>
      <c r="Q1156" s="44"/>
      <c r="R1156" s="15" t="s">
        <v>46</v>
      </c>
      <c r="S1156" s="85"/>
      <c r="T1156" s="474" t="s">
        <v>47</v>
      </c>
      <c r="U1156" s="475"/>
      <c r="V1156" s="476"/>
      <c r="W1156" s="477"/>
      <c r="X1156" s="477"/>
      <c r="Y1156" s="60"/>
      <c r="Z1156" s="33"/>
      <c r="AA1156" s="34"/>
      <c r="AB1156" s="34"/>
      <c r="AC1156" s="35"/>
      <c r="AD1156" s="33"/>
      <c r="AE1156" s="34"/>
      <c r="AF1156" s="34"/>
      <c r="AG1156" s="40"/>
      <c r="AH1156" s="462">
        <f>IF(V1156="賃金で算定",V1157+Z1157-AD1157,0)</f>
        <v>0</v>
      </c>
      <c r="AI1156" s="463"/>
      <c r="AJ1156" s="463"/>
      <c r="AK1156" s="464"/>
      <c r="AL1156" s="51"/>
      <c r="AM1156" s="52"/>
      <c r="AN1156" s="478"/>
      <c r="AO1156" s="479"/>
      <c r="AP1156" s="479"/>
      <c r="AQ1156" s="479"/>
      <c r="AR1156" s="479"/>
      <c r="AS1156" s="32"/>
      <c r="AV1156" s="46" t="str">
        <f>IF(OR(O1156="",Q1156=""),"", IF(O1156&lt;20,DATE(O1156+118,Q1156,IF(S1156="",1,S1156)),DATE(O1156+88,Q1156,IF(S1156="",1,S1156))))</f>
        <v/>
      </c>
      <c r="AW1156" s="47" t="str">
        <f>IF(AV1156&lt;=設定シート!C$15,"昔",IF(AV1156&lt;=設定シート!E$15,"上",IF(AV1156&lt;=設定シート!G$15,"中","下")))</f>
        <v>下</v>
      </c>
      <c r="AX1156" s="4">
        <f>IF(AV1156&lt;=設定シート!$E$36,5,IF(AV1156&lt;=設定シート!$I$36,7,IF(AV1156&lt;=設定シート!$M$36,9,11)))</f>
        <v>11</v>
      </c>
      <c r="AY1156" s="202"/>
      <c r="AZ1156" s="200"/>
      <c r="BA1156" s="204">
        <f t="shared" ref="BA1156" si="637">AN1156</f>
        <v>0</v>
      </c>
      <c r="BB1156" s="200"/>
      <c r="BC1156" s="200"/>
    </row>
    <row r="1157" spans="2:65" ht="18" customHeight="1" x14ac:dyDescent="0.15">
      <c r="B1157" s="469"/>
      <c r="C1157" s="470"/>
      <c r="D1157" s="470"/>
      <c r="E1157" s="470"/>
      <c r="F1157" s="470"/>
      <c r="G1157" s="470"/>
      <c r="H1157" s="470"/>
      <c r="I1157" s="471"/>
      <c r="J1157" s="469"/>
      <c r="K1157" s="470"/>
      <c r="L1157" s="470"/>
      <c r="M1157" s="470"/>
      <c r="N1157" s="473"/>
      <c r="O1157" s="87"/>
      <c r="P1157" s="16" t="s">
        <v>45</v>
      </c>
      <c r="Q1157" s="45"/>
      <c r="R1157" s="16" t="s">
        <v>46</v>
      </c>
      <c r="S1157" s="88"/>
      <c r="T1157" s="480" t="s">
        <v>48</v>
      </c>
      <c r="U1157" s="481"/>
      <c r="V1157" s="482"/>
      <c r="W1157" s="483"/>
      <c r="X1157" s="483"/>
      <c r="Y1157" s="484"/>
      <c r="Z1157" s="482"/>
      <c r="AA1157" s="483"/>
      <c r="AB1157" s="483"/>
      <c r="AC1157" s="483"/>
      <c r="AD1157" s="482">
        <v>0</v>
      </c>
      <c r="AE1157" s="483"/>
      <c r="AF1157" s="483"/>
      <c r="AG1157" s="484"/>
      <c r="AH1157" s="435">
        <f>IF(V1156="賃金で算定",0,V1157+Z1157-AD1157)</f>
        <v>0</v>
      </c>
      <c r="AI1157" s="435"/>
      <c r="AJ1157" s="435"/>
      <c r="AK1157" s="465"/>
      <c r="AL1157" s="439">
        <f>IF(V1156="賃金で算定","賃金で算定",IF(OR(V1157=0,$F1170="",AV1156=""),0,IF(AW1156="昔",VLOOKUP($F1170,労務比率,AX1156,FALSE),IF(AW1156="上",VLOOKUP($F1170,労務比率,AX1156,FALSE),IF(AW1156="中",VLOOKUP($F1170,労務比率,AX1156,FALSE),VLOOKUP($F1170,労務比率,AX1156,FALSE))))))</f>
        <v>0</v>
      </c>
      <c r="AM1157" s="440"/>
      <c r="AN1157" s="436">
        <f>IF(V1156="賃金で算定",0,INT(AH1157*AL1157/100))</f>
        <v>0</v>
      </c>
      <c r="AO1157" s="437"/>
      <c r="AP1157" s="437"/>
      <c r="AQ1157" s="437"/>
      <c r="AR1157" s="437"/>
      <c r="AS1157" s="31"/>
      <c r="AV1157" s="46"/>
      <c r="AW1157" s="47"/>
      <c r="AY1157" s="203">
        <f t="shared" ref="AY1157" si="638">AH1157</f>
        <v>0</v>
      </c>
      <c r="AZ1157" s="201">
        <f>IF(AV1156&lt;=設定シート!C$85,AH1157,IF(AND(AV1156&gt;=設定シート!E$85,AV1156&lt;=設定シート!G$85),AH1157*105/108,AH1157))</f>
        <v>0</v>
      </c>
      <c r="BA1157" s="198"/>
      <c r="BB1157" s="201">
        <f t="shared" ref="BB1157" si="639">IF($AL1157="賃金で算定",0,INT(AY1157*$AL1157/100))</f>
        <v>0</v>
      </c>
      <c r="BC1157" s="201">
        <f>IF(AY1157=AZ1157,BB1157,AZ1157*$AL1157/100)</f>
        <v>0</v>
      </c>
      <c r="BL1157" s="43">
        <f>IF(AY1157=AZ1157,0,1)</f>
        <v>0</v>
      </c>
      <c r="BM1157" s="43" t="str">
        <f>IF(BL1157=1,AL1157,"")</f>
        <v/>
      </c>
    </row>
    <row r="1158" spans="2:65" ht="18" customHeight="1" x14ac:dyDescent="0.15">
      <c r="B1158" s="466"/>
      <c r="C1158" s="467"/>
      <c r="D1158" s="467"/>
      <c r="E1158" s="467"/>
      <c r="F1158" s="467"/>
      <c r="G1158" s="467"/>
      <c r="H1158" s="467"/>
      <c r="I1158" s="468"/>
      <c r="J1158" s="466"/>
      <c r="K1158" s="467"/>
      <c r="L1158" s="467"/>
      <c r="M1158" s="467"/>
      <c r="N1158" s="472"/>
      <c r="O1158" s="86"/>
      <c r="P1158" s="15" t="s">
        <v>45</v>
      </c>
      <c r="Q1158" s="44"/>
      <c r="R1158" s="15" t="s">
        <v>46</v>
      </c>
      <c r="S1158" s="85"/>
      <c r="T1158" s="474" t="s">
        <v>47</v>
      </c>
      <c r="U1158" s="475"/>
      <c r="V1158" s="476"/>
      <c r="W1158" s="477"/>
      <c r="X1158" s="477"/>
      <c r="Y1158" s="61"/>
      <c r="Z1158" s="29"/>
      <c r="AA1158" s="30"/>
      <c r="AB1158" s="30"/>
      <c r="AC1158" s="41"/>
      <c r="AD1158" s="29"/>
      <c r="AE1158" s="30"/>
      <c r="AF1158" s="30"/>
      <c r="AG1158" s="42"/>
      <c r="AH1158" s="462">
        <f>IF(V1158="賃金で算定",V1159+Z1159-AD1159,0)</f>
        <v>0</v>
      </c>
      <c r="AI1158" s="463"/>
      <c r="AJ1158" s="463"/>
      <c r="AK1158" s="464"/>
      <c r="AL1158" s="51"/>
      <c r="AM1158" s="52"/>
      <c r="AN1158" s="478"/>
      <c r="AO1158" s="479"/>
      <c r="AP1158" s="479"/>
      <c r="AQ1158" s="479"/>
      <c r="AR1158" s="479"/>
      <c r="AS1158" s="32"/>
      <c r="AV1158" s="46" t="str">
        <f>IF(OR(O1158="",Q1158=""),"", IF(O1158&lt;20,DATE(O1158+118,Q1158,IF(S1158="",1,S1158)),DATE(O1158+88,Q1158,IF(S1158="",1,S1158))))</f>
        <v/>
      </c>
      <c r="AW1158" s="47" t="str">
        <f>IF(AV1158&lt;=設定シート!C$15,"昔",IF(AV1158&lt;=設定シート!E$15,"上",IF(AV1158&lt;=設定シート!G$15,"中","下")))</f>
        <v>下</v>
      </c>
      <c r="AX1158" s="4">
        <f>IF(AV1158&lt;=設定シート!$E$36,5,IF(AV1158&lt;=設定シート!$I$36,7,IF(AV1158&lt;=設定シート!$M$36,9,11)))</f>
        <v>11</v>
      </c>
      <c r="AY1158" s="202"/>
      <c r="AZ1158" s="200"/>
      <c r="BA1158" s="204">
        <f t="shared" ref="BA1158" si="640">AN1158</f>
        <v>0</v>
      </c>
      <c r="BB1158" s="200"/>
      <c r="BC1158" s="200"/>
    </row>
    <row r="1159" spans="2:65" ht="18" customHeight="1" x14ac:dyDescent="0.15">
      <c r="B1159" s="469"/>
      <c r="C1159" s="470"/>
      <c r="D1159" s="470"/>
      <c r="E1159" s="470"/>
      <c r="F1159" s="470"/>
      <c r="G1159" s="470"/>
      <c r="H1159" s="470"/>
      <c r="I1159" s="471"/>
      <c r="J1159" s="469"/>
      <c r="K1159" s="470"/>
      <c r="L1159" s="470"/>
      <c r="M1159" s="470"/>
      <c r="N1159" s="473"/>
      <c r="O1159" s="87"/>
      <c r="P1159" s="16" t="s">
        <v>45</v>
      </c>
      <c r="Q1159" s="45"/>
      <c r="R1159" s="16" t="s">
        <v>46</v>
      </c>
      <c r="S1159" s="88"/>
      <c r="T1159" s="480" t="s">
        <v>48</v>
      </c>
      <c r="U1159" s="481"/>
      <c r="V1159" s="482"/>
      <c r="W1159" s="483"/>
      <c r="X1159" s="483"/>
      <c r="Y1159" s="484"/>
      <c r="Z1159" s="485"/>
      <c r="AA1159" s="486"/>
      <c r="AB1159" s="486"/>
      <c r="AC1159" s="486"/>
      <c r="AD1159" s="482">
        <v>0</v>
      </c>
      <c r="AE1159" s="483"/>
      <c r="AF1159" s="483"/>
      <c r="AG1159" s="484"/>
      <c r="AH1159" s="435">
        <f>IF(V1158="賃金で算定",0,V1159+Z1159-AD1159)</f>
        <v>0</v>
      </c>
      <c r="AI1159" s="435"/>
      <c r="AJ1159" s="435"/>
      <c r="AK1159" s="465"/>
      <c r="AL1159" s="439">
        <f>IF(V1158="賃金で算定","賃金で算定",IF(OR(V1159=0,$F1170="",AV1158=""),0,IF(AW1158="昔",VLOOKUP($F1170,労務比率,AX1158,FALSE),IF(AW1158="上",VLOOKUP($F1170,労務比率,AX1158,FALSE),IF(AW1158="中",VLOOKUP($F1170,労務比率,AX1158,FALSE),VLOOKUP($F1170,労務比率,AX1158,FALSE))))))</f>
        <v>0</v>
      </c>
      <c r="AM1159" s="440"/>
      <c r="AN1159" s="436">
        <f>IF(V1158="賃金で算定",0,INT(AH1159*AL1159/100))</f>
        <v>0</v>
      </c>
      <c r="AO1159" s="437"/>
      <c r="AP1159" s="437"/>
      <c r="AQ1159" s="437"/>
      <c r="AR1159" s="437"/>
      <c r="AS1159" s="31"/>
      <c r="AV1159" s="46"/>
      <c r="AW1159" s="47"/>
      <c r="AY1159" s="203">
        <f t="shared" ref="AY1159" si="641">AH1159</f>
        <v>0</v>
      </c>
      <c r="AZ1159" s="201">
        <f>IF(AV1158&lt;=設定シート!C$85,AH1159,IF(AND(AV1158&gt;=設定シート!E$85,AV1158&lt;=設定シート!G$85),AH1159*105/108,AH1159))</f>
        <v>0</v>
      </c>
      <c r="BA1159" s="198"/>
      <c r="BB1159" s="201">
        <f t="shared" ref="BB1159" si="642">IF($AL1159="賃金で算定",0,INT(AY1159*$AL1159/100))</f>
        <v>0</v>
      </c>
      <c r="BC1159" s="201">
        <f>IF(AY1159=AZ1159,BB1159,AZ1159*$AL1159/100)</f>
        <v>0</v>
      </c>
      <c r="BL1159" s="43">
        <f>IF(AY1159=AZ1159,0,1)</f>
        <v>0</v>
      </c>
      <c r="BM1159" s="43" t="str">
        <f>IF(BL1159=1,AL1159,"")</f>
        <v/>
      </c>
    </row>
    <row r="1160" spans="2:65" ht="18" customHeight="1" x14ac:dyDescent="0.15">
      <c r="B1160" s="466"/>
      <c r="C1160" s="467"/>
      <c r="D1160" s="467"/>
      <c r="E1160" s="467"/>
      <c r="F1160" s="467"/>
      <c r="G1160" s="467"/>
      <c r="H1160" s="467"/>
      <c r="I1160" s="468"/>
      <c r="J1160" s="466"/>
      <c r="K1160" s="467"/>
      <c r="L1160" s="467"/>
      <c r="M1160" s="467"/>
      <c r="N1160" s="472"/>
      <c r="O1160" s="86"/>
      <c r="P1160" s="15" t="s">
        <v>45</v>
      </c>
      <c r="Q1160" s="44"/>
      <c r="R1160" s="15" t="s">
        <v>46</v>
      </c>
      <c r="S1160" s="85"/>
      <c r="T1160" s="474" t="s">
        <v>47</v>
      </c>
      <c r="U1160" s="475"/>
      <c r="V1160" s="476"/>
      <c r="W1160" s="477"/>
      <c r="X1160" s="477"/>
      <c r="Y1160" s="60"/>
      <c r="Z1160" s="33"/>
      <c r="AA1160" s="34"/>
      <c r="AB1160" s="34"/>
      <c r="AC1160" s="35"/>
      <c r="AD1160" s="33"/>
      <c r="AE1160" s="34"/>
      <c r="AF1160" s="34"/>
      <c r="AG1160" s="40"/>
      <c r="AH1160" s="462">
        <f>IF(V1160="賃金で算定",V1161+Z1161-AD1161,0)</f>
        <v>0</v>
      </c>
      <c r="AI1160" s="463"/>
      <c r="AJ1160" s="463"/>
      <c r="AK1160" s="464"/>
      <c r="AL1160" s="51"/>
      <c r="AM1160" s="52"/>
      <c r="AN1160" s="478"/>
      <c r="AO1160" s="479"/>
      <c r="AP1160" s="479"/>
      <c r="AQ1160" s="479"/>
      <c r="AR1160" s="479"/>
      <c r="AS1160" s="32"/>
      <c r="AV1160" s="46" t="str">
        <f>IF(OR(O1160="",Q1160=""),"", IF(O1160&lt;20,DATE(O1160+118,Q1160,IF(S1160="",1,S1160)),DATE(O1160+88,Q1160,IF(S1160="",1,S1160))))</f>
        <v/>
      </c>
      <c r="AW1160" s="47" t="str">
        <f>IF(AV1160&lt;=設定シート!C$15,"昔",IF(AV1160&lt;=設定シート!E$15,"上",IF(AV1160&lt;=設定シート!G$15,"中","下")))</f>
        <v>下</v>
      </c>
      <c r="AX1160" s="4">
        <f>IF(AV1160&lt;=設定シート!$E$36,5,IF(AV1160&lt;=設定シート!$I$36,7,IF(AV1160&lt;=設定シート!$M$36,9,11)))</f>
        <v>11</v>
      </c>
      <c r="AY1160" s="202"/>
      <c r="AZ1160" s="200"/>
      <c r="BA1160" s="204">
        <f t="shared" ref="BA1160" si="643">AN1160</f>
        <v>0</v>
      </c>
      <c r="BB1160" s="200"/>
      <c r="BC1160" s="200"/>
    </row>
    <row r="1161" spans="2:65" ht="18" customHeight="1" x14ac:dyDescent="0.15">
      <c r="B1161" s="469"/>
      <c r="C1161" s="470"/>
      <c r="D1161" s="470"/>
      <c r="E1161" s="470"/>
      <c r="F1161" s="470"/>
      <c r="G1161" s="470"/>
      <c r="H1161" s="470"/>
      <c r="I1161" s="471"/>
      <c r="J1161" s="469"/>
      <c r="K1161" s="470"/>
      <c r="L1161" s="470"/>
      <c r="M1161" s="470"/>
      <c r="N1161" s="473"/>
      <c r="O1161" s="87"/>
      <c r="P1161" s="16" t="s">
        <v>45</v>
      </c>
      <c r="Q1161" s="45"/>
      <c r="R1161" s="16" t="s">
        <v>46</v>
      </c>
      <c r="S1161" s="88"/>
      <c r="T1161" s="480" t="s">
        <v>48</v>
      </c>
      <c r="U1161" s="481"/>
      <c r="V1161" s="482"/>
      <c r="W1161" s="483"/>
      <c r="X1161" s="483"/>
      <c r="Y1161" s="484"/>
      <c r="Z1161" s="482"/>
      <c r="AA1161" s="483"/>
      <c r="AB1161" s="483"/>
      <c r="AC1161" s="483"/>
      <c r="AD1161" s="482">
        <v>0</v>
      </c>
      <c r="AE1161" s="483"/>
      <c r="AF1161" s="483"/>
      <c r="AG1161" s="484"/>
      <c r="AH1161" s="435">
        <f>IF(V1160="賃金で算定",0,V1161+Z1161-AD1161)</f>
        <v>0</v>
      </c>
      <c r="AI1161" s="435"/>
      <c r="AJ1161" s="435"/>
      <c r="AK1161" s="465"/>
      <c r="AL1161" s="439">
        <f>IF(V1160="賃金で算定","賃金で算定",IF(OR(V1161=0,$F1170="",AV1160=""),0,IF(AW1160="昔",VLOOKUP($F1170,労務比率,AX1160,FALSE),IF(AW1160="上",VLOOKUP($F1170,労務比率,AX1160,FALSE),IF(AW1160="中",VLOOKUP($F1170,労務比率,AX1160,FALSE),VLOOKUP($F1170,労務比率,AX1160,FALSE))))))</f>
        <v>0</v>
      </c>
      <c r="AM1161" s="440"/>
      <c r="AN1161" s="436">
        <f>IF(V1160="賃金で算定",0,INT(AH1161*AL1161/100))</f>
        <v>0</v>
      </c>
      <c r="AO1161" s="437"/>
      <c r="AP1161" s="437"/>
      <c r="AQ1161" s="437"/>
      <c r="AR1161" s="437"/>
      <c r="AS1161" s="31"/>
      <c r="AV1161" s="46"/>
      <c r="AW1161" s="47"/>
      <c r="AY1161" s="203">
        <f t="shared" ref="AY1161" si="644">AH1161</f>
        <v>0</v>
      </c>
      <c r="AZ1161" s="201">
        <f>IF(AV1160&lt;=設定シート!C$85,AH1161,IF(AND(AV1160&gt;=設定シート!E$85,AV1160&lt;=設定シート!G$85),AH1161*105/108,AH1161))</f>
        <v>0</v>
      </c>
      <c r="BA1161" s="198"/>
      <c r="BB1161" s="201">
        <f t="shared" ref="BB1161" si="645">IF($AL1161="賃金で算定",0,INT(AY1161*$AL1161/100))</f>
        <v>0</v>
      </c>
      <c r="BC1161" s="201">
        <f>IF(AY1161=AZ1161,BB1161,AZ1161*$AL1161/100)</f>
        <v>0</v>
      </c>
      <c r="BL1161" s="43">
        <f>IF(AY1161=AZ1161,0,1)</f>
        <v>0</v>
      </c>
      <c r="BM1161" s="43" t="str">
        <f>IF(BL1161=1,AL1161,"")</f>
        <v/>
      </c>
    </row>
    <row r="1162" spans="2:65" ht="18" customHeight="1" x14ac:dyDescent="0.15">
      <c r="B1162" s="466"/>
      <c r="C1162" s="467"/>
      <c r="D1162" s="467"/>
      <c r="E1162" s="467"/>
      <c r="F1162" s="467"/>
      <c r="G1162" s="467"/>
      <c r="H1162" s="467"/>
      <c r="I1162" s="468"/>
      <c r="J1162" s="466"/>
      <c r="K1162" s="467"/>
      <c r="L1162" s="467"/>
      <c r="M1162" s="467"/>
      <c r="N1162" s="472"/>
      <c r="O1162" s="86"/>
      <c r="P1162" s="15" t="s">
        <v>45</v>
      </c>
      <c r="Q1162" s="44"/>
      <c r="R1162" s="15" t="s">
        <v>46</v>
      </c>
      <c r="S1162" s="85"/>
      <c r="T1162" s="474" t="s">
        <v>47</v>
      </c>
      <c r="U1162" s="475"/>
      <c r="V1162" s="476"/>
      <c r="W1162" s="477"/>
      <c r="X1162" s="477"/>
      <c r="Y1162" s="60"/>
      <c r="Z1162" s="33"/>
      <c r="AA1162" s="34"/>
      <c r="AB1162" s="34"/>
      <c r="AC1162" s="35"/>
      <c r="AD1162" s="33"/>
      <c r="AE1162" s="34"/>
      <c r="AF1162" s="34"/>
      <c r="AG1162" s="40"/>
      <c r="AH1162" s="462">
        <f>IF(V1162="賃金で算定",V1163+Z1163-AD1163,0)</f>
        <v>0</v>
      </c>
      <c r="AI1162" s="463"/>
      <c r="AJ1162" s="463"/>
      <c r="AK1162" s="464"/>
      <c r="AL1162" s="51"/>
      <c r="AM1162" s="52"/>
      <c r="AN1162" s="478"/>
      <c r="AO1162" s="479"/>
      <c r="AP1162" s="479"/>
      <c r="AQ1162" s="479"/>
      <c r="AR1162" s="479"/>
      <c r="AS1162" s="32"/>
      <c r="AV1162" s="46" t="str">
        <f>IF(OR(O1162="",Q1162=""),"", IF(O1162&lt;20,DATE(O1162+118,Q1162,IF(S1162="",1,S1162)),DATE(O1162+88,Q1162,IF(S1162="",1,S1162))))</f>
        <v/>
      </c>
      <c r="AW1162" s="47" t="str">
        <f>IF(AV1162&lt;=設定シート!C$15,"昔",IF(AV1162&lt;=設定シート!E$15,"上",IF(AV1162&lt;=設定シート!G$15,"中","下")))</f>
        <v>下</v>
      </c>
      <c r="AX1162" s="4">
        <f>IF(AV1162&lt;=設定シート!$E$36,5,IF(AV1162&lt;=設定シート!$I$36,7,IF(AV1162&lt;=設定シート!$M$36,9,11)))</f>
        <v>11</v>
      </c>
      <c r="AY1162" s="202"/>
      <c r="AZ1162" s="200"/>
      <c r="BA1162" s="204">
        <f t="shared" ref="BA1162" si="646">AN1162</f>
        <v>0</v>
      </c>
      <c r="BB1162" s="200"/>
      <c r="BC1162" s="200"/>
    </row>
    <row r="1163" spans="2:65" ht="18" customHeight="1" x14ac:dyDescent="0.15">
      <c r="B1163" s="469"/>
      <c r="C1163" s="470"/>
      <c r="D1163" s="470"/>
      <c r="E1163" s="470"/>
      <c r="F1163" s="470"/>
      <c r="G1163" s="470"/>
      <c r="H1163" s="470"/>
      <c r="I1163" s="471"/>
      <c r="J1163" s="469"/>
      <c r="K1163" s="470"/>
      <c r="L1163" s="470"/>
      <c r="M1163" s="470"/>
      <c r="N1163" s="473"/>
      <c r="O1163" s="87"/>
      <c r="P1163" s="16" t="s">
        <v>45</v>
      </c>
      <c r="Q1163" s="45"/>
      <c r="R1163" s="16" t="s">
        <v>46</v>
      </c>
      <c r="S1163" s="88"/>
      <c r="T1163" s="480" t="s">
        <v>48</v>
      </c>
      <c r="U1163" s="481"/>
      <c r="V1163" s="482"/>
      <c r="W1163" s="483"/>
      <c r="X1163" s="483"/>
      <c r="Y1163" s="484"/>
      <c r="Z1163" s="482"/>
      <c r="AA1163" s="483"/>
      <c r="AB1163" s="483"/>
      <c r="AC1163" s="483"/>
      <c r="AD1163" s="482">
        <v>0</v>
      </c>
      <c r="AE1163" s="483"/>
      <c r="AF1163" s="483"/>
      <c r="AG1163" s="484"/>
      <c r="AH1163" s="435">
        <f>IF(V1162="賃金で算定",0,V1163+Z1163-AD1163)</f>
        <v>0</v>
      </c>
      <c r="AI1163" s="435"/>
      <c r="AJ1163" s="435"/>
      <c r="AK1163" s="465"/>
      <c r="AL1163" s="439">
        <f>IF(V1162="賃金で算定","賃金で算定",IF(OR(V1163=0,$F1170="",AV1162=""),0,IF(AW1162="昔",VLOOKUP($F1170,労務比率,AX1162,FALSE),IF(AW1162="上",VLOOKUP($F1170,労務比率,AX1162,FALSE),IF(AW1162="中",VLOOKUP($F1170,労務比率,AX1162,FALSE),VLOOKUP($F1170,労務比率,AX1162,FALSE))))))</f>
        <v>0</v>
      </c>
      <c r="AM1163" s="440"/>
      <c r="AN1163" s="436">
        <f>IF(V1162="賃金で算定",0,INT(AH1163*AL1163/100))</f>
        <v>0</v>
      </c>
      <c r="AO1163" s="437"/>
      <c r="AP1163" s="437"/>
      <c r="AQ1163" s="437"/>
      <c r="AR1163" s="437"/>
      <c r="AS1163" s="31"/>
      <c r="AV1163" s="46"/>
      <c r="AW1163" s="47"/>
      <c r="AY1163" s="203">
        <f t="shared" ref="AY1163" si="647">AH1163</f>
        <v>0</v>
      </c>
      <c r="AZ1163" s="201">
        <f>IF(AV1162&lt;=設定シート!C$85,AH1163,IF(AND(AV1162&gt;=設定シート!E$85,AV1162&lt;=設定シート!G$85),AH1163*105/108,AH1163))</f>
        <v>0</v>
      </c>
      <c r="BA1163" s="198"/>
      <c r="BB1163" s="201">
        <f t="shared" ref="BB1163" si="648">IF($AL1163="賃金で算定",0,INT(AY1163*$AL1163/100))</f>
        <v>0</v>
      </c>
      <c r="BC1163" s="201">
        <f>IF(AY1163=AZ1163,BB1163,AZ1163*$AL1163/100)</f>
        <v>0</v>
      </c>
      <c r="BL1163" s="43">
        <f>IF(AY1163=AZ1163,0,1)</f>
        <v>0</v>
      </c>
      <c r="BM1163" s="43" t="str">
        <f>IF(BL1163=1,AL1163,"")</f>
        <v/>
      </c>
    </row>
    <row r="1164" spans="2:65" ht="18" customHeight="1" x14ac:dyDescent="0.15">
      <c r="B1164" s="466"/>
      <c r="C1164" s="467"/>
      <c r="D1164" s="467"/>
      <c r="E1164" s="467"/>
      <c r="F1164" s="467"/>
      <c r="G1164" s="467"/>
      <c r="H1164" s="467"/>
      <c r="I1164" s="468"/>
      <c r="J1164" s="466"/>
      <c r="K1164" s="467"/>
      <c r="L1164" s="467"/>
      <c r="M1164" s="467"/>
      <c r="N1164" s="472"/>
      <c r="O1164" s="86"/>
      <c r="P1164" s="15" t="s">
        <v>45</v>
      </c>
      <c r="Q1164" s="44"/>
      <c r="R1164" s="15" t="s">
        <v>46</v>
      </c>
      <c r="S1164" s="85"/>
      <c r="T1164" s="474" t="s">
        <v>47</v>
      </c>
      <c r="U1164" s="475"/>
      <c r="V1164" s="476"/>
      <c r="W1164" s="477"/>
      <c r="X1164" s="477"/>
      <c r="Y1164" s="60"/>
      <c r="Z1164" s="33"/>
      <c r="AA1164" s="34"/>
      <c r="AB1164" s="34"/>
      <c r="AC1164" s="35"/>
      <c r="AD1164" s="33"/>
      <c r="AE1164" s="34"/>
      <c r="AF1164" s="34"/>
      <c r="AG1164" s="40"/>
      <c r="AH1164" s="462">
        <f>IF(V1164="賃金で算定",V1165+Z1165-AD1165,0)</f>
        <v>0</v>
      </c>
      <c r="AI1164" s="463"/>
      <c r="AJ1164" s="463"/>
      <c r="AK1164" s="464"/>
      <c r="AL1164" s="51"/>
      <c r="AM1164" s="52"/>
      <c r="AN1164" s="478"/>
      <c r="AO1164" s="479"/>
      <c r="AP1164" s="479"/>
      <c r="AQ1164" s="479"/>
      <c r="AR1164" s="479"/>
      <c r="AS1164" s="32"/>
      <c r="AV1164" s="46" t="str">
        <f>IF(OR(O1164="",Q1164=""),"", IF(O1164&lt;20,DATE(O1164+118,Q1164,IF(S1164="",1,S1164)),DATE(O1164+88,Q1164,IF(S1164="",1,S1164))))</f>
        <v/>
      </c>
      <c r="AW1164" s="47" t="str">
        <f>IF(AV1164&lt;=設定シート!C$15,"昔",IF(AV1164&lt;=設定シート!E$15,"上",IF(AV1164&lt;=設定シート!G$15,"中","下")))</f>
        <v>下</v>
      </c>
      <c r="AX1164" s="4">
        <f>IF(AV1164&lt;=設定シート!$E$36,5,IF(AV1164&lt;=設定シート!$I$36,7,IF(AV1164&lt;=設定シート!$M$36,9,11)))</f>
        <v>11</v>
      </c>
      <c r="AY1164" s="202"/>
      <c r="AZ1164" s="200"/>
      <c r="BA1164" s="204">
        <f t="shared" ref="BA1164" si="649">AN1164</f>
        <v>0</v>
      </c>
      <c r="BB1164" s="200"/>
      <c r="BC1164" s="200"/>
    </row>
    <row r="1165" spans="2:65" ht="18" customHeight="1" x14ac:dyDescent="0.15">
      <c r="B1165" s="469"/>
      <c r="C1165" s="470"/>
      <c r="D1165" s="470"/>
      <c r="E1165" s="470"/>
      <c r="F1165" s="470"/>
      <c r="G1165" s="470"/>
      <c r="H1165" s="470"/>
      <c r="I1165" s="471"/>
      <c r="J1165" s="469"/>
      <c r="K1165" s="470"/>
      <c r="L1165" s="470"/>
      <c r="M1165" s="470"/>
      <c r="N1165" s="473"/>
      <c r="O1165" s="87"/>
      <c r="P1165" s="16" t="s">
        <v>45</v>
      </c>
      <c r="Q1165" s="45"/>
      <c r="R1165" s="16" t="s">
        <v>46</v>
      </c>
      <c r="S1165" s="88"/>
      <c r="T1165" s="480" t="s">
        <v>48</v>
      </c>
      <c r="U1165" s="481"/>
      <c r="V1165" s="482"/>
      <c r="W1165" s="483"/>
      <c r="X1165" s="483"/>
      <c r="Y1165" s="484"/>
      <c r="Z1165" s="482"/>
      <c r="AA1165" s="483"/>
      <c r="AB1165" s="483"/>
      <c r="AC1165" s="483"/>
      <c r="AD1165" s="482">
        <v>0</v>
      </c>
      <c r="AE1165" s="483"/>
      <c r="AF1165" s="483"/>
      <c r="AG1165" s="484"/>
      <c r="AH1165" s="435">
        <f>IF(V1164="賃金で算定",0,V1165+Z1165-AD1165)</f>
        <v>0</v>
      </c>
      <c r="AI1165" s="435"/>
      <c r="AJ1165" s="435"/>
      <c r="AK1165" s="465"/>
      <c r="AL1165" s="439">
        <f>IF(V1164="賃金で算定","賃金で算定",IF(OR(V1165=0,$F1170="",AV1164=""),0,IF(AW1164="昔",VLOOKUP($F1170,労務比率,AX1164,FALSE),IF(AW1164="上",VLOOKUP($F1170,労務比率,AX1164,FALSE),IF(AW1164="中",VLOOKUP($F1170,労務比率,AX1164,FALSE),VLOOKUP($F1170,労務比率,AX1164,FALSE))))))</f>
        <v>0</v>
      </c>
      <c r="AM1165" s="440"/>
      <c r="AN1165" s="436">
        <f>IF(V1164="賃金で算定",0,INT(AH1165*AL1165/100))</f>
        <v>0</v>
      </c>
      <c r="AO1165" s="437"/>
      <c r="AP1165" s="437"/>
      <c r="AQ1165" s="437"/>
      <c r="AR1165" s="437"/>
      <c r="AS1165" s="31"/>
      <c r="AV1165" s="46"/>
      <c r="AW1165" s="47"/>
      <c r="AY1165" s="203">
        <f t="shared" ref="AY1165" si="650">AH1165</f>
        <v>0</v>
      </c>
      <c r="AZ1165" s="201">
        <f>IF(AV1164&lt;=設定シート!C$85,AH1165,IF(AND(AV1164&gt;=設定シート!E$85,AV1164&lt;=設定シート!G$85),AH1165*105/108,AH1165))</f>
        <v>0</v>
      </c>
      <c r="BA1165" s="198"/>
      <c r="BB1165" s="201">
        <f t="shared" ref="BB1165" si="651">IF($AL1165="賃金で算定",0,INT(AY1165*$AL1165/100))</f>
        <v>0</v>
      </c>
      <c r="BC1165" s="201">
        <f>IF(AY1165=AZ1165,BB1165,AZ1165*$AL1165/100)</f>
        <v>0</v>
      </c>
      <c r="BL1165" s="43">
        <f>IF(AY1165=AZ1165,0,1)</f>
        <v>0</v>
      </c>
      <c r="BM1165" s="43" t="str">
        <f>IF(BL1165=1,AL1165,"")</f>
        <v/>
      </c>
    </row>
    <row r="1166" spans="2:65" ht="18" customHeight="1" x14ac:dyDescent="0.15">
      <c r="B1166" s="466"/>
      <c r="C1166" s="467"/>
      <c r="D1166" s="467"/>
      <c r="E1166" s="467"/>
      <c r="F1166" s="467"/>
      <c r="G1166" s="467"/>
      <c r="H1166" s="467"/>
      <c r="I1166" s="468"/>
      <c r="J1166" s="466"/>
      <c r="K1166" s="467"/>
      <c r="L1166" s="467"/>
      <c r="M1166" s="467"/>
      <c r="N1166" s="472"/>
      <c r="O1166" s="86"/>
      <c r="P1166" s="15" t="s">
        <v>45</v>
      </c>
      <c r="Q1166" s="44"/>
      <c r="R1166" s="15" t="s">
        <v>46</v>
      </c>
      <c r="S1166" s="85"/>
      <c r="T1166" s="474" t="s">
        <v>47</v>
      </c>
      <c r="U1166" s="475"/>
      <c r="V1166" s="476"/>
      <c r="W1166" s="477"/>
      <c r="X1166" s="477"/>
      <c r="Y1166" s="60"/>
      <c r="Z1166" s="33"/>
      <c r="AA1166" s="34"/>
      <c r="AB1166" s="34"/>
      <c r="AC1166" s="35"/>
      <c r="AD1166" s="33"/>
      <c r="AE1166" s="34"/>
      <c r="AF1166" s="34"/>
      <c r="AG1166" s="40"/>
      <c r="AH1166" s="462">
        <f>IF(V1166="賃金で算定",V1167+Z1167-AD1167,0)</f>
        <v>0</v>
      </c>
      <c r="AI1166" s="463"/>
      <c r="AJ1166" s="463"/>
      <c r="AK1166" s="464"/>
      <c r="AL1166" s="51"/>
      <c r="AM1166" s="52"/>
      <c r="AN1166" s="478"/>
      <c r="AO1166" s="479"/>
      <c r="AP1166" s="479"/>
      <c r="AQ1166" s="479"/>
      <c r="AR1166" s="479"/>
      <c r="AS1166" s="32"/>
      <c r="AV1166" s="46" t="str">
        <f>IF(OR(O1166="",Q1166=""),"", IF(O1166&lt;20,DATE(O1166+118,Q1166,IF(S1166="",1,S1166)),DATE(O1166+88,Q1166,IF(S1166="",1,S1166))))</f>
        <v/>
      </c>
      <c r="AW1166" s="47" t="str">
        <f>IF(AV1166&lt;=設定シート!C$15,"昔",IF(AV1166&lt;=設定シート!E$15,"上",IF(AV1166&lt;=設定シート!G$15,"中","下")))</f>
        <v>下</v>
      </c>
      <c r="AX1166" s="4">
        <f>IF(AV1166&lt;=設定シート!$E$36,5,IF(AV1166&lt;=設定シート!$I$36,7,IF(AV1166&lt;=設定シート!$M$36,9,11)))</f>
        <v>11</v>
      </c>
      <c r="AY1166" s="202"/>
      <c r="AZ1166" s="200"/>
      <c r="BA1166" s="204">
        <f t="shared" ref="BA1166" si="652">AN1166</f>
        <v>0</v>
      </c>
      <c r="BB1166" s="200"/>
      <c r="BC1166" s="200"/>
    </row>
    <row r="1167" spans="2:65" ht="18" customHeight="1" x14ac:dyDescent="0.15">
      <c r="B1167" s="469"/>
      <c r="C1167" s="470"/>
      <c r="D1167" s="470"/>
      <c r="E1167" s="470"/>
      <c r="F1167" s="470"/>
      <c r="G1167" s="470"/>
      <c r="H1167" s="470"/>
      <c r="I1167" s="471"/>
      <c r="J1167" s="469"/>
      <c r="K1167" s="470"/>
      <c r="L1167" s="470"/>
      <c r="M1167" s="470"/>
      <c r="N1167" s="473"/>
      <c r="O1167" s="87"/>
      <c r="P1167" s="16" t="s">
        <v>45</v>
      </c>
      <c r="Q1167" s="45"/>
      <c r="R1167" s="16" t="s">
        <v>46</v>
      </c>
      <c r="S1167" s="88"/>
      <c r="T1167" s="480" t="s">
        <v>48</v>
      </c>
      <c r="U1167" s="481"/>
      <c r="V1167" s="482"/>
      <c r="W1167" s="483"/>
      <c r="X1167" s="483"/>
      <c r="Y1167" s="484"/>
      <c r="Z1167" s="482"/>
      <c r="AA1167" s="483"/>
      <c r="AB1167" s="483"/>
      <c r="AC1167" s="483"/>
      <c r="AD1167" s="482">
        <v>0</v>
      </c>
      <c r="AE1167" s="483"/>
      <c r="AF1167" s="483"/>
      <c r="AG1167" s="484"/>
      <c r="AH1167" s="435">
        <f>IF(V1166="賃金で算定",0,V1167+Z1167-AD1167)</f>
        <v>0</v>
      </c>
      <c r="AI1167" s="435"/>
      <c r="AJ1167" s="435"/>
      <c r="AK1167" s="465"/>
      <c r="AL1167" s="439">
        <f>IF(V1166="賃金で算定","賃金で算定",IF(OR(V1167=0,$F1170="",AV1166=""),0,IF(AW1166="昔",VLOOKUP($F1170,労務比率,AX1166,FALSE),IF(AW1166="上",VLOOKUP($F1170,労務比率,AX1166,FALSE),IF(AW1166="中",VLOOKUP($F1170,労務比率,AX1166,FALSE),VLOOKUP($F1170,労務比率,AX1166,FALSE))))))</f>
        <v>0</v>
      </c>
      <c r="AM1167" s="440"/>
      <c r="AN1167" s="436">
        <f>IF(V1166="賃金で算定",0,INT(AH1167*AL1167/100))</f>
        <v>0</v>
      </c>
      <c r="AO1167" s="437"/>
      <c r="AP1167" s="437"/>
      <c r="AQ1167" s="437"/>
      <c r="AR1167" s="437"/>
      <c r="AS1167" s="31"/>
      <c r="AV1167" s="46"/>
      <c r="AW1167" s="47"/>
      <c r="AY1167" s="203">
        <f t="shared" ref="AY1167" si="653">AH1167</f>
        <v>0</v>
      </c>
      <c r="AZ1167" s="201">
        <f>IF(AV1166&lt;=設定シート!C$85,AH1167,IF(AND(AV1166&gt;=設定シート!E$85,AV1166&lt;=設定シート!G$85),AH1167*105/108,AH1167))</f>
        <v>0</v>
      </c>
      <c r="BA1167" s="198"/>
      <c r="BB1167" s="201">
        <f t="shared" ref="BB1167" si="654">IF($AL1167="賃金で算定",0,INT(AY1167*$AL1167/100))</f>
        <v>0</v>
      </c>
      <c r="BC1167" s="201">
        <f>IF(AY1167=AZ1167,BB1167,AZ1167*$AL1167/100)</f>
        <v>0</v>
      </c>
      <c r="BL1167" s="43">
        <f>IF(AY1167=AZ1167,0,1)</f>
        <v>0</v>
      </c>
      <c r="BM1167" s="43" t="str">
        <f>IF(BL1167=1,AL1167,"")</f>
        <v/>
      </c>
    </row>
    <row r="1168" spans="2:65" ht="18" customHeight="1" x14ac:dyDescent="0.15">
      <c r="B1168" s="466"/>
      <c r="C1168" s="467"/>
      <c r="D1168" s="467"/>
      <c r="E1168" s="467"/>
      <c r="F1168" s="467"/>
      <c r="G1168" s="467"/>
      <c r="H1168" s="467"/>
      <c r="I1168" s="468"/>
      <c r="J1168" s="466"/>
      <c r="K1168" s="467"/>
      <c r="L1168" s="467"/>
      <c r="M1168" s="467"/>
      <c r="N1168" s="472"/>
      <c r="O1168" s="86"/>
      <c r="P1168" s="15" t="s">
        <v>45</v>
      </c>
      <c r="Q1168" s="44"/>
      <c r="R1168" s="15" t="s">
        <v>46</v>
      </c>
      <c r="S1168" s="85"/>
      <c r="T1168" s="474" t="s">
        <v>47</v>
      </c>
      <c r="U1168" s="475"/>
      <c r="V1168" s="476"/>
      <c r="W1168" s="477"/>
      <c r="X1168" s="477"/>
      <c r="Y1168" s="60"/>
      <c r="Z1168" s="33"/>
      <c r="AA1168" s="34"/>
      <c r="AB1168" s="34"/>
      <c r="AC1168" s="35"/>
      <c r="AD1168" s="33"/>
      <c r="AE1168" s="34"/>
      <c r="AF1168" s="34"/>
      <c r="AG1168" s="40"/>
      <c r="AH1168" s="462">
        <f>IF(V1168="賃金で算定",V1169+Z1169-AD1169,0)</f>
        <v>0</v>
      </c>
      <c r="AI1168" s="463"/>
      <c r="AJ1168" s="463"/>
      <c r="AK1168" s="464"/>
      <c r="AL1168" s="51"/>
      <c r="AM1168" s="52"/>
      <c r="AN1168" s="478"/>
      <c r="AO1168" s="479"/>
      <c r="AP1168" s="479"/>
      <c r="AQ1168" s="479"/>
      <c r="AR1168" s="479"/>
      <c r="AS1168" s="32"/>
      <c r="AV1168" s="46" t="str">
        <f>IF(OR(O1168="",Q1168=""),"", IF(O1168&lt;20,DATE(O1168+118,Q1168,IF(S1168="",1,S1168)),DATE(O1168+88,Q1168,IF(S1168="",1,S1168))))</f>
        <v/>
      </c>
      <c r="AW1168" s="47" t="str">
        <f>IF(AV1168&lt;=設定シート!C$15,"昔",IF(AV1168&lt;=設定シート!E$15,"上",IF(AV1168&lt;=設定シート!G$15,"中","下")))</f>
        <v>下</v>
      </c>
      <c r="AX1168" s="4">
        <f>IF(AV1168&lt;=設定シート!$E$36,5,IF(AV1168&lt;=設定シート!$I$36,7,IF(AV1168&lt;=設定シート!$M$36,9,11)))</f>
        <v>11</v>
      </c>
      <c r="AY1168" s="202"/>
      <c r="AZ1168" s="200"/>
      <c r="BA1168" s="204">
        <f t="shared" ref="BA1168" si="655">AN1168</f>
        <v>0</v>
      </c>
      <c r="BB1168" s="200"/>
      <c r="BC1168" s="200"/>
    </row>
    <row r="1169" spans="2:65" ht="18" customHeight="1" x14ac:dyDescent="0.15">
      <c r="B1169" s="469"/>
      <c r="C1169" s="470"/>
      <c r="D1169" s="470"/>
      <c r="E1169" s="470"/>
      <c r="F1169" s="470"/>
      <c r="G1169" s="470"/>
      <c r="H1169" s="470"/>
      <c r="I1169" s="471"/>
      <c r="J1169" s="469"/>
      <c r="K1169" s="470"/>
      <c r="L1169" s="470"/>
      <c r="M1169" s="470"/>
      <c r="N1169" s="473"/>
      <c r="O1169" s="87"/>
      <c r="P1169" s="184" t="s">
        <v>45</v>
      </c>
      <c r="Q1169" s="45"/>
      <c r="R1169" s="16" t="s">
        <v>46</v>
      </c>
      <c r="S1169" s="88"/>
      <c r="T1169" s="480" t="s">
        <v>48</v>
      </c>
      <c r="U1169" s="481"/>
      <c r="V1169" s="482"/>
      <c r="W1169" s="483"/>
      <c r="X1169" s="483"/>
      <c r="Y1169" s="484"/>
      <c r="Z1169" s="482"/>
      <c r="AA1169" s="483"/>
      <c r="AB1169" s="483"/>
      <c r="AC1169" s="483"/>
      <c r="AD1169" s="482">
        <v>0</v>
      </c>
      <c r="AE1169" s="483"/>
      <c r="AF1169" s="483"/>
      <c r="AG1169" s="484"/>
      <c r="AH1169" s="436">
        <f>IF(V1168="賃金で算定",0,V1169+Z1169-AD1169)</f>
        <v>0</v>
      </c>
      <c r="AI1169" s="437"/>
      <c r="AJ1169" s="437"/>
      <c r="AK1169" s="438"/>
      <c r="AL1169" s="439">
        <f>IF(V1168="賃金で算定","賃金で算定",IF(OR(V1169=0,$F1170="",AV1168=""),0,IF(AW1168="昔",VLOOKUP($F1170,労務比率,AX1168,FALSE),IF(AW1168="上",VLOOKUP($F1170,労務比率,AX1168,FALSE),IF(AW1168="中",VLOOKUP($F1170,労務比率,AX1168,FALSE),VLOOKUP($F1170,労務比率,AX1168,FALSE))))))</f>
        <v>0</v>
      </c>
      <c r="AM1169" s="440"/>
      <c r="AN1169" s="436">
        <f>IF(V1168="賃金で算定",0,INT(AH1169*AL1169/100))</f>
        <v>0</v>
      </c>
      <c r="AO1169" s="437"/>
      <c r="AP1169" s="437"/>
      <c r="AQ1169" s="437"/>
      <c r="AR1169" s="437"/>
      <c r="AS1169" s="31"/>
      <c r="AV1169" s="46"/>
      <c r="AW1169" s="47"/>
      <c r="AY1169" s="203">
        <f t="shared" ref="AY1169" si="656">AH1169</f>
        <v>0</v>
      </c>
      <c r="AZ1169" s="201">
        <f>IF(AV1168&lt;=設定シート!C$85,AH1169,IF(AND(AV1168&gt;=設定シート!E$85,AV1168&lt;=設定シート!G$85),AH1169*105/108,AH1169))</f>
        <v>0</v>
      </c>
      <c r="BA1169" s="198"/>
      <c r="BB1169" s="201">
        <f t="shared" ref="BB1169" si="657">IF($AL1169="賃金で算定",0,INT(AY1169*$AL1169/100))</f>
        <v>0</v>
      </c>
      <c r="BC1169" s="201">
        <f>IF(AY1169=AZ1169,BB1169,AZ1169*$AL1169/100)</f>
        <v>0</v>
      </c>
      <c r="BL1169" s="43">
        <f>IF(AY1169=AZ1169,0,1)</f>
        <v>0</v>
      </c>
      <c r="BM1169" s="43" t="str">
        <f>IF(BL1169=1,AL1169,"")</f>
        <v/>
      </c>
    </row>
    <row r="1170" spans="2:65" ht="18" customHeight="1" x14ac:dyDescent="0.15">
      <c r="B1170" s="441" t="s">
        <v>85</v>
      </c>
      <c r="C1170" s="442"/>
      <c r="D1170" s="442"/>
      <c r="E1170" s="443"/>
      <c r="F1170" s="450"/>
      <c r="G1170" s="451"/>
      <c r="H1170" s="451"/>
      <c r="I1170" s="451"/>
      <c r="J1170" s="451"/>
      <c r="K1170" s="451"/>
      <c r="L1170" s="451"/>
      <c r="M1170" s="451"/>
      <c r="N1170" s="452"/>
      <c r="O1170" s="441" t="s">
        <v>49</v>
      </c>
      <c r="P1170" s="442"/>
      <c r="Q1170" s="442"/>
      <c r="R1170" s="442"/>
      <c r="S1170" s="442"/>
      <c r="T1170" s="442"/>
      <c r="U1170" s="443"/>
      <c r="V1170" s="459">
        <f>AH1170</f>
        <v>0</v>
      </c>
      <c r="W1170" s="460"/>
      <c r="X1170" s="460"/>
      <c r="Y1170" s="461"/>
      <c r="Z1170" s="33"/>
      <c r="AA1170" s="34"/>
      <c r="AB1170" s="34"/>
      <c r="AC1170" s="35"/>
      <c r="AD1170" s="33"/>
      <c r="AE1170" s="34"/>
      <c r="AF1170" s="34"/>
      <c r="AG1170" s="35"/>
      <c r="AH1170" s="462">
        <f>AH1152+AH1154+AH1156+AH1158+AH1160+AH1162+AH1164+AH1166+AH1168</f>
        <v>0</v>
      </c>
      <c r="AI1170" s="463"/>
      <c r="AJ1170" s="463"/>
      <c r="AK1170" s="464"/>
      <c r="AL1170" s="53"/>
      <c r="AM1170" s="54"/>
      <c r="AN1170" s="462">
        <f>AN1152+AN1154+AN1156+AN1158+AN1160+AN1162+AN1164+AN1166+AN1168</f>
        <v>0</v>
      </c>
      <c r="AO1170" s="463"/>
      <c r="AP1170" s="463"/>
      <c r="AQ1170" s="463"/>
      <c r="AR1170" s="463"/>
      <c r="AS1170" s="32"/>
      <c r="AW1170" s="47"/>
      <c r="AY1170" s="202"/>
      <c r="AZ1170" s="205"/>
      <c r="BA1170" s="212">
        <f>BA1152+BA1154+BA1156+BA1158+BA1160+BA1162+BA1164+BA1166+BA1168</f>
        <v>0</v>
      </c>
      <c r="BB1170" s="204">
        <f>BB1153+BB1155+BB1157+BB1159+BB1161+BB1163+BB1165+BB1167+BB1169</f>
        <v>0</v>
      </c>
      <c r="BC1170" s="204">
        <f>SUMIF(BL1153:BL1169,0,BC1153:BC1169)+ROUNDDOWN(ROUNDDOWN(BL1170*105/108,0)*BM1170/100,0)</f>
        <v>0</v>
      </c>
      <c r="BL1170" s="43">
        <f>SUMIF(BL1153:BL1169,1,AH1153:AK1169)</f>
        <v>0</v>
      </c>
      <c r="BM1170" s="43">
        <f>IF(COUNT(BM1153:BM1169)=0,0,SUM(BM1153:BM1169)/COUNT(BM1153:BM1169))</f>
        <v>0</v>
      </c>
    </row>
    <row r="1171" spans="2:65" ht="18" customHeight="1" x14ac:dyDescent="0.15">
      <c r="B1171" s="444"/>
      <c r="C1171" s="445"/>
      <c r="D1171" s="445"/>
      <c r="E1171" s="446"/>
      <c r="F1171" s="453"/>
      <c r="G1171" s="454"/>
      <c r="H1171" s="454"/>
      <c r="I1171" s="454"/>
      <c r="J1171" s="454"/>
      <c r="K1171" s="454"/>
      <c r="L1171" s="454"/>
      <c r="M1171" s="454"/>
      <c r="N1171" s="455"/>
      <c r="O1171" s="444"/>
      <c r="P1171" s="445"/>
      <c r="Q1171" s="445"/>
      <c r="R1171" s="445"/>
      <c r="S1171" s="445"/>
      <c r="T1171" s="445"/>
      <c r="U1171" s="446"/>
      <c r="V1171" s="434">
        <f>V1153+V1155+V1157+V1159+V1161+V1163+V1165+V1167+V1169-V1170</f>
        <v>0</v>
      </c>
      <c r="W1171" s="435"/>
      <c r="X1171" s="435"/>
      <c r="Y1171" s="465"/>
      <c r="Z1171" s="434">
        <f>Z1153+Z1155+Z1157+Z1159+Z1161+Z1163+Z1165+Z1167+Z1169</f>
        <v>0</v>
      </c>
      <c r="AA1171" s="435"/>
      <c r="AB1171" s="435"/>
      <c r="AC1171" s="435"/>
      <c r="AD1171" s="434">
        <f>AD1153+AD1155+AD1157+AD1159+AD1161+AD1163+AD1165+AD1167+AD1169</f>
        <v>0</v>
      </c>
      <c r="AE1171" s="435"/>
      <c r="AF1171" s="435"/>
      <c r="AG1171" s="435"/>
      <c r="AH1171" s="434">
        <f>AY1171</f>
        <v>0</v>
      </c>
      <c r="AI1171" s="435"/>
      <c r="AJ1171" s="435"/>
      <c r="AK1171" s="435"/>
      <c r="AL1171" s="55"/>
      <c r="AM1171" s="56"/>
      <c r="AN1171" s="434">
        <f>BB1171</f>
        <v>0</v>
      </c>
      <c r="AO1171" s="435"/>
      <c r="AP1171" s="435"/>
      <c r="AQ1171" s="435"/>
      <c r="AR1171" s="435"/>
      <c r="AS1171" s="181"/>
      <c r="AW1171" s="47"/>
      <c r="AY1171" s="208">
        <f>AY1153+AY1155+AY1157+AY1159+AY1161+AY1163+AY1165+AY1167+AY1169</f>
        <v>0</v>
      </c>
      <c r="AZ1171" s="210"/>
      <c r="BA1171" s="210"/>
      <c r="BB1171" s="206">
        <f>BB1170</f>
        <v>0</v>
      </c>
      <c r="BC1171" s="213"/>
    </row>
    <row r="1172" spans="2:65" ht="18" customHeight="1" x14ac:dyDescent="0.15">
      <c r="B1172" s="447"/>
      <c r="C1172" s="448"/>
      <c r="D1172" s="448"/>
      <c r="E1172" s="449"/>
      <c r="F1172" s="456"/>
      <c r="G1172" s="457"/>
      <c r="H1172" s="457"/>
      <c r="I1172" s="457"/>
      <c r="J1172" s="457"/>
      <c r="K1172" s="457"/>
      <c r="L1172" s="457"/>
      <c r="M1172" s="457"/>
      <c r="N1172" s="458"/>
      <c r="O1172" s="447"/>
      <c r="P1172" s="448"/>
      <c r="Q1172" s="448"/>
      <c r="R1172" s="448"/>
      <c r="S1172" s="448"/>
      <c r="T1172" s="448"/>
      <c r="U1172" s="449"/>
      <c r="V1172" s="436"/>
      <c r="W1172" s="437"/>
      <c r="X1172" s="437"/>
      <c r="Y1172" s="438"/>
      <c r="Z1172" s="436"/>
      <c r="AA1172" s="437"/>
      <c r="AB1172" s="437"/>
      <c r="AC1172" s="437"/>
      <c r="AD1172" s="436"/>
      <c r="AE1172" s="437"/>
      <c r="AF1172" s="437"/>
      <c r="AG1172" s="437"/>
      <c r="AH1172" s="436">
        <f>AZ1172</f>
        <v>0</v>
      </c>
      <c r="AI1172" s="437"/>
      <c r="AJ1172" s="437"/>
      <c r="AK1172" s="438"/>
      <c r="AL1172" s="57"/>
      <c r="AM1172" s="58"/>
      <c r="AN1172" s="436">
        <f>BC1172</f>
        <v>0</v>
      </c>
      <c r="AO1172" s="437"/>
      <c r="AP1172" s="437"/>
      <c r="AQ1172" s="437"/>
      <c r="AR1172" s="437"/>
      <c r="AS1172" s="31"/>
      <c r="AU1172" s="90"/>
      <c r="AW1172" s="47"/>
      <c r="AY1172" s="209"/>
      <c r="AZ1172" s="211">
        <f>IF(AZ1153+AZ1155+AZ1157+AZ1159+AZ1161+AZ1163+AZ1165+AZ1167+AZ1169=AY1171,0,ROUNDDOWN(AZ1153+AZ1155+AZ1157+AZ1159+AZ1161+AZ1163+AZ1165+AZ1167+AZ1169,0))</f>
        <v>0</v>
      </c>
      <c r="BA1172" s="207"/>
      <c r="BB1172" s="207"/>
      <c r="BC1172" s="211">
        <f>IF(BC1170=BB1171,0,BC1170)</f>
        <v>0</v>
      </c>
    </row>
    <row r="1173" spans="2:65" ht="18" customHeight="1" x14ac:dyDescent="0.15">
      <c r="AD1173" s="1" t="str">
        <f>IF(AND($F1170="",$V1170+$V1171&gt;0),"事業の種類を選択してください。","")</f>
        <v/>
      </c>
      <c r="AN1173" s="433">
        <f>IF(AN1170=0,0,AN1170+IF(AN1172=0,AN1171,AN1172))</f>
        <v>0</v>
      </c>
      <c r="AO1173" s="433"/>
      <c r="AP1173" s="433"/>
      <c r="AQ1173" s="433"/>
      <c r="AR1173" s="433"/>
      <c r="AW1173" s="47"/>
    </row>
    <row r="1174" spans="2:65" ht="31.5" customHeight="1" x14ac:dyDescent="0.15">
      <c r="AN1174" s="62"/>
      <c r="AO1174" s="62"/>
      <c r="AP1174" s="62"/>
      <c r="AQ1174" s="62"/>
      <c r="AR1174" s="62"/>
      <c r="AW1174" s="47"/>
    </row>
    <row r="1175" spans="2:65" ht="7.5" customHeight="1" x14ac:dyDescent="0.15">
      <c r="X1175" s="6"/>
      <c r="Y1175" s="6"/>
      <c r="AW1175" s="47"/>
    </row>
    <row r="1176" spans="2:65" ht="10.5" customHeight="1" x14ac:dyDescent="0.15">
      <c r="X1176" s="6"/>
      <c r="Y1176" s="6"/>
      <c r="AW1176" s="47"/>
    </row>
    <row r="1177" spans="2:65" ht="5.25" customHeight="1" x14ac:dyDescent="0.15">
      <c r="X1177" s="6"/>
      <c r="Y1177" s="6"/>
      <c r="AW1177" s="47"/>
    </row>
    <row r="1178" spans="2:65" ht="5.25" customHeight="1" x14ac:dyDescent="0.15">
      <c r="X1178" s="6"/>
      <c r="Y1178" s="6"/>
      <c r="AW1178" s="47"/>
    </row>
    <row r="1179" spans="2:65" ht="5.25" customHeight="1" x14ac:dyDescent="0.15">
      <c r="X1179" s="6"/>
      <c r="Y1179" s="6"/>
      <c r="AW1179" s="47"/>
    </row>
    <row r="1180" spans="2:65" ht="5.25" customHeight="1" x14ac:dyDescent="0.15">
      <c r="X1180" s="6"/>
      <c r="Y1180" s="6"/>
      <c r="AW1180" s="47"/>
    </row>
    <row r="1181" spans="2:65" ht="17.25" customHeight="1" x14ac:dyDescent="0.15">
      <c r="B1181" s="2" t="s">
        <v>50</v>
      </c>
      <c r="S1181" s="4"/>
      <c r="T1181" s="4"/>
      <c r="U1181" s="4"/>
      <c r="V1181" s="4"/>
      <c r="W1181" s="4"/>
      <c r="AL1181" s="48"/>
      <c r="AW1181" s="47"/>
    </row>
    <row r="1182" spans="2:65" ht="12.75" customHeight="1" x14ac:dyDescent="0.15">
      <c r="M1182" s="49"/>
      <c r="N1182" s="49"/>
      <c r="O1182" s="49"/>
      <c r="P1182" s="49"/>
      <c r="Q1182" s="49"/>
      <c r="R1182" s="49"/>
      <c r="S1182" s="49"/>
      <c r="T1182" s="50"/>
      <c r="U1182" s="50"/>
      <c r="V1182" s="50"/>
      <c r="W1182" s="50"/>
      <c r="X1182" s="50"/>
      <c r="Y1182" s="50"/>
      <c r="Z1182" s="50"/>
      <c r="AA1182" s="49"/>
      <c r="AB1182" s="49"/>
      <c r="AC1182" s="49"/>
      <c r="AL1182" s="48"/>
      <c r="AM1182" s="560" t="s">
        <v>266</v>
      </c>
      <c r="AN1182" s="561"/>
      <c r="AO1182" s="561"/>
      <c r="AP1182" s="562"/>
      <c r="AW1182" s="47"/>
    </row>
    <row r="1183" spans="2:65" ht="12.75" customHeight="1" x14ac:dyDescent="0.15">
      <c r="M1183" s="49"/>
      <c r="N1183" s="49"/>
      <c r="O1183" s="49"/>
      <c r="P1183" s="49"/>
      <c r="Q1183" s="49"/>
      <c r="R1183" s="49"/>
      <c r="S1183" s="49"/>
      <c r="T1183" s="50"/>
      <c r="U1183" s="50"/>
      <c r="V1183" s="50"/>
      <c r="W1183" s="50"/>
      <c r="X1183" s="50"/>
      <c r="Y1183" s="50"/>
      <c r="Z1183" s="50"/>
      <c r="AA1183" s="49"/>
      <c r="AB1183" s="49"/>
      <c r="AC1183" s="49"/>
      <c r="AL1183" s="48"/>
      <c r="AM1183" s="563"/>
      <c r="AN1183" s="564"/>
      <c r="AO1183" s="564"/>
      <c r="AP1183" s="565"/>
      <c r="AW1183" s="47"/>
    </row>
    <row r="1184" spans="2:65" ht="12.75" customHeight="1" x14ac:dyDescent="0.15">
      <c r="M1184" s="49"/>
      <c r="N1184" s="49"/>
      <c r="O1184" s="49"/>
      <c r="P1184" s="49"/>
      <c r="Q1184" s="49"/>
      <c r="R1184" s="49"/>
      <c r="S1184" s="49"/>
      <c r="T1184" s="49"/>
      <c r="U1184" s="49"/>
      <c r="V1184" s="49"/>
      <c r="W1184" s="49"/>
      <c r="X1184" s="49"/>
      <c r="Y1184" s="49"/>
      <c r="Z1184" s="49"/>
      <c r="AA1184" s="49"/>
      <c r="AB1184" s="49"/>
      <c r="AC1184" s="49"/>
      <c r="AL1184" s="48"/>
      <c r="AM1184" s="220"/>
      <c r="AN1184" s="220"/>
      <c r="AW1184" s="47"/>
    </row>
    <row r="1185" spans="2:65" ht="6" customHeight="1" x14ac:dyDescent="0.15">
      <c r="M1185" s="49"/>
      <c r="N1185" s="49"/>
      <c r="O1185" s="49"/>
      <c r="P1185" s="49"/>
      <c r="Q1185" s="49"/>
      <c r="R1185" s="49"/>
      <c r="S1185" s="49"/>
      <c r="T1185" s="49"/>
      <c r="U1185" s="49"/>
      <c r="V1185" s="49"/>
      <c r="W1185" s="49"/>
      <c r="X1185" s="49"/>
      <c r="Y1185" s="49"/>
      <c r="Z1185" s="49"/>
      <c r="AA1185" s="49"/>
      <c r="AB1185" s="49"/>
      <c r="AC1185" s="49"/>
      <c r="AL1185" s="48"/>
      <c r="AM1185" s="48"/>
      <c r="AW1185" s="47"/>
    </row>
    <row r="1186" spans="2:65" ht="12.75" customHeight="1" x14ac:dyDescent="0.15">
      <c r="B1186" s="566" t="s">
        <v>2</v>
      </c>
      <c r="C1186" s="567"/>
      <c r="D1186" s="567"/>
      <c r="E1186" s="567"/>
      <c r="F1186" s="567"/>
      <c r="G1186" s="567"/>
      <c r="H1186" s="567"/>
      <c r="I1186" s="567"/>
      <c r="J1186" s="569" t="s">
        <v>10</v>
      </c>
      <c r="K1186" s="569"/>
      <c r="L1186" s="3" t="s">
        <v>3</v>
      </c>
      <c r="M1186" s="569" t="s">
        <v>11</v>
      </c>
      <c r="N1186" s="569"/>
      <c r="O1186" s="570" t="s">
        <v>12</v>
      </c>
      <c r="P1186" s="569"/>
      <c r="Q1186" s="569"/>
      <c r="R1186" s="569"/>
      <c r="S1186" s="569"/>
      <c r="T1186" s="569"/>
      <c r="U1186" s="569" t="s">
        <v>13</v>
      </c>
      <c r="V1186" s="569"/>
      <c r="W1186" s="569"/>
      <c r="AD1186" s="5"/>
      <c r="AE1186" s="5"/>
      <c r="AF1186" s="5"/>
      <c r="AG1186" s="5"/>
      <c r="AH1186" s="5"/>
      <c r="AI1186" s="5"/>
      <c r="AJ1186" s="5"/>
      <c r="AL1186" s="571">
        <f ca="1">$AL$9</f>
        <v>30</v>
      </c>
      <c r="AM1186" s="572"/>
      <c r="AN1186" s="502" t="s">
        <v>4</v>
      </c>
      <c r="AO1186" s="502"/>
      <c r="AP1186" s="572">
        <v>29</v>
      </c>
      <c r="AQ1186" s="572"/>
      <c r="AR1186" s="502" t="s">
        <v>5</v>
      </c>
      <c r="AS1186" s="503"/>
      <c r="AW1186" s="47"/>
    </row>
    <row r="1187" spans="2:65" ht="13.5" customHeight="1" x14ac:dyDescent="0.15">
      <c r="B1187" s="567"/>
      <c r="C1187" s="567"/>
      <c r="D1187" s="567"/>
      <c r="E1187" s="567"/>
      <c r="F1187" s="567"/>
      <c r="G1187" s="567"/>
      <c r="H1187" s="567"/>
      <c r="I1187" s="567"/>
      <c r="J1187" s="508" t="str">
        <f>$J$10</f>
        <v>1</v>
      </c>
      <c r="K1187" s="510" t="str">
        <f>$K$10</f>
        <v>2</v>
      </c>
      <c r="L1187" s="513" t="str">
        <f>$L$10</f>
        <v>1</v>
      </c>
      <c r="M1187" s="516" t="str">
        <f>$M$10</f>
        <v>0</v>
      </c>
      <c r="N1187" s="510" t="str">
        <f>$N$10</f>
        <v>3</v>
      </c>
      <c r="O1187" s="516" t="str">
        <f>$O$10</f>
        <v>9</v>
      </c>
      <c r="P1187" s="519" t="str">
        <f>$P$10</f>
        <v>3</v>
      </c>
      <c r="Q1187" s="519" t="str">
        <f>$Q$10</f>
        <v>9</v>
      </c>
      <c r="R1187" s="519" t="str">
        <f>$R$10</f>
        <v>0</v>
      </c>
      <c r="S1187" s="519" t="str">
        <f>$S$10</f>
        <v>2</v>
      </c>
      <c r="T1187" s="510" t="str">
        <f>$T$10</f>
        <v>5</v>
      </c>
      <c r="U1187" s="516" t="str">
        <f>$U$10</f>
        <v>0</v>
      </c>
      <c r="V1187" s="519" t="str">
        <f>$V$10</f>
        <v>0</v>
      </c>
      <c r="W1187" s="510" t="str">
        <f>$W$10</f>
        <v>１</v>
      </c>
      <c r="AD1187" s="5"/>
      <c r="AE1187" s="5"/>
      <c r="AF1187" s="5"/>
      <c r="AG1187" s="5"/>
      <c r="AH1187" s="5"/>
      <c r="AI1187" s="5"/>
      <c r="AJ1187" s="5"/>
      <c r="AL1187" s="573"/>
      <c r="AM1187" s="574"/>
      <c r="AN1187" s="504"/>
      <c r="AO1187" s="504"/>
      <c r="AP1187" s="574"/>
      <c r="AQ1187" s="574"/>
      <c r="AR1187" s="504"/>
      <c r="AS1187" s="505"/>
      <c r="AW1187" s="47"/>
    </row>
    <row r="1188" spans="2:65" ht="9" customHeight="1" x14ac:dyDescent="0.15">
      <c r="B1188" s="567"/>
      <c r="C1188" s="567"/>
      <c r="D1188" s="567"/>
      <c r="E1188" s="567"/>
      <c r="F1188" s="567"/>
      <c r="G1188" s="567"/>
      <c r="H1188" s="567"/>
      <c r="I1188" s="567"/>
      <c r="J1188" s="509"/>
      <c r="K1188" s="511"/>
      <c r="L1188" s="514"/>
      <c r="M1188" s="517"/>
      <c r="N1188" s="511"/>
      <c r="O1188" s="517"/>
      <c r="P1188" s="520"/>
      <c r="Q1188" s="520"/>
      <c r="R1188" s="520"/>
      <c r="S1188" s="520"/>
      <c r="T1188" s="511"/>
      <c r="U1188" s="517"/>
      <c r="V1188" s="520"/>
      <c r="W1188" s="511"/>
      <c r="AD1188" s="5"/>
      <c r="AE1188" s="5"/>
      <c r="AF1188" s="5"/>
      <c r="AG1188" s="5"/>
      <c r="AH1188" s="5"/>
      <c r="AI1188" s="5"/>
      <c r="AJ1188" s="5"/>
      <c r="AL1188" s="575"/>
      <c r="AM1188" s="576"/>
      <c r="AN1188" s="506"/>
      <c r="AO1188" s="506"/>
      <c r="AP1188" s="576"/>
      <c r="AQ1188" s="576"/>
      <c r="AR1188" s="506"/>
      <c r="AS1188" s="507"/>
      <c r="AW1188" s="47"/>
    </row>
    <row r="1189" spans="2:65" ht="6" customHeight="1" x14ac:dyDescent="0.15">
      <c r="B1189" s="568"/>
      <c r="C1189" s="568"/>
      <c r="D1189" s="568"/>
      <c r="E1189" s="568"/>
      <c r="F1189" s="568"/>
      <c r="G1189" s="568"/>
      <c r="H1189" s="568"/>
      <c r="I1189" s="568"/>
      <c r="J1189" s="509"/>
      <c r="K1189" s="512"/>
      <c r="L1189" s="515"/>
      <c r="M1189" s="518"/>
      <c r="N1189" s="512"/>
      <c r="O1189" s="518"/>
      <c r="P1189" s="521"/>
      <c r="Q1189" s="521"/>
      <c r="R1189" s="521"/>
      <c r="S1189" s="521"/>
      <c r="T1189" s="512"/>
      <c r="U1189" s="518"/>
      <c r="V1189" s="521"/>
      <c r="W1189" s="512"/>
      <c r="AW1189" s="47"/>
    </row>
    <row r="1190" spans="2:65" ht="15" customHeight="1" x14ac:dyDescent="0.15">
      <c r="B1190" s="487" t="s">
        <v>51</v>
      </c>
      <c r="C1190" s="488"/>
      <c r="D1190" s="488"/>
      <c r="E1190" s="488"/>
      <c r="F1190" s="488"/>
      <c r="G1190" s="488"/>
      <c r="H1190" s="488"/>
      <c r="I1190" s="489"/>
      <c r="J1190" s="487" t="s">
        <v>6</v>
      </c>
      <c r="K1190" s="488"/>
      <c r="L1190" s="488"/>
      <c r="M1190" s="488"/>
      <c r="N1190" s="496"/>
      <c r="O1190" s="499" t="s">
        <v>52</v>
      </c>
      <c r="P1190" s="488"/>
      <c r="Q1190" s="488"/>
      <c r="R1190" s="488"/>
      <c r="S1190" s="488"/>
      <c r="T1190" s="488"/>
      <c r="U1190" s="489"/>
      <c r="V1190" s="12" t="s">
        <v>32</v>
      </c>
      <c r="W1190" s="27"/>
      <c r="X1190" s="27"/>
      <c r="Y1190" s="526" t="s">
        <v>44</v>
      </c>
      <c r="Z1190" s="526"/>
      <c r="AA1190" s="526"/>
      <c r="AB1190" s="526"/>
      <c r="AC1190" s="526"/>
      <c r="AD1190" s="526"/>
      <c r="AE1190" s="526"/>
      <c r="AF1190" s="526"/>
      <c r="AG1190" s="526"/>
      <c r="AH1190" s="526"/>
      <c r="AI1190" s="27"/>
      <c r="AJ1190" s="27"/>
      <c r="AK1190" s="28"/>
      <c r="AL1190" s="527" t="s">
        <v>216</v>
      </c>
      <c r="AM1190" s="527"/>
      <c r="AN1190" s="528" t="s">
        <v>33</v>
      </c>
      <c r="AO1190" s="528"/>
      <c r="AP1190" s="528"/>
      <c r="AQ1190" s="528"/>
      <c r="AR1190" s="528"/>
      <c r="AS1190" s="529"/>
      <c r="AW1190" s="47"/>
    </row>
    <row r="1191" spans="2:65" ht="13.5" customHeight="1" x14ac:dyDescent="0.15">
      <c r="B1191" s="490"/>
      <c r="C1191" s="491"/>
      <c r="D1191" s="491"/>
      <c r="E1191" s="491"/>
      <c r="F1191" s="491"/>
      <c r="G1191" s="491"/>
      <c r="H1191" s="491"/>
      <c r="I1191" s="492"/>
      <c r="J1191" s="490"/>
      <c r="K1191" s="491"/>
      <c r="L1191" s="491"/>
      <c r="M1191" s="491"/>
      <c r="N1191" s="497"/>
      <c r="O1191" s="500"/>
      <c r="P1191" s="491"/>
      <c r="Q1191" s="491"/>
      <c r="R1191" s="491"/>
      <c r="S1191" s="491"/>
      <c r="T1191" s="491"/>
      <c r="U1191" s="492"/>
      <c r="V1191" s="530" t="s">
        <v>7</v>
      </c>
      <c r="W1191" s="531"/>
      <c r="X1191" s="531"/>
      <c r="Y1191" s="532"/>
      <c r="Z1191" s="536" t="s">
        <v>16</v>
      </c>
      <c r="AA1191" s="537"/>
      <c r="AB1191" s="537"/>
      <c r="AC1191" s="538"/>
      <c r="AD1191" s="542" t="s">
        <v>17</v>
      </c>
      <c r="AE1191" s="543"/>
      <c r="AF1191" s="543"/>
      <c r="AG1191" s="544"/>
      <c r="AH1191" s="548" t="s">
        <v>86</v>
      </c>
      <c r="AI1191" s="549"/>
      <c r="AJ1191" s="549"/>
      <c r="AK1191" s="550"/>
      <c r="AL1191" s="554" t="s">
        <v>217</v>
      </c>
      <c r="AM1191" s="554"/>
      <c r="AN1191" s="556" t="s">
        <v>19</v>
      </c>
      <c r="AO1191" s="557"/>
      <c r="AP1191" s="557"/>
      <c r="AQ1191" s="557"/>
      <c r="AR1191" s="558"/>
      <c r="AS1191" s="559"/>
      <c r="AW1191" s="47"/>
      <c r="AY1191" s="196" t="s">
        <v>243</v>
      </c>
      <c r="AZ1191" s="196" t="s">
        <v>243</v>
      </c>
      <c r="BA1191" s="196" t="s">
        <v>241</v>
      </c>
      <c r="BB1191" s="522" t="s">
        <v>242</v>
      </c>
      <c r="BC1191" s="523"/>
    </row>
    <row r="1192" spans="2:65" ht="13.5" customHeight="1" x14ac:dyDescent="0.15">
      <c r="B1192" s="493"/>
      <c r="C1192" s="494"/>
      <c r="D1192" s="494"/>
      <c r="E1192" s="494"/>
      <c r="F1192" s="494"/>
      <c r="G1192" s="494"/>
      <c r="H1192" s="494"/>
      <c r="I1192" s="495"/>
      <c r="J1192" s="493"/>
      <c r="K1192" s="494"/>
      <c r="L1192" s="494"/>
      <c r="M1192" s="494"/>
      <c r="N1192" s="498"/>
      <c r="O1192" s="501"/>
      <c r="P1192" s="494"/>
      <c r="Q1192" s="494"/>
      <c r="R1192" s="494"/>
      <c r="S1192" s="494"/>
      <c r="T1192" s="494"/>
      <c r="U1192" s="495"/>
      <c r="V1192" s="533"/>
      <c r="W1192" s="534"/>
      <c r="X1192" s="534"/>
      <c r="Y1192" s="535"/>
      <c r="Z1192" s="539"/>
      <c r="AA1192" s="540"/>
      <c r="AB1192" s="540"/>
      <c r="AC1192" s="541"/>
      <c r="AD1192" s="545"/>
      <c r="AE1192" s="546"/>
      <c r="AF1192" s="546"/>
      <c r="AG1192" s="547"/>
      <c r="AH1192" s="551"/>
      <c r="AI1192" s="552"/>
      <c r="AJ1192" s="552"/>
      <c r="AK1192" s="553"/>
      <c r="AL1192" s="555"/>
      <c r="AM1192" s="555"/>
      <c r="AN1192" s="524"/>
      <c r="AO1192" s="524"/>
      <c r="AP1192" s="524"/>
      <c r="AQ1192" s="524"/>
      <c r="AR1192" s="524"/>
      <c r="AS1192" s="525"/>
      <c r="AW1192" s="47"/>
      <c r="AY1192" s="197"/>
      <c r="AZ1192" s="198" t="s">
        <v>237</v>
      </c>
      <c r="BA1192" s="198" t="s">
        <v>240</v>
      </c>
      <c r="BB1192" s="199" t="s">
        <v>238</v>
      </c>
      <c r="BC1192" s="198" t="s">
        <v>237</v>
      </c>
      <c r="BL1192" s="43" t="s">
        <v>251</v>
      </c>
      <c r="BM1192" s="43" t="s">
        <v>151</v>
      </c>
    </row>
    <row r="1193" spans="2:65" ht="18" customHeight="1" x14ac:dyDescent="0.15">
      <c r="B1193" s="466"/>
      <c r="C1193" s="467"/>
      <c r="D1193" s="467"/>
      <c r="E1193" s="467"/>
      <c r="F1193" s="467"/>
      <c r="G1193" s="467"/>
      <c r="H1193" s="467"/>
      <c r="I1193" s="468"/>
      <c r="J1193" s="466"/>
      <c r="K1193" s="467"/>
      <c r="L1193" s="467"/>
      <c r="M1193" s="467"/>
      <c r="N1193" s="472"/>
      <c r="O1193" s="86"/>
      <c r="P1193" s="15" t="s">
        <v>0</v>
      </c>
      <c r="Q1193" s="44"/>
      <c r="R1193" s="15" t="s">
        <v>1</v>
      </c>
      <c r="S1193" s="85"/>
      <c r="T1193" s="474" t="s">
        <v>57</v>
      </c>
      <c r="U1193" s="475"/>
      <c r="V1193" s="476"/>
      <c r="W1193" s="477"/>
      <c r="X1193" s="477"/>
      <c r="Y1193" s="59" t="s">
        <v>8</v>
      </c>
      <c r="Z1193" s="37"/>
      <c r="AA1193" s="38"/>
      <c r="AB1193" s="38"/>
      <c r="AC1193" s="36" t="s">
        <v>8</v>
      </c>
      <c r="AD1193" s="37"/>
      <c r="AE1193" s="38"/>
      <c r="AF1193" s="38"/>
      <c r="AG1193" s="39" t="s">
        <v>8</v>
      </c>
      <c r="AH1193" s="462">
        <f>IF(V1193="賃金で算定",V1194+Z1194-AD1194,0)</f>
        <v>0</v>
      </c>
      <c r="AI1193" s="463"/>
      <c r="AJ1193" s="463"/>
      <c r="AK1193" s="464"/>
      <c r="AL1193" s="51"/>
      <c r="AM1193" s="52"/>
      <c r="AN1193" s="478"/>
      <c r="AO1193" s="479"/>
      <c r="AP1193" s="479"/>
      <c r="AQ1193" s="479"/>
      <c r="AR1193" s="479"/>
      <c r="AS1193" s="39" t="s">
        <v>8</v>
      </c>
      <c r="AV1193" s="46" t="str">
        <f>IF(OR(O1193="",Q1193=""),"", IF(O1193&lt;20,DATE(O1193+118,Q1193,IF(S1193="",1,S1193)),DATE(O1193+88,Q1193,IF(S1193="",1,S1193))))</f>
        <v/>
      </c>
      <c r="AW1193" s="47" t="str">
        <f>IF(AV1193&lt;=設定シート!C$15,"昔",IF(AV1193&lt;=設定シート!E$15,"上",IF(AV1193&lt;=設定シート!G$15,"中","下")))</f>
        <v>下</v>
      </c>
      <c r="AX1193" s="4">
        <f>IF(AV1193&lt;=設定シート!$E$36,5,IF(AV1193&lt;=設定シート!$I$36,7,IF(AV1193&lt;=設定シート!$M$36,9,11)))</f>
        <v>11</v>
      </c>
      <c r="AY1193" s="202"/>
      <c r="AZ1193" s="200"/>
      <c r="BA1193" s="204">
        <f>AN1193</f>
        <v>0</v>
      </c>
      <c r="BB1193" s="200"/>
      <c r="BC1193" s="200"/>
    </row>
    <row r="1194" spans="2:65" ht="18" customHeight="1" x14ac:dyDescent="0.15">
      <c r="B1194" s="469"/>
      <c r="C1194" s="470"/>
      <c r="D1194" s="470"/>
      <c r="E1194" s="470"/>
      <c r="F1194" s="470"/>
      <c r="G1194" s="470"/>
      <c r="H1194" s="470"/>
      <c r="I1194" s="471"/>
      <c r="J1194" s="469"/>
      <c r="K1194" s="470"/>
      <c r="L1194" s="470"/>
      <c r="M1194" s="470"/>
      <c r="N1194" s="473"/>
      <c r="O1194" s="87"/>
      <c r="P1194" s="5" t="s">
        <v>0</v>
      </c>
      <c r="Q1194" s="45"/>
      <c r="R1194" s="5" t="s">
        <v>1</v>
      </c>
      <c r="S1194" s="88"/>
      <c r="T1194" s="480" t="s">
        <v>58</v>
      </c>
      <c r="U1194" s="481"/>
      <c r="V1194" s="482"/>
      <c r="W1194" s="483"/>
      <c r="X1194" s="483"/>
      <c r="Y1194" s="484"/>
      <c r="Z1194" s="485"/>
      <c r="AA1194" s="486"/>
      <c r="AB1194" s="486"/>
      <c r="AC1194" s="486"/>
      <c r="AD1194" s="482">
        <v>0</v>
      </c>
      <c r="AE1194" s="483"/>
      <c r="AF1194" s="483"/>
      <c r="AG1194" s="484"/>
      <c r="AH1194" s="435">
        <f>IF(V1193="賃金で算定",0,V1194+Z1194-AD1194)</f>
        <v>0</v>
      </c>
      <c r="AI1194" s="435"/>
      <c r="AJ1194" s="435"/>
      <c r="AK1194" s="465"/>
      <c r="AL1194" s="439">
        <f>IF(V1193="賃金で算定","賃金で算定",IF(OR(V1194=0,$F1211="",AV1193=""),0,IF(AW1193="昔",VLOOKUP($F1211,労務比率,AX1193,FALSE),IF(AW1193="上",VLOOKUP($F1211,労務比率,AX1193,FALSE),IF(AW1193="中",VLOOKUP($F1211,労務比率,AX1193,FALSE),VLOOKUP($F1211,労務比率,AX1193,FALSE))))))</f>
        <v>0</v>
      </c>
      <c r="AM1194" s="440"/>
      <c r="AN1194" s="436">
        <f>IF(V1193="賃金で算定",0,INT(AH1194*AL1194/100))</f>
        <v>0</v>
      </c>
      <c r="AO1194" s="437"/>
      <c r="AP1194" s="437"/>
      <c r="AQ1194" s="437"/>
      <c r="AR1194" s="437"/>
      <c r="AS1194" s="31"/>
      <c r="AV1194" s="46"/>
      <c r="AW1194" s="47"/>
      <c r="AY1194" s="203">
        <f>AH1194</f>
        <v>0</v>
      </c>
      <c r="AZ1194" s="201">
        <f>IF(AV1193&lt;=設定シート!C$85,AH1194,IF(AND(AV1193&gt;=設定シート!E$85,AV1193&lt;=設定シート!G$85),AH1194*105/108,AH1194))</f>
        <v>0</v>
      </c>
      <c r="BA1194" s="198"/>
      <c r="BB1194" s="201">
        <f>IF($AL1194="賃金で算定",0,INT(AY1194*$AL1194/100))</f>
        <v>0</v>
      </c>
      <c r="BC1194" s="201">
        <f>IF(AY1194=AZ1194,BB1194,AZ1194*$AL1194/100)</f>
        <v>0</v>
      </c>
      <c r="BL1194" s="43">
        <f>IF(AY1194=AZ1194,0,1)</f>
        <v>0</v>
      </c>
      <c r="BM1194" s="43" t="str">
        <f>IF(BL1194=1,AL1194,"")</f>
        <v/>
      </c>
    </row>
    <row r="1195" spans="2:65" ht="18" customHeight="1" x14ac:dyDescent="0.15">
      <c r="B1195" s="466"/>
      <c r="C1195" s="467"/>
      <c r="D1195" s="467"/>
      <c r="E1195" s="467"/>
      <c r="F1195" s="467"/>
      <c r="G1195" s="467"/>
      <c r="H1195" s="467"/>
      <c r="I1195" s="468"/>
      <c r="J1195" s="466"/>
      <c r="K1195" s="467"/>
      <c r="L1195" s="467"/>
      <c r="M1195" s="467"/>
      <c r="N1195" s="472"/>
      <c r="O1195" s="86"/>
      <c r="P1195" s="15" t="s">
        <v>45</v>
      </c>
      <c r="Q1195" s="44"/>
      <c r="R1195" s="15" t="s">
        <v>46</v>
      </c>
      <c r="S1195" s="85"/>
      <c r="T1195" s="474" t="s">
        <v>47</v>
      </c>
      <c r="U1195" s="475"/>
      <c r="V1195" s="476"/>
      <c r="W1195" s="477"/>
      <c r="X1195" s="477"/>
      <c r="Y1195" s="60"/>
      <c r="Z1195" s="33"/>
      <c r="AA1195" s="34"/>
      <c r="AB1195" s="34"/>
      <c r="AC1195" s="35"/>
      <c r="AD1195" s="33"/>
      <c r="AE1195" s="34"/>
      <c r="AF1195" s="34"/>
      <c r="AG1195" s="40"/>
      <c r="AH1195" s="462">
        <f>IF(V1195="賃金で算定",V1196+Z1196-AD1196,0)</f>
        <v>0</v>
      </c>
      <c r="AI1195" s="463"/>
      <c r="AJ1195" s="463"/>
      <c r="AK1195" s="464"/>
      <c r="AL1195" s="51"/>
      <c r="AM1195" s="52"/>
      <c r="AN1195" s="478"/>
      <c r="AO1195" s="479"/>
      <c r="AP1195" s="479"/>
      <c r="AQ1195" s="479"/>
      <c r="AR1195" s="479"/>
      <c r="AS1195" s="32"/>
      <c r="AV1195" s="46" t="str">
        <f>IF(OR(O1195="",Q1195=""),"", IF(O1195&lt;20,DATE(O1195+118,Q1195,IF(S1195="",1,S1195)),DATE(O1195+88,Q1195,IF(S1195="",1,S1195))))</f>
        <v/>
      </c>
      <c r="AW1195" s="47" t="str">
        <f>IF(AV1195&lt;=設定シート!C$15,"昔",IF(AV1195&lt;=設定シート!E$15,"上",IF(AV1195&lt;=設定シート!G$15,"中","下")))</f>
        <v>下</v>
      </c>
      <c r="AX1195" s="4">
        <f>IF(AV1195&lt;=設定シート!$E$36,5,IF(AV1195&lt;=設定シート!$I$36,7,IF(AV1195&lt;=設定シート!$M$36,9,11)))</f>
        <v>11</v>
      </c>
      <c r="AY1195" s="202"/>
      <c r="AZ1195" s="200"/>
      <c r="BA1195" s="204">
        <f t="shared" ref="BA1195" si="658">AN1195</f>
        <v>0</v>
      </c>
      <c r="BB1195" s="200"/>
      <c r="BC1195" s="200"/>
      <c r="BL1195" s="43"/>
      <c r="BM1195" s="43"/>
    </row>
    <row r="1196" spans="2:65" ht="18" customHeight="1" x14ac:dyDescent="0.15">
      <c r="B1196" s="469"/>
      <c r="C1196" s="470"/>
      <c r="D1196" s="470"/>
      <c r="E1196" s="470"/>
      <c r="F1196" s="470"/>
      <c r="G1196" s="470"/>
      <c r="H1196" s="470"/>
      <c r="I1196" s="471"/>
      <c r="J1196" s="469"/>
      <c r="K1196" s="470"/>
      <c r="L1196" s="470"/>
      <c r="M1196" s="470"/>
      <c r="N1196" s="473"/>
      <c r="O1196" s="87"/>
      <c r="P1196" s="16" t="s">
        <v>45</v>
      </c>
      <c r="Q1196" s="45"/>
      <c r="R1196" s="16" t="s">
        <v>46</v>
      </c>
      <c r="S1196" s="88"/>
      <c r="T1196" s="480" t="s">
        <v>48</v>
      </c>
      <c r="U1196" s="481"/>
      <c r="V1196" s="482"/>
      <c r="W1196" s="483"/>
      <c r="X1196" s="483"/>
      <c r="Y1196" s="484"/>
      <c r="Z1196" s="485"/>
      <c r="AA1196" s="486"/>
      <c r="AB1196" s="486"/>
      <c r="AC1196" s="486"/>
      <c r="AD1196" s="482">
        <v>0</v>
      </c>
      <c r="AE1196" s="483"/>
      <c r="AF1196" s="483"/>
      <c r="AG1196" s="484"/>
      <c r="AH1196" s="435">
        <f>IF(V1195="賃金で算定",0,V1196+Z1196-AD1196)</f>
        <v>0</v>
      </c>
      <c r="AI1196" s="435"/>
      <c r="AJ1196" s="435"/>
      <c r="AK1196" s="465"/>
      <c r="AL1196" s="439">
        <f>IF(V1195="賃金で算定","賃金で算定",IF(OR(V1196=0,$F1211="",AV1195=""),0,IF(AW1195="昔",VLOOKUP($F1211,労務比率,AX1195,FALSE),IF(AW1195="上",VLOOKUP($F1211,労務比率,AX1195,FALSE),IF(AW1195="中",VLOOKUP($F1211,労務比率,AX1195,FALSE),VLOOKUP($F1211,労務比率,AX1195,FALSE))))))</f>
        <v>0</v>
      </c>
      <c r="AM1196" s="440"/>
      <c r="AN1196" s="436">
        <f>IF(V1195="賃金で算定",0,INT(AH1196*AL1196/100))</f>
        <v>0</v>
      </c>
      <c r="AO1196" s="437"/>
      <c r="AP1196" s="437"/>
      <c r="AQ1196" s="437"/>
      <c r="AR1196" s="437"/>
      <c r="AS1196" s="31"/>
      <c r="AV1196" s="46"/>
      <c r="AW1196" s="47"/>
      <c r="AY1196" s="203">
        <f t="shared" ref="AY1196" si="659">AH1196</f>
        <v>0</v>
      </c>
      <c r="AZ1196" s="201">
        <f>IF(AV1195&lt;=設定シート!C$85,AH1196,IF(AND(AV1195&gt;=設定シート!E$85,AV1195&lt;=設定シート!G$85),AH1196*105/108,AH1196))</f>
        <v>0</v>
      </c>
      <c r="BA1196" s="198"/>
      <c r="BB1196" s="201">
        <f t="shared" ref="BB1196" si="660">IF($AL1196="賃金で算定",0,INT(AY1196*$AL1196/100))</f>
        <v>0</v>
      </c>
      <c r="BC1196" s="201">
        <f>IF(AY1196=AZ1196,BB1196,AZ1196*$AL1196/100)</f>
        <v>0</v>
      </c>
      <c r="BL1196" s="43">
        <f>IF(AY1196=AZ1196,0,1)</f>
        <v>0</v>
      </c>
      <c r="BM1196" s="43" t="str">
        <f>IF(BL1196=1,AL1196,"")</f>
        <v/>
      </c>
    </row>
    <row r="1197" spans="2:65" ht="18" customHeight="1" x14ac:dyDescent="0.15">
      <c r="B1197" s="466"/>
      <c r="C1197" s="467"/>
      <c r="D1197" s="467"/>
      <c r="E1197" s="467"/>
      <c r="F1197" s="467"/>
      <c r="G1197" s="467"/>
      <c r="H1197" s="467"/>
      <c r="I1197" s="468"/>
      <c r="J1197" s="466"/>
      <c r="K1197" s="467"/>
      <c r="L1197" s="467"/>
      <c r="M1197" s="467"/>
      <c r="N1197" s="472"/>
      <c r="O1197" s="86"/>
      <c r="P1197" s="15" t="s">
        <v>45</v>
      </c>
      <c r="Q1197" s="44"/>
      <c r="R1197" s="15" t="s">
        <v>46</v>
      </c>
      <c r="S1197" s="85"/>
      <c r="T1197" s="474" t="s">
        <v>47</v>
      </c>
      <c r="U1197" s="475"/>
      <c r="V1197" s="476"/>
      <c r="W1197" s="477"/>
      <c r="X1197" s="477"/>
      <c r="Y1197" s="60"/>
      <c r="Z1197" s="33"/>
      <c r="AA1197" s="34"/>
      <c r="AB1197" s="34"/>
      <c r="AC1197" s="35"/>
      <c r="AD1197" s="33"/>
      <c r="AE1197" s="34"/>
      <c r="AF1197" s="34"/>
      <c r="AG1197" s="40"/>
      <c r="AH1197" s="462">
        <f>IF(V1197="賃金で算定",V1198+Z1198-AD1198,0)</f>
        <v>0</v>
      </c>
      <c r="AI1197" s="463"/>
      <c r="AJ1197" s="463"/>
      <c r="AK1197" s="464"/>
      <c r="AL1197" s="51"/>
      <c r="AM1197" s="52"/>
      <c r="AN1197" s="478"/>
      <c r="AO1197" s="479"/>
      <c r="AP1197" s="479"/>
      <c r="AQ1197" s="479"/>
      <c r="AR1197" s="479"/>
      <c r="AS1197" s="32"/>
      <c r="AV1197" s="46" t="str">
        <f>IF(OR(O1197="",Q1197=""),"", IF(O1197&lt;20,DATE(O1197+118,Q1197,IF(S1197="",1,S1197)),DATE(O1197+88,Q1197,IF(S1197="",1,S1197))))</f>
        <v/>
      </c>
      <c r="AW1197" s="47" t="str">
        <f>IF(AV1197&lt;=設定シート!C$15,"昔",IF(AV1197&lt;=設定シート!E$15,"上",IF(AV1197&lt;=設定シート!G$15,"中","下")))</f>
        <v>下</v>
      </c>
      <c r="AX1197" s="4">
        <f>IF(AV1197&lt;=設定シート!$E$36,5,IF(AV1197&lt;=設定シート!$I$36,7,IF(AV1197&lt;=設定シート!$M$36,9,11)))</f>
        <v>11</v>
      </c>
      <c r="AY1197" s="202"/>
      <c r="AZ1197" s="200"/>
      <c r="BA1197" s="204">
        <f t="shared" ref="BA1197" si="661">AN1197</f>
        <v>0</v>
      </c>
      <c r="BB1197" s="200"/>
      <c r="BC1197" s="200"/>
    </row>
    <row r="1198" spans="2:65" ht="18" customHeight="1" x14ac:dyDescent="0.15">
      <c r="B1198" s="469"/>
      <c r="C1198" s="470"/>
      <c r="D1198" s="470"/>
      <c r="E1198" s="470"/>
      <c r="F1198" s="470"/>
      <c r="G1198" s="470"/>
      <c r="H1198" s="470"/>
      <c r="I1198" s="471"/>
      <c r="J1198" s="469"/>
      <c r="K1198" s="470"/>
      <c r="L1198" s="470"/>
      <c r="M1198" s="470"/>
      <c r="N1198" s="473"/>
      <c r="O1198" s="87"/>
      <c r="P1198" s="16" t="s">
        <v>45</v>
      </c>
      <c r="Q1198" s="45"/>
      <c r="R1198" s="16" t="s">
        <v>46</v>
      </c>
      <c r="S1198" s="88"/>
      <c r="T1198" s="480" t="s">
        <v>48</v>
      </c>
      <c r="U1198" s="481"/>
      <c r="V1198" s="482"/>
      <c r="W1198" s="483"/>
      <c r="X1198" s="483"/>
      <c r="Y1198" s="484"/>
      <c r="Z1198" s="482"/>
      <c r="AA1198" s="483"/>
      <c r="AB1198" s="483"/>
      <c r="AC1198" s="483"/>
      <c r="AD1198" s="482">
        <v>0</v>
      </c>
      <c r="AE1198" s="483"/>
      <c r="AF1198" s="483"/>
      <c r="AG1198" s="484"/>
      <c r="AH1198" s="435">
        <f>IF(V1197="賃金で算定",0,V1198+Z1198-AD1198)</f>
        <v>0</v>
      </c>
      <c r="AI1198" s="435"/>
      <c r="AJ1198" s="435"/>
      <c r="AK1198" s="465"/>
      <c r="AL1198" s="439">
        <f>IF(V1197="賃金で算定","賃金で算定",IF(OR(V1198=0,$F1211="",AV1197=""),0,IF(AW1197="昔",VLOOKUP($F1211,労務比率,AX1197,FALSE),IF(AW1197="上",VLOOKUP($F1211,労務比率,AX1197,FALSE),IF(AW1197="中",VLOOKUP($F1211,労務比率,AX1197,FALSE),VLOOKUP($F1211,労務比率,AX1197,FALSE))))))</f>
        <v>0</v>
      </c>
      <c r="AM1198" s="440"/>
      <c r="AN1198" s="436">
        <f>IF(V1197="賃金で算定",0,INT(AH1198*AL1198/100))</f>
        <v>0</v>
      </c>
      <c r="AO1198" s="437"/>
      <c r="AP1198" s="437"/>
      <c r="AQ1198" s="437"/>
      <c r="AR1198" s="437"/>
      <c r="AS1198" s="31"/>
      <c r="AV1198" s="46"/>
      <c r="AW1198" s="47"/>
      <c r="AY1198" s="203">
        <f t="shared" ref="AY1198" si="662">AH1198</f>
        <v>0</v>
      </c>
      <c r="AZ1198" s="201">
        <f>IF(AV1197&lt;=設定シート!C$85,AH1198,IF(AND(AV1197&gt;=設定シート!E$85,AV1197&lt;=設定シート!G$85),AH1198*105/108,AH1198))</f>
        <v>0</v>
      </c>
      <c r="BA1198" s="198"/>
      <c r="BB1198" s="201">
        <f t="shared" ref="BB1198" si="663">IF($AL1198="賃金で算定",0,INT(AY1198*$AL1198/100))</f>
        <v>0</v>
      </c>
      <c r="BC1198" s="201">
        <f>IF(AY1198=AZ1198,BB1198,AZ1198*$AL1198/100)</f>
        <v>0</v>
      </c>
      <c r="BL1198" s="43">
        <f>IF(AY1198=AZ1198,0,1)</f>
        <v>0</v>
      </c>
      <c r="BM1198" s="43" t="str">
        <f>IF(BL1198=1,AL1198,"")</f>
        <v/>
      </c>
    </row>
    <row r="1199" spans="2:65" ht="18" customHeight="1" x14ac:dyDescent="0.15">
      <c r="B1199" s="466"/>
      <c r="C1199" s="467"/>
      <c r="D1199" s="467"/>
      <c r="E1199" s="467"/>
      <c r="F1199" s="467"/>
      <c r="G1199" s="467"/>
      <c r="H1199" s="467"/>
      <c r="I1199" s="468"/>
      <c r="J1199" s="466"/>
      <c r="K1199" s="467"/>
      <c r="L1199" s="467"/>
      <c r="M1199" s="467"/>
      <c r="N1199" s="472"/>
      <c r="O1199" s="86"/>
      <c r="P1199" s="15" t="s">
        <v>45</v>
      </c>
      <c r="Q1199" s="44"/>
      <c r="R1199" s="15" t="s">
        <v>46</v>
      </c>
      <c r="S1199" s="85"/>
      <c r="T1199" s="474" t="s">
        <v>47</v>
      </c>
      <c r="U1199" s="475"/>
      <c r="V1199" s="476"/>
      <c r="W1199" s="477"/>
      <c r="X1199" s="477"/>
      <c r="Y1199" s="61"/>
      <c r="Z1199" s="29"/>
      <c r="AA1199" s="30"/>
      <c r="AB1199" s="30"/>
      <c r="AC1199" s="41"/>
      <c r="AD1199" s="29"/>
      <c r="AE1199" s="30"/>
      <c r="AF1199" s="30"/>
      <c r="AG1199" s="42"/>
      <c r="AH1199" s="462">
        <f>IF(V1199="賃金で算定",V1200+Z1200-AD1200,0)</f>
        <v>0</v>
      </c>
      <c r="AI1199" s="463"/>
      <c r="AJ1199" s="463"/>
      <c r="AK1199" s="464"/>
      <c r="AL1199" s="51"/>
      <c r="AM1199" s="52"/>
      <c r="AN1199" s="478"/>
      <c r="AO1199" s="479"/>
      <c r="AP1199" s="479"/>
      <c r="AQ1199" s="479"/>
      <c r="AR1199" s="479"/>
      <c r="AS1199" s="32"/>
      <c r="AV1199" s="46" t="str">
        <f>IF(OR(O1199="",Q1199=""),"", IF(O1199&lt;20,DATE(O1199+118,Q1199,IF(S1199="",1,S1199)),DATE(O1199+88,Q1199,IF(S1199="",1,S1199))))</f>
        <v/>
      </c>
      <c r="AW1199" s="47" t="str">
        <f>IF(AV1199&lt;=設定シート!C$15,"昔",IF(AV1199&lt;=設定シート!E$15,"上",IF(AV1199&lt;=設定シート!G$15,"中","下")))</f>
        <v>下</v>
      </c>
      <c r="AX1199" s="4">
        <f>IF(AV1199&lt;=設定シート!$E$36,5,IF(AV1199&lt;=設定シート!$I$36,7,IF(AV1199&lt;=設定シート!$M$36,9,11)))</f>
        <v>11</v>
      </c>
      <c r="AY1199" s="202"/>
      <c r="AZ1199" s="200"/>
      <c r="BA1199" s="204">
        <f t="shared" ref="BA1199" si="664">AN1199</f>
        <v>0</v>
      </c>
      <c r="BB1199" s="200"/>
      <c r="BC1199" s="200"/>
    </row>
    <row r="1200" spans="2:65" ht="18" customHeight="1" x14ac:dyDescent="0.15">
      <c r="B1200" s="469"/>
      <c r="C1200" s="470"/>
      <c r="D1200" s="470"/>
      <c r="E1200" s="470"/>
      <c r="F1200" s="470"/>
      <c r="G1200" s="470"/>
      <c r="H1200" s="470"/>
      <c r="I1200" s="471"/>
      <c r="J1200" s="469"/>
      <c r="K1200" s="470"/>
      <c r="L1200" s="470"/>
      <c r="M1200" s="470"/>
      <c r="N1200" s="473"/>
      <c r="O1200" s="87"/>
      <c r="P1200" s="16" t="s">
        <v>45</v>
      </c>
      <c r="Q1200" s="45"/>
      <c r="R1200" s="16" t="s">
        <v>46</v>
      </c>
      <c r="S1200" s="88"/>
      <c r="T1200" s="480" t="s">
        <v>48</v>
      </c>
      <c r="U1200" s="481"/>
      <c r="V1200" s="482"/>
      <c r="W1200" s="483"/>
      <c r="X1200" s="483"/>
      <c r="Y1200" s="484"/>
      <c r="Z1200" s="485"/>
      <c r="AA1200" s="486"/>
      <c r="AB1200" s="486"/>
      <c r="AC1200" s="486"/>
      <c r="AD1200" s="482">
        <v>0</v>
      </c>
      <c r="AE1200" s="483"/>
      <c r="AF1200" s="483"/>
      <c r="AG1200" s="484"/>
      <c r="AH1200" s="435">
        <f>IF(V1199="賃金で算定",0,V1200+Z1200-AD1200)</f>
        <v>0</v>
      </c>
      <c r="AI1200" s="435"/>
      <c r="AJ1200" s="435"/>
      <c r="AK1200" s="465"/>
      <c r="AL1200" s="439">
        <f>IF(V1199="賃金で算定","賃金で算定",IF(OR(V1200=0,$F1211="",AV1199=""),0,IF(AW1199="昔",VLOOKUP($F1211,労務比率,AX1199,FALSE),IF(AW1199="上",VLOOKUP($F1211,労務比率,AX1199,FALSE),IF(AW1199="中",VLOOKUP($F1211,労務比率,AX1199,FALSE),VLOOKUP($F1211,労務比率,AX1199,FALSE))))))</f>
        <v>0</v>
      </c>
      <c r="AM1200" s="440"/>
      <c r="AN1200" s="436">
        <f>IF(V1199="賃金で算定",0,INT(AH1200*AL1200/100))</f>
        <v>0</v>
      </c>
      <c r="AO1200" s="437"/>
      <c r="AP1200" s="437"/>
      <c r="AQ1200" s="437"/>
      <c r="AR1200" s="437"/>
      <c r="AS1200" s="31"/>
      <c r="AV1200" s="46"/>
      <c r="AW1200" s="47"/>
      <c r="AY1200" s="203">
        <f t="shared" ref="AY1200" si="665">AH1200</f>
        <v>0</v>
      </c>
      <c r="AZ1200" s="201">
        <f>IF(AV1199&lt;=設定シート!C$85,AH1200,IF(AND(AV1199&gt;=設定シート!E$85,AV1199&lt;=設定シート!G$85),AH1200*105/108,AH1200))</f>
        <v>0</v>
      </c>
      <c r="BA1200" s="198"/>
      <c r="BB1200" s="201">
        <f t="shared" ref="BB1200" si="666">IF($AL1200="賃金で算定",0,INT(AY1200*$AL1200/100))</f>
        <v>0</v>
      </c>
      <c r="BC1200" s="201">
        <f>IF(AY1200=AZ1200,BB1200,AZ1200*$AL1200/100)</f>
        <v>0</v>
      </c>
      <c r="BL1200" s="43">
        <f>IF(AY1200=AZ1200,0,1)</f>
        <v>0</v>
      </c>
      <c r="BM1200" s="43" t="str">
        <f>IF(BL1200=1,AL1200,"")</f>
        <v/>
      </c>
    </row>
    <row r="1201" spans="2:65" ht="18" customHeight="1" x14ac:dyDescent="0.15">
      <c r="B1201" s="466"/>
      <c r="C1201" s="467"/>
      <c r="D1201" s="467"/>
      <c r="E1201" s="467"/>
      <c r="F1201" s="467"/>
      <c r="G1201" s="467"/>
      <c r="H1201" s="467"/>
      <c r="I1201" s="468"/>
      <c r="J1201" s="466"/>
      <c r="K1201" s="467"/>
      <c r="L1201" s="467"/>
      <c r="M1201" s="467"/>
      <c r="N1201" s="472"/>
      <c r="O1201" s="86"/>
      <c r="P1201" s="15" t="s">
        <v>45</v>
      </c>
      <c r="Q1201" s="44"/>
      <c r="R1201" s="15" t="s">
        <v>46</v>
      </c>
      <c r="S1201" s="85"/>
      <c r="T1201" s="474" t="s">
        <v>47</v>
      </c>
      <c r="U1201" s="475"/>
      <c r="V1201" s="476"/>
      <c r="W1201" s="477"/>
      <c r="X1201" s="477"/>
      <c r="Y1201" s="60"/>
      <c r="Z1201" s="33"/>
      <c r="AA1201" s="34"/>
      <c r="AB1201" s="34"/>
      <c r="AC1201" s="35"/>
      <c r="AD1201" s="33"/>
      <c r="AE1201" s="34"/>
      <c r="AF1201" s="34"/>
      <c r="AG1201" s="40"/>
      <c r="AH1201" s="462">
        <f>IF(V1201="賃金で算定",V1202+Z1202-AD1202,0)</f>
        <v>0</v>
      </c>
      <c r="AI1201" s="463"/>
      <c r="AJ1201" s="463"/>
      <c r="AK1201" s="464"/>
      <c r="AL1201" s="51"/>
      <c r="AM1201" s="52"/>
      <c r="AN1201" s="478"/>
      <c r="AO1201" s="479"/>
      <c r="AP1201" s="479"/>
      <c r="AQ1201" s="479"/>
      <c r="AR1201" s="479"/>
      <c r="AS1201" s="32"/>
      <c r="AV1201" s="46" t="str">
        <f>IF(OR(O1201="",Q1201=""),"", IF(O1201&lt;20,DATE(O1201+118,Q1201,IF(S1201="",1,S1201)),DATE(O1201+88,Q1201,IF(S1201="",1,S1201))))</f>
        <v/>
      </c>
      <c r="AW1201" s="47" t="str">
        <f>IF(AV1201&lt;=設定シート!C$15,"昔",IF(AV1201&lt;=設定シート!E$15,"上",IF(AV1201&lt;=設定シート!G$15,"中","下")))</f>
        <v>下</v>
      </c>
      <c r="AX1201" s="4">
        <f>IF(AV1201&lt;=設定シート!$E$36,5,IF(AV1201&lt;=設定シート!$I$36,7,IF(AV1201&lt;=設定シート!$M$36,9,11)))</f>
        <v>11</v>
      </c>
      <c r="AY1201" s="202"/>
      <c r="AZ1201" s="200"/>
      <c r="BA1201" s="204">
        <f t="shared" ref="BA1201" si="667">AN1201</f>
        <v>0</v>
      </c>
      <c r="BB1201" s="200"/>
      <c r="BC1201" s="200"/>
    </row>
    <row r="1202" spans="2:65" ht="18" customHeight="1" x14ac:dyDescent="0.15">
      <c r="B1202" s="469"/>
      <c r="C1202" s="470"/>
      <c r="D1202" s="470"/>
      <c r="E1202" s="470"/>
      <c r="F1202" s="470"/>
      <c r="G1202" s="470"/>
      <c r="H1202" s="470"/>
      <c r="I1202" s="471"/>
      <c r="J1202" s="469"/>
      <c r="K1202" s="470"/>
      <c r="L1202" s="470"/>
      <c r="M1202" s="470"/>
      <c r="N1202" s="473"/>
      <c r="O1202" s="87"/>
      <c r="P1202" s="16" t="s">
        <v>45</v>
      </c>
      <c r="Q1202" s="45"/>
      <c r="R1202" s="16" t="s">
        <v>46</v>
      </c>
      <c r="S1202" s="88"/>
      <c r="T1202" s="480" t="s">
        <v>48</v>
      </c>
      <c r="U1202" s="481"/>
      <c r="V1202" s="482"/>
      <c r="W1202" s="483"/>
      <c r="X1202" s="483"/>
      <c r="Y1202" s="484"/>
      <c r="Z1202" s="482"/>
      <c r="AA1202" s="483"/>
      <c r="AB1202" s="483"/>
      <c r="AC1202" s="483"/>
      <c r="AD1202" s="482">
        <v>0</v>
      </c>
      <c r="AE1202" s="483"/>
      <c r="AF1202" s="483"/>
      <c r="AG1202" s="484"/>
      <c r="AH1202" s="435">
        <f>IF(V1201="賃金で算定",0,V1202+Z1202-AD1202)</f>
        <v>0</v>
      </c>
      <c r="AI1202" s="435"/>
      <c r="AJ1202" s="435"/>
      <c r="AK1202" s="465"/>
      <c r="AL1202" s="439">
        <f>IF(V1201="賃金で算定","賃金で算定",IF(OR(V1202=0,$F1211="",AV1201=""),0,IF(AW1201="昔",VLOOKUP($F1211,労務比率,AX1201,FALSE),IF(AW1201="上",VLOOKUP($F1211,労務比率,AX1201,FALSE),IF(AW1201="中",VLOOKUP($F1211,労務比率,AX1201,FALSE),VLOOKUP($F1211,労務比率,AX1201,FALSE))))))</f>
        <v>0</v>
      </c>
      <c r="AM1202" s="440"/>
      <c r="AN1202" s="436">
        <f>IF(V1201="賃金で算定",0,INT(AH1202*AL1202/100))</f>
        <v>0</v>
      </c>
      <c r="AO1202" s="437"/>
      <c r="AP1202" s="437"/>
      <c r="AQ1202" s="437"/>
      <c r="AR1202" s="437"/>
      <c r="AS1202" s="31"/>
      <c r="AV1202" s="46"/>
      <c r="AW1202" s="47"/>
      <c r="AY1202" s="203">
        <f t="shared" ref="AY1202" si="668">AH1202</f>
        <v>0</v>
      </c>
      <c r="AZ1202" s="201">
        <f>IF(AV1201&lt;=設定シート!C$85,AH1202,IF(AND(AV1201&gt;=設定シート!E$85,AV1201&lt;=設定シート!G$85),AH1202*105/108,AH1202))</f>
        <v>0</v>
      </c>
      <c r="BA1202" s="198"/>
      <c r="BB1202" s="201">
        <f t="shared" ref="BB1202" si="669">IF($AL1202="賃金で算定",0,INT(AY1202*$AL1202/100))</f>
        <v>0</v>
      </c>
      <c r="BC1202" s="201">
        <f>IF(AY1202=AZ1202,BB1202,AZ1202*$AL1202/100)</f>
        <v>0</v>
      </c>
      <c r="BL1202" s="43">
        <f>IF(AY1202=AZ1202,0,1)</f>
        <v>0</v>
      </c>
      <c r="BM1202" s="43" t="str">
        <f>IF(BL1202=1,AL1202,"")</f>
        <v/>
      </c>
    </row>
    <row r="1203" spans="2:65" ht="18" customHeight="1" x14ac:dyDescent="0.15">
      <c r="B1203" s="466"/>
      <c r="C1203" s="467"/>
      <c r="D1203" s="467"/>
      <c r="E1203" s="467"/>
      <c r="F1203" s="467"/>
      <c r="G1203" s="467"/>
      <c r="H1203" s="467"/>
      <c r="I1203" s="468"/>
      <c r="J1203" s="466"/>
      <c r="K1203" s="467"/>
      <c r="L1203" s="467"/>
      <c r="M1203" s="467"/>
      <c r="N1203" s="472"/>
      <c r="O1203" s="86"/>
      <c r="P1203" s="15" t="s">
        <v>45</v>
      </c>
      <c r="Q1203" s="44"/>
      <c r="R1203" s="15" t="s">
        <v>46</v>
      </c>
      <c r="S1203" s="85"/>
      <c r="T1203" s="474" t="s">
        <v>47</v>
      </c>
      <c r="U1203" s="475"/>
      <c r="V1203" s="476"/>
      <c r="W1203" s="477"/>
      <c r="X1203" s="477"/>
      <c r="Y1203" s="60"/>
      <c r="Z1203" s="33"/>
      <c r="AA1203" s="34"/>
      <c r="AB1203" s="34"/>
      <c r="AC1203" s="35"/>
      <c r="AD1203" s="33"/>
      <c r="AE1203" s="34"/>
      <c r="AF1203" s="34"/>
      <c r="AG1203" s="40"/>
      <c r="AH1203" s="462">
        <f>IF(V1203="賃金で算定",V1204+Z1204-AD1204,0)</f>
        <v>0</v>
      </c>
      <c r="AI1203" s="463"/>
      <c r="AJ1203" s="463"/>
      <c r="AK1203" s="464"/>
      <c r="AL1203" s="51"/>
      <c r="AM1203" s="52"/>
      <c r="AN1203" s="478"/>
      <c r="AO1203" s="479"/>
      <c r="AP1203" s="479"/>
      <c r="AQ1203" s="479"/>
      <c r="AR1203" s="479"/>
      <c r="AS1203" s="32"/>
      <c r="AV1203" s="46" t="str">
        <f>IF(OR(O1203="",Q1203=""),"", IF(O1203&lt;20,DATE(O1203+118,Q1203,IF(S1203="",1,S1203)),DATE(O1203+88,Q1203,IF(S1203="",1,S1203))))</f>
        <v/>
      </c>
      <c r="AW1203" s="47" t="str">
        <f>IF(AV1203&lt;=設定シート!C$15,"昔",IF(AV1203&lt;=設定シート!E$15,"上",IF(AV1203&lt;=設定シート!G$15,"中","下")))</f>
        <v>下</v>
      </c>
      <c r="AX1203" s="4">
        <f>IF(AV1203&lt;=設定シート!$E$36,5,IF(AV1203&lt;=設定シート!$I$36,7,IF(AV1203&lt;=設定シート!$M$36,9,11)))</f>
        <v>11</v>
      </c>
      <c r="AY1203" s="202"/>
      <c r="AZ1203" s="200"/>
      <c r="BA1203" s="204">
        <f t="shared" ref="BA1203" si="670">AN1203</f>
        <v>0</v>
      </c>
      <c r="BB1203" s="200"/>
      <c r="BC1203" s="200"/>
    </row>
    <row r="1204" spans="2:65" ht="18" customHeight="1" x14ac:dyDescent="0.15">
      <c r="B1204" s="469"/>
      <c r="C1204" s="470"/>
      <c r="D1204" s="470"/>
      <c r="E1204" s="470"/>
      <c r="F1204" s="470"/>
      <c r="G1204" s="470"/>
      <c r="H1204" s="470"/>
      <c r="I1204" s="471"/>
      <c r="J1204" s="469"/>
      <c r="K1204" s="470"/>
      <c r="L1204" s="470"/>
      <c r="M1204" s="470"/>
      <c r="N1204" s="473"/>
      <c r="O1204" s="87"/>
      <c r="P1204" s="16" t="s">
        <v>45</v>
      </c>
      <c r="Q1204" s="45"/>
      <c r="R1204" s="16" t="s">
        <v>46</v>
      </c>
      <c r="S1204" s="88"/>
      <c r="T1204" s="480" t="s">
        <v>48</v>
      </c>
      <c r="U1204" s="481"/>
      <c r="V1204" s="482"/>
      <c r="W1204" s="483"/>
      <c r="X1204" s="483"/>
      <c r="Y1204" s="484"/>
      <c r="Z1204" s="482"/>
      <c r="AA1204" s="483"/>
      <c r="AB1204" s="483"/>
      <c r="AC1204" s="483"/>
      <c r="AD1204" s="482"/>
      <c r="AE1204" s="483"/>
      <c r="AF1204" s="483"/>
      <c r="AG1204" s="484"/>
      <c r="AH1204" s="435">
        <f>IF(V1203="賃金で算定",0,V1204+Z1204-AD1204)</f>
        <v>0</v>
      </c>
      <c r="AI1204" s="435"/>
      <c r="AJ1204" s="435"/>
      <c r="AK1204" s="465"/>
      <c r="AL1204" s="439">
        <f>IF(V1203="賃金で算定","賃金で算定",IF(OR(V1204=0,$F1211="",AV1203=""),0,IF(AW1203="昔",VLOOKUP($F1211,労務比率,AX1203,FALSE),IF(AW1203="上",VLOOKUP($F1211,労務比率,AX1203,FALSE),IF(AW1203="中",VLOOKUP($F1211,労務比率,AX1203,FALSE),VLOOKUP($F1211,労務比率,AX1203,FALSE))))))</f>
        <v>0</v>
      </c>
      <c r="AM1204" s="440"/>
      <c r="AN1204" s="436">
        <f>IF(V1203="賃金で算定",0,INT(AH1204*AL1204/100))</f>
        <v>0</v>
      </c>
      <c r="AO1204" s="437"/>
      <c r="AP1204" s="437"/>
      <c r="AQ1204" s="437"/>
      <c r="AR1204" s="437"/>
      <c r="AS1204" s="31"/>
      <c r="AV1204" s="46"/>
      <c r="AW1204" s="47"/>
      <c r="AY1204" s="203">
        <f t="shared" ref="AY1204" si="671">AH1204</f>
        <v>0</v>
      </c>
      <c r="AZ1204" s="201">
        <f>IF(AV1203&lt;=設定シート!C$85,AH1204,IF(AND(AV1203&gt;=設定シート!E$85,AV1203&lt;=設定シート!G$85),AH1204*105/108,AH1204))</f>
        <v>0</v>
      </c>
      <c r="BA1204" s="198"/>
      <c r="BB1204" s="201">
        <f t="shared" ref="BB1204" si="672">IF($AL1204="賃金で算定",0,INT(AY1204*$AL1204/100))</f>
        <v>0</v>
      </c>
      <c r="BC1204" s="201">
        <f>IF(AY1204=AZ1204,BB1204,AZ1204*$AL1204/100)</f>
        <v>0</v>
      </c>
      <c r="BL1204" s="43">
        <f>IF(AY1204=AZ1204,0,1)</f>
        <v>0</v>
      </c>
      <c r="BM1204" s="43" t="str">
        <f>IF(BL1204=1,AL1204,"")</f>
        <v/>
      </c>
    </row>
    <row r="1205" spans="2:65" ht="18" customHeight="1" x14ac:dyDescent="0.15">
      <c r="B1205" s="466"/>
      <c r="C1205" s="467"/>
      <c r="D1205" s="467"/>
      <c r="E1205" s="467"/>
      <c r="F1205" s="467"/>
      <c r="G1205" s="467"/>
      <c r="H1205" s="467"/>
      <c r="I1205" s="468"/>
      <c r="J1205" s="466"/>
      <c r="K1205" s="467"/>
      <c r="L1205" s="467"/>
      <c r="M1205" s="467"/>
      <c r="N1205" s="472"/>
      <c r="O1205" s="86"/>
      <c r="P1205" s="15" t="s">
        <v>45</v>
      </c>
      <c r="Q1205" s="44"/>
      <c r="R1205" s="15" t="s">
        <v>46</v>
      </c>
      <c r="S1205" s="85"/>
      <c r="T1205" s="474" t="s">
        <v>47</v>
      </c>
      <c r="U1205" s="475"/>
      <c r="V1205" s="476"/>
      <c r="W1205" s="477"/>
      <c r="X1205" s="477"/>
      <c r="Y1205" s="60"/>
      <c r="Z1205" s="33"/>
      <c r="AA1205" s="34"/>
      <c r="AB1205" s="34"/>
      <c r="AC1205" s="35"/>
      <c r="AD1205" s="33"/>
      <c r="AE1205" s="34"/>
      <c r="AF1205" s="34"/>
      <c r="AG1205" s="40"/>
      <c r="AH1205" s="462">
        <f>IF(V1205="賃金で算定",V1206+Z1206-AD1206,0)</f>
        <v>0</v>
      </c>
      <c r="AI1205" s="463"/>
      <c r="AJ1205" s="463"/>
      <c r="AK1205" s="464"/>
      <c r="AL1205" s="51"/>
      <c r="AM1205" s="52"/>
      <c r="AN1205" s="478"/>
      <c r="AO1205" s="479"/>
      <c r="AP1205" s="479"/>
      <c r="AQ1205" s="479"/>
      <c r="AR1205" s="479"/>
      <c r="AS1205" s="32"/>
      <c r="AV1205" s="46" t="str">
        <f>IF(OR(O1205="",Q1205=""),"", IF(O1205&lt;20,DATE(O1205+118,Q1205,IF(S1205="",1,S1205)),DATE(O1205+88,Q1205,IF(S1205="",1,S1205))))</f>
        <v/>
      </c>
      <c r="AW1205" s="47" t="str">
        <f>IF(AV1205&lt;=設定シート!C$15,"昔",IF(AV1205&lt;=設定シート!E$15,"上",IF(AV1205&lt;=設定シート!G$15,"中","下")))</f>
        <v>下</v>
      </c>
      <c r="AX1205" s="4">
        <f>IF(AV1205&lt;=設定シート!$E$36,5,IF(AV1205&lt;=設定シート!$I$36,7,IF(AV1205&lt;=設定シート!$M$36,9,11)))</f>
        <v>11</v>
      </c>
      <c r="AY1205" s="202"/>
      <c r="AZ1205" s="200"/>
      <c r="BA1205" s="204">
        <f t="shared" ref="BA1205" si="673">AN1205</f>
        <v>0</v>
      </c>
      <c r="BB1205" s="200"/>
      <c r="BC1205" s="200"/>
    </row>
    <row r="1206" spans="2:65" ht="18" customHeight="1" x14ac:dyDescent="0.15">
      <c r="B1206" s="469"/>
      <c r="C1206" s="470"/>
      <c r="D1206" s="470"/>
      <c r="E1206" s="470"/>
      <c r="F1206" s="470"/>
      <c r="G1206" s="470"/>
      <c r="H1206" s="470"/>
      <c r="I1206" s="471"/>
      <c r="J1206" s="469"/>
      <c r="K1206" s="470"/>
      <c r="L1206" s="470"/>
      <c r="M1206" s="470"/>
      <c r="N1206" s="473"/>
      <c r="O1206" s="87"/>
      <c r="P1206" s="16" t="s">
        <v>45</v>
      </c>
      <c r="Q1206" s="45"/>
      <c r="R1206" s="16" t="s">
        <v>46</v>
      </c>
      <c r="S1206" s="88"/>
      <c r="T1206" s="480" t="s">
        <v>48</v>
      </c>
      <c r="U1206" s="481"/>
      <c r="V1206" s="482"/>
      <c r="W1206" s="483"/>
      <c r="X1206" s="483"/>
      <c r="Y1206" s="484"/>
      <c r="Z1206" s="482"/>
      <c r="AA1206" s="483"/>
      <c r="AB1206" s="483"/>
      <c r="AC1206" s="483"/>
      <c r="AD1206" s="482">
        <v>0</v>
      </c>
      <c r="AE1206" s="483"/>
      <c r="AF1206" s="483"/>
      <c r="AG1206" s="484"/>
      <c r="AH1206" s="435">
        <f>IF(V1205="賃金で算定",0,V1206+Z1206-AD1206)</f>
        <v>0</v>
      </c>
      <c r="AI1206" s="435"/>
      <c r="AJ1206" s="435"/>
      <c r="AK1206" s="465"/>
      <c r="AL1206" s="439">
        <f>IF(V1205="賃金で算定","賃金で算定",IF(OR(V1206=0,$F1211="",AV1205=""),0,IF(AW1205="昔",VLOOKUP($F1211,労務比率,AX1205,FALSE),IF(AW1205="上",VLOOKUP($F1211,労務比率,AX1205,FALSE),IF(AW1205="中",VLOOKUP($F1211,労務比率,AX1205,FALSE),VLOOKUP($F1211,労務比率,AX1205,FALSE))))))</f>
        <v>0</v>
      </c>
      <c r="AM1206" s="440"/>
      <c r="AN1206" s="436">
        <f>IF(V1205="賃金で算定",0,INT(AH1206*AL1206/100))</f>
        <v>0</v>
      </c>
      <c r="AO1206" s="437"/>
      <c r="AP1206" s="437"/>
      <c r="AQ1206" s="437"/>
      <c r="AR1206" s="437"/>
      <c r="AS1206" s="31"/>
      <c r="AV1206" s="46"/>
      <c r="AW1206" s="47"/>
      <c r="AY1206" s="203">
        <f t="shared" ref="AY1206" si="674">AH1206</f>
        <v>0</v>
      </c>
      <c r="AZ1206" s="201">
        <f>IF(AV1205&lt;=設定シート!C$85,AH1206,IF(AND(AV1205&gt;=設定シート!E$85,AV1205&lt;=設定シート!G$85),AH1206*105/108,AH1206))</f>
        <v>0</v>
      </c>
      <c r="BA1206" s="198"/>
      <c r="BB1206" s="201">
        <f t="shared" ref="BB1206" si="675">IF($AL1206="賃金で算定",0,INT(AY1206*$AL1206/100))</f>
        <v>0</v>
      </c>
      <c r="BC1206" s="201">
        <f>IF(AY1206=AZ1206,BB1206,AZ1206*$AL1206/100)</f>
        <v>0</v>
      </c>
      <c r="BL1206" s="43">
        <f>IF(AY1206=AZ1206,0,1)</f>
        <v>0</v>
      </c>
      <c r="BM1206" s="43" t="str">
        <f>IF(BL1206=1,AL1206,"")</f>
        <v/>
      </c>
    </row>
    <row r="1207" spans="2:65" ht="18" customHeight="1" x14ac:dyDescent="0.15">
      <c r="B1207" s="466"/>
      <c r="C1207" s="467"/>
      <c r="D1207" s="467"/>
      <c r="E1207" s="467"/>
      <c r="F1207" s="467"/>
      <c r="G1207" s="467"/>
      <c r="H1207" s="467"/>
      <c r="I1207" s="468"/>
      <c r="J1207" s="466"/>
      <c r="K1207" s="467"/>
      <c r="L1207" s="467"/>
      <c r="M1207" s="467"/>
      <c r="N1207" s="472"/>
      <c r="O1207" s="86"/>
      <c r="P1207" s="15" t="s">
        <v>45</v>
      </c>
      <c r="Q1207" s="44"/>
      <c r="R1207" s="15" t="s">
        <v>46</v>
      </c>
      <c r="S1207" s="85"/>
      <c r="T1207" s="474" t="s">
        <v>47</v>
      </c>
      <c r="U1207" s="475"/>
      <c r="V1207" s="476"/>
      <c r="W1207" s="477"/>
      <c r="X1207" s="477"/>
      <c r="Y1207" s="60"/>
      <c r="Z1207" s="33"/>
      <c r="AA1207" s="34"/>
      <c r="AB1207" s="34"/>
      <c r="AC1207" s="35"/>
      <c r="AD1207" s="33"/>
      <c r="AE1207" s="34"/>
      <c r="AF1207" s="34"/>
      <c r="AG1207" s="40"/>
      <c r="AH1207" s="462">
        <f>IF(V1207="賃金で算定",V1208+Z1208-AD1208,0)</f>
        <v>0</v>
      </c>
      <c r="AI1207" s="463"/>
      <c r="AJ1207" s="463"/>
      <c r="AK1207" s="464"/>
      <c r="AL1207" s="51"/>
      <c r="AM1207" s="52"/>
      <c r="AN1207" s="478"/>
      <c r="AO1207" s="479"/>
      <c r="AP1207" s="479"/>
      <c r="AQ1207" s="479"/>
      <c r="AR1207" s="479"/>
      <c r="AS1207" s="32"/>
      <c r="AV1207" s="46" t="str">
        <f>IF(OR(O1207="",Q1207=""),"", IF(O1207&lt;20,DATE(O1207+118,Q1207,IF(S1207="",1,S1207)),DATE(O1207+88,Q1207,IF(S1207="",1,S1207))))</f>
        <v/>
      </c>
      <c r="AW1207" s="47" t="str">
        <f>IF(AV1207&lt;=設定シート!C$15,"昔",IF(AV1207&lt;=設定シート!E$15,"上",IF(AV1207&lt;=設定シート!G$15,"中","下")))</f>
        <v>下</v>
      </c>
      <c r="AX1207" s="4">
        <f>IF(AV1207&lt;=設定シート!$E$36,5,IF(AV1207&lt;=設定シート!$I$36,7,IF(AV1207&lt;=設定シート!$M$36,9,11)))</f>
        <v>11</v>
      </c>
      <c r="AY1207" s="202"/>
      <c r="AZ1207" s="200"/>
      <c r="BA1207" s="204">
        <f t="shared" ref="BA1207" si="676">AN1207</f>
        <v>0</v>
      </c>
      <c r="BB1207" s="200"/>
      <c r="BC1207" s="200"/>
    </row>
    <row r="1208" spans="2:65" ht="18" customHeight="1" x14ac:dyDescent="0.15">
      <c r="B1208" s="469"/>
      <c r="C1208" s="470"/>
      <c r="D1208" s="470"/>
      <c r="E1208" s="470"/>
      <c r="F1208" s="470"/>
      <c r="G1208" s="470"/>
      <c r="H1208" s="470"/>
      <c r="I1208" s="471"/>
      <c r="J1208" s="469"/>
      <c r="K1208" s="470"/>
      <c r="L1208" s="470"/>
      <c r="M1208" s="470"/>
      <c r="N1208" s="473"/>
      <c r="O1208" s="87"/>
      <c r="P1208" s="16" t="s">
        <v>45</v>
      </c>
      <c r="Q1208" s="45"/>
      <c r="R1208" s="16" t="s">
        <v>46</v>
      </c>
      <c r="S1208" s="88"/>
      <c r="T1208" s="480" t="s">
        <v>48</v>
      </c>
      <c r="U1208" s="481"/>
      <c r="V1208" s="482"/>
      <c r="W1208" s="483"/>
      <c r="X1208" s="483"/>
      <c r="Y1208" s="484"/>
      <c r="Z1208" s="482"/>
      <c r="AA1208" s="483"/>
      <c r="AB1208" s="483"/>
      <c r="AC1208" s="483"/>
      <c r="AD1208" s="482">
        <v>0</v>
      </c>
      <c r="AE1208" s="483"/>
      <c r="AF1208" s="483"/>
      <c r="AG1208" s="484"/>
      <c r="AH1208" s="435">
        <f>IF(V1207="賃金で算定",0,V1208+Z1208-AD1208)</f>
        <v>0</v>
      </c>
      <c r="AI1208" s="435"/>
      <c r="AJ1208" s="435"/>
      <c r="AK1208" s="465"/>
      <c r="AL1208" s="439">
        <f>IF(V1207="賃金で算定","賃金で算定",IF(OR(V1208=0,$F1211="",AV1207=""),0,IF(AW1207="昔",VLOOKUP($F1211,労務比率,AX1207,FALSE),IF(AW1207="上",VLOOKUP($F1211,労務比率,AX1207,FALSE),IF(AW1207="中",VLOOKUP($F1211,労務比率,AX1207,FALSE),VLOOKUP($F1211,労務比率,AX1207,FALSE))))))</f>
        <v>0</v>
      </c>
      <c r="AM1208" s="440"/>
      <c r="AN1208" s="436">
        <f>IF(V1207="賃金で算定",0,INT(AH1208*AL1208/100))</f>
        <v>0</v>
      </c>
      <c r="AO1208" s="437"/>
      <c r="AP1208" s="437"/>
      <c r="AQ1208" s="437"/>
      <c r="AR1208" s="437"/>
      <c r="AS1208" s="31"/>
      <c r="AV1208" s="46"/>
      <c r="AW1208" s="47"/>
      <c r="AY1208" s="203">
        <f t="shared" ref="AY1208" si="677">AH1208</f>
        <v>0</v>
      </c>
      <c r="AZ1208" s="201">
        <f>IF(AV1207&lt;=設定シート!C$85,AH1208,IF(AND(AV1207&gt;=設定シート!E$85,AV1207&lt;=設定シート!G$85),AH1208*105/108,AH1208))</f>
        <v>0</v>
      </c>
      <c r="BA1208" s="198"/>
      <c r="BB1208" s="201">
        <f t="shared" ref="BB1208" si="678">IF($AL1208="賃金で算定",0,INT(AY1208*$AL1208/100))</f>
        <v>0</v>
      </c>
      <c r="BC1208" s="201">
        <f>IF(AY1208=AZ1208,BB1208,AZ1208*$AL1208/100)</f>
        <v>0</v>
      </c>
      <c r="BL1208" s="43">
        <f>IF(AY1208=AZ1208,0,1)</f>
        <v>0</v>
      </c>
      <c r="BM1208" s="43" t="str">
        <f>IF(BL1208=1,AL1208,"")</f>
        <v/>
      </c>
    </row>
    <row r="1209" spans="2:65" ht="18" customHeight="1" x14ac:dyDescent="0.15">
      <c r="B1209" s="466"/>
      <c r="C1209" s="467"/>
      <c r="D1209" s="467"/>
      <c r="E1209" s="467"/>
      <c r="F1209" s="467"/>
      <c r="G1209" s="467"/>
      <c r="H1209" s="467"/>
      <c r="I1209" s="468"/>
      <c r="J1209" s="466"/>
      <c r="K1209" s="467"/>
      <c r="L1209" s="467"/>
      <c r="M1209" s="467"/>
      <c r="N1209" s="472"/>
      <c r="O1209" s="86"/>
      <c r="P1209" s="15" t="s">
        <v>45</v>
      </c>
      <c r="Q1209" s="44"/>
      <c r="R1209" s="15" t="s">
        <v>46</v>
      </c>
      <c r="S1209" s="85"/>
      <c r="T1209" s="474" t="s">
        <v>47</v>
      </c>
      <c r="U1209" s="475"/>
      <c r="V1209" s="476"/>
      <c r="W1209" s="477"/>
      <c r="X1209" s="477"/>
      <c r="Y1209" s="60"/>
      <c r="Z1209" s="33"/>
      <c r="AA1209" s="34"/>
      <c r="AB1209" s="34"/>
      <c r="AC1209" s="35"/>
      <c r="AD1209" s="33"/>
      <c r="AE1209" s="34"/>
      <c r="AF1209" s="34"/>
      <c r="AG1209" s="40"/>
      <c r="AH1209" s="462">
        <f>IF(V1209="賃金で算定",V1210+Z1210-AD1210,0)</f>
        <v>0</v>
      </c>
      <c r="AI1209" s="463"/>
      <c r="AJ1209" s="463"/>
      <c r="AK1209" s="464"/>
      <c r="AL1209" s="51"/>
      <c r="AM1209" s="52"/>
      <c r="AN1209" s="478"/>
      <c r="AO1209" s="479"/>
      <c r="AP1209" s="479"/>
      <c r="AQ1209" s="479"/>
      <c r="AR1209" s="479"/>
      <c r="AS1209" s="32"/>
      <c r="AV1209" s="46" t="str">
        <f>IF(OR(O1209="",Q1209=""),"", IF(O1209&lt;20,DATE(O1209+118,Q1209,IF(S1209="",1,S1209)),DATE(O1209+88,Q1209,IF(S1209="",1,S1209))))</f>
        <v/>
      </c>
      <c r="AW1209" s="47" t="str">
        <f>IF(AV1209&lt;=設定シート!C$15,"昔",IF(AV1209&lt;=設定シート!E$15,"上",IF(AV1209&lt;=設定シート!G$15,"中","下")))</f>
        <v>下</v>
      </c>
      <c r="AX1209" s="4">
        <f>IF(AV1209&lt;=設定シート!$E$36,5,IF(AV1209&lt;=設定シート!$I$36,7,IF(AV1209&lt;=設定シート!$M$36,9,11)))</f>
        <v>11</v>
      </c>
      <c r="AY1209" s="202"/>
      <c r="AZ1209" s="200"/>
      <c r="BA1209" s="204">
        <f t="shared" ref="BA1209" si="679">AN1209</f>
        <v>0</v>
      </c>
      <c r="BB1209" s="200"/>
      <c r="BC1209" s="200"/>
    </row>
    <row r="1210" spans="2:65" ht="18" customHeight="1" x14ac:dyDescent="0.15">
      <c r="B1210" s="469"/>
      <c r="C1210" s="470"/>
      <c r="D1210" s="470"/>
      <c r="E1210" s="470"/>
      <c r="F1210" s="470"/>
      <c r="G1210" s="470"/>
      <c r="H1210" s="470"/>
      <c r="I1210" s="471"/>
      <c r="J1210" s="469"/>
      <c r="K1210" s="470"/>
      <c r="L1210" s="470"/>
      <c r="M1210" s="470"/>
      <c r="N1210" s="473"/>
      <c r="O1210" s="87"/>
      <c r="P1210" s="184" t="s">
        <v>45</v>
      </c>
      <c r="Q1210" s="45"/>
      <c r="R1210" s="16" t="s">
        <v>46</v>
      </c>
      <c r="S1210" s="88"/>
      <c r="T1210" s="480" t="s">
        <v>48</v>
      </c>
      <c r="U1210" s="481"/>
      <c r="V1210" s="482"/>
      <c r="W1210" s="483"/>
      <c r="X1210" s="483"/>
      <c r="Y1210" s="484"/>
      <c r="Z1210" s="482"/>
      <c r="AA1210" s="483"/>
      <c r="AB1210" s="483"/>
      <c r="AC1210" s="483"/>
      <c r="AD1210" s="482">
        <v>0</v>
      </c>
      <c r="AE1210" s="483"/>
      <c r="AF1210" s="483"/>
      <c r="AG1210" s="484"/>
      <c r="AH1210" s="436">
        <f>IF(V1209="賃金で算定",0,V1210+Z1210-AD1210)</f>
        <v>0</v>
      </c>
      <c r="AI1210" s="437"/>
      <c r="AJ1210" s="437"/>
      <c r="AK1210" s="438"/>
      <c r="AL1210" s="439">
        <f>IF(V1209="賃金で算定","賃金で算定",IF(OR(V1210=0,$F1211="",AV1209=""),0,IF(AW1209="昔",VLOOKUP($F1211,労務比率,AX1209,FALSE),IF(AW1209="上",VLOOKUP($F1211,労務比率,AX1209,FALSE),IF(AW1209="中",VLOOKUP($F1211,労務比率,AX1209,FALSE),VLOOKUP($F1211,労務比率,AX1209,FALSE))))))</f>
        <v>0</v>
      </c>
      <c r="AM1210" s="440"/>
      <c r="AN1210" s="436">
        <f>IF(V1209="賃金で算定",0,INT(AH1210*AL1210/100))</f>
        <v>0</v>
      </c>
      <c r="AO1210" s="437"/>
      <c r="AP1210" s="437"/>
      <c r="AQ1210" s="437"/>
      <c r="AR1210" s="437"/>
      <c r="AS1210" s="31"/>
      <c r="AV1210" s="46"/>
      <c r="AW1210" s="47"/>
      <c r="AY1210" s="203">
        <f t="shared" ref="AY1210" si="680">AH1210</f>
        <v>0</v>
      </c>
      <c r="AZ1210" s="201">
        <f>IF(AV1209&lt;=設定シート!C$85,AH1210,IF(AND(AV1209&gt;=設定シート!E$85,AV1209&lt;=設定シート!G$85),AH1210*105/108,AH1210))</f>
        <v>0</v>
      </c>
      <c r="BA1210" s="198"/>
      <c r="BB1210" s="201">
        <f t="shared" ref="BB1210" si="681">IF($AL1210="賃金で算定",0,INT(AY1210*$AL1210/100))</f>
        <v>0</v>
      </c>
      <c r="BC1210" s="201">
        <f>IF(AY1210=AZ1210,BB1210,AZ1210*$AL1210/100)</f>
        <v>0</v>
      </c>
      <c r="BL1210" s="43">
        <f>IF(AY1210=AZ1210,0,1)</f>
        <v>0</v>
      </c>
      <c r="BM1210" s="43" t="str">
        <f>IF(BL1210=1,AL1210,"")</f>
        <v/>
      </c>
    </row>
    <row r="1211" spans="2:65" ht="18" customHeight="1" x14ac:dyDescent="0.15">
      <c r="B1211" s="441" t="s">
        <v>85</v>
      </c>
      <c r="C1211" s="442"/>
      <c r="D1211" s="442"/>
      <c r="E1211" s="443"/>
      <c r="F1211" s="450"/>
      <c r="G1211" s="451"/>
      <c r="H1211" s="451"/>
      <c r="I1211" s="451"/>
      <c r="J1211" s="451"/>
      <c r="K1211" s="451"/>
      <c r="L1211" s="451"/>
      <c r="M1211" s="451"/>
      <c r="N1211" s="452"/>
      <c r="O1211" s="441" t="s">
        <v>49</v>
      </c>
      <c r="P1211" s="442"/>
      <c r="Q1211" s="442"/>
      <c r="R1211" s="442"/>
      <c r="S1211" s="442"/>
      <c r="T1211" s="442"/>
      <c r="U1211" s="443"/>
      <c r="V1211" s="459">
        <f>AH1211</f>
        <v>0</v>
      </c>
      <c r="W1211" s="460"/>
      <c r="X1211" s="460"/>
      <c r="Y1211" s="461"/>
      <c r="Z1211" s="33"/>
      <c r="AA1211" s="34"/>
      <c r="AB1211" s="34"/>
      <c r="AC1211" s="35"/>
      <c r="AD1211" s="33"/>
      <c r="AE1211" s="34"/>
      <c r="AF1211" s="34"/>
      <c r="AG1211" s="35"/>
      <c r="AH1211" s="462">
        <f>AH1193+AH1195+AH1197+AH1199+AH1201+AH1203+AH1205+AH1207+AH1209</f>
        <v>0</v>
      </c>
      <c r="AI1211" s="463"/>
      <c r="AJ1211" s="463"/>
      <c r="AK1211" s="464"/>
      <c r="AL1211" s="53"/>
      <c r="AM1211" s="54"/>
      <c r="AN1211" s="462">
        <f>AN1193+AN1195+AN1197+AN1199+AN1201+AN1203+AN1205+AN1207+AN1209</f>
        <v>0</v>
      </c>
      <c r="AO1211" s="463"/>
      <c r="AP1211" s="463"/>
      <c r="AQ1211" s="463"/>
      <c r="AR1211" s="463"/>
      <c r="AS1211" s="32"/>
      <c r="AW1211" s="47"/>
      <c r="AY1211" s="202"/>
      <c r="AZ1211" s="205"/>
      <c r="BA1211" s="212">
        <f>BA1193+BA1195+BA1197+BA1199+BA1201+BA1203+BA1205+BA1207+BA1209</f>
        <v>0</v>
      </c>
      <c r="BB1211" s="204">
        <f>BB1194+BB1196+BB1198+BB1200+BB1202+BB1204+BB1206+BB1208+BB1210</f>
        <v>0</v>
      </c>
      <c r="BC1211" s="204">
        <f>SUMIF(BL1194:BL1210,0,BC1194:BC1210)+ROUNDDOWN(ROUNDDOWN(BL1211*105/108,0)*BM1211/100,0)</f>
        <v>0</v>
      </c>
      <c r="BL1211" s="43">
        <f>SUMIF(BL1194:BL1210,1,AH1194:AK1210)</f>
        <v>0</v>
      </c>
      <c r="BM1211" s="43">
        <f>IF(COUNT(BM1194:BM1210)=0,0,SUM(BM1194:BM1210)/COUNT(BM1194:BM1210))</f>
        <v>0</v>
      </c>
    </row>
    <row r="1212" spans="2:65" ht="18" customHeight="1" x14ac:dyDescent="0.15">
      <c r="B1212" s="444"/>
      <c r="C1212" s="445"/>
      <c r="D1212" s="445"/>
      <c r="E1212" s="446"/>
      <c r="F1212" s="453"/>
      <c r="G1212" s="454"/>
      <c r="H1212" s="454"/>
      <c r="I1212" s="454"/>
      <c r="J1212" s="454"/>
      <c r="K1212" s="454"/>
      <c r="L1212" s="454"/>
      <c r="M1212" s="454"/>
      <c r="N1212" s="455"/>
      <c r="O1212" s="444"/>
      <c r="P1212" s="445"/>
      <c r="Q1212" s="445"/>
      <c r="R1212" s="445"/>
      <c r="S1212" s="445"/>
      <c r="T1212" s="445"/>
      <c r="U1212" s="446"/>
      <c r="V1212" s="434">
        <f>V1194+V1196+V1198+V1200+V1202+V1204+V1206+V1208+V1210-V1211</f>
        <v>0</v>
      </c>
      <c r="W1212" s="435"/>
      <c r="X1212" s="435"/>
      <c r="Y1212" s="465"/>
      <c r="Z1212" s="434">
        <f>Z1194+Z1196+Z1198+Z1200+Z1202+Z1204+Z1206+Z1208+Z1210</f>
        <v>0</v>
      </c>
      <c r="AA1212" s="435"/>
      <c r="AB1212" s="435"/>
      <c r="AC1212" s="435"/>
      <c r="AD1212" s="434">
        <f>AD1194+AD1196+AD1198+AD1200+AD1202+AD1204+AD1206+AD1208+AD1210</f>
        <v>0</v>
      </c>
      <c r="AE1212" s="435"/>
      <c r="AF1212" s="435"/>
      <c r="AG1212" s="435"/>
      <c r="AH1212" s="434">
        <f>AY1212</f>
        <v>0</v>
      </c>
      <c r="AI1212" s="435"/>
      <c r="AJ1212" s="435"/>
      <c r="AK1212" s="435"/>
      <c r="AL1212" s="55"/>
      <c r="AM1212" s="56"/>
      <c r="AN1212" s="434">
        <f>BB1212</f>
        <v>0</v>
      </c>
      <c r="AO1212" s="435"/>
      <c r="AP1212" s="435"/>
      <c r="AQ1212" s="435"/>
      <c r="AR1212" s="435"/>
      <c r="AS1212" s="181"/>
      <c r="AW1212" s="47"/>
      <c r="AY1212" s="208">
        <f>AY1194+AY1196+AY1198+AY1200+AY1202+AY1204+AY1206+AY1208+AY1210</f>
        <v>0</v>
      </c>
      <c r="AZ1212" s="210"/>
      <c r="BA1212" s="210"/>
      <c r="BB1212" s="206">
        <f>BB1211</f>
        <v>0</v>
      </c>
      <c r="BC1212" s="213"/>
    </row>
    <row r="1213" spans="2:65" ht="18" customHeight="1" x14ac:dyDescent="0.15">
      <c r="B1213" s="447"/>
      <c r="C1213" s="448"/>
      <c r="D1213" s="448"/>
      <c r="E1213" s="449"/>
      <c r="F1213" s="456"/>
      <c r="G1213" s="457"/>
      <c r="H1213" s="457"/>
      <c r="I1213" s="457"/>
      <c r="J1213" s="457"/>
      <c r="K1213" s="457"/>
      <c r="L1213" s="457"/>
      <c r="M1213" s="457"/>
      <c r="N1213" s="458"/>
      <c r="O1213" s="447"/>
      <c r="P1213" s="448"/>
      <c r="Q1213" s="448"/>
      <c r="R1213" s="448"/>
      <c r="S1213" s="448"/>
      <c r="T1213" s="448"/>
      <c r="U1213" s="449"/>
      <c r="V1213" s="436"/>
      <c r="W1213" s="437"/>
      <c r="X1213" s="437"/>
      <c r="Y1213" s="438"/>
      <c r="Z1213" s="436"/>
      <c r="AA1213" s="437"/>
      <c r="AB1213" s="437"/>
      <c r="AC1213" s="437"/>
      <c r="AD1213" s="436"/>
      <c r="AE1213" s="437"/>
      <c r="AF1213" s="437"/>
      <c r="AG1213" s="437"/>
      <c r="AH1213" s="436">
        <f>AZ1213</f>
        <v>0</v>
      </c>
      <c r="AI1213" s="437"/>
      <c r="AJ1213" s="437"/>
      <c r="AK1213" s="438"/>
      <c r="AL1213" s="57"/>
      <c r="AM1213" s="58"/>
      <c r="AN1213" s="436">
        <f>BC1213</f>
        <v>0</v>
      </c>
      <c r="AO1213" s="437"/>
      <c r="AP1213" s="437"/>
      <c r="AQ1213" s="437"/>
      <c r="AR1213" s="437"/>
      <c r="AS1213" s="31"/>
      <c r="AU1213" s="90"/>
      <c r="AW1213" s="47"/>
      <c r="AY1213" s="209"/>
      <c r="AZ1213" s="211">
        <f>IF(AZ1194+AZ1196+AZ1198+AZ1200+AZ1202+AZ1204+AZ1206+AZ1208+AZ1210=AY1212,0,ROUNDDOWN(AZ1194+AZ1196+AZ1198+AZ1200+AZ1202+AZ1204+AZ1206+AZ1208+AZ1210,0))</f>
        <v>0</v>
      </c>
      <c r="BA1213" s="207"/>
      <c r="BB1213" s="207"/>
      <c r="BC1213" s="211">
        <f>IF(BC1211=BB1212,0,BC1211)</f>
        <v>0</v>
      </c>
    </row>
    <row r="1214" spans="2:65" ht="18" customHeight="1" x14ac:dyDescent="0.15">
      <c r="AD1214" s="1" t="str">
        <f>IF(AND($F1211="",$V1211+$V1212&gt;0),"事業の種類を選択してください。","")</f>
        <v/>
      </c>
      <c r="AN1214" s="433">
        <f>IF(AN1211=0,0,AN1211+IF(AN1213=0,AN1212,AN1213))</f>
        <v>0</v>
      </c>
      <c r="AO1214" s="433"/>
      <c r="AP1214" s="433"/>
      <c r="AQ1214" s="433"/>
      <c r="AR1214" s="433"/>
      <c r="AW1214" s="47"/>
    </row>
    <row r="1215" spans="2:65" ht="31.5" customHeight="1" x14ac:dyDescent="0.15">
      <c r="AN1215" s="62"/>
      <c r="AO1215" s="62"/>
      <c r="AP1215" s="62"/>
      <c r="AQ1215" s="62"/>
      <c r="AR1215" s="62"/>
      <c r="AW1215" s="47"/>
    </row>
    <row r="1216" spans="2:65" ht="7.5" customHeight="1" x14ac:dyDescent="0.15">
      <c r="X1216" s="6"/>
      <c r="Y1216" s="6"/>
      <c r="AW1216" s="47"/>
    </row>
    <row r="1217" spans="2:55" ht="10.5" customHeight="1" x14ac:dyDescent="0.15">
      <c r="X1217" s="6"/>
      <c r="Y1217" s="6"/>
      <c r="AW1217" s="47"/>
    </row>
    <row r="1218" spans="2:55" ht="5.25" customHeight="1" x14ac:dyDescent="0.15">
      <c r="X1218" s="6"/>
      <c r="Y1218" s="6"/>
      <c r="AW1218" s="47"/>
    </row>
    <row r="1219" spans="2:55" ht="5.25" customHeight="1" x14ac:dyDescent="0.15">
      <c r="X1219" s="6"/>
      <c r="Y1219" s="6"/>
      <c r="AW1219" s="47"/>
    </row>
    <row r="1220" spans="2:55" ht="5.25" customHeight="1" x14ac:dyDescent="0.15">
      <c r="X1220" s="6"/>
      <c r="Y1220" s="6"/>
      <c r="AW1220" s="47"/>
    </row>
    <row r="1221" spans="2:55" ht="5.25" customHeight="1" x14ac:dyDescent="0.15">
      <c r="X1221" s="6"/>
      <c r="Y1221" s="6"/>
      <c r="AW1221" s="47"/>
    </row>
    <row r="1222" spans="2:55" ht="17.25" customHeight="1" x14ac:dyDescent="0.15">
      <c r="B1222" s="2" t="s">
        <v>50</v>
      </c>
      <c r="S1222" s="4"/>
      <c r="T1222" s="4"/>
      <c r="U1222" s="4"/>
      <c r="V1222" s="4"/>
      <c r="W1222" s="4"/>
      <c r="AL1222" s="48"/>
      <c r="AW1222" s="47"/>
    </row>
    <row r="1223" spans="2:55" ht="12.75" customHeight="1" x14ac:dyDescent="0.15">
      <c r="M1223" s="49"/>
      <c r="N1223" s="49"/>
      <c r="O1223" s="49"/>
      <c r="P1223" s="49"/>
      <c r="Q1223" s="49"/>
      <c r="R1223" s="49"/>
      <c r="S1223" s="49"/>
      <c r="T1223" s="50"/>
      <c r="U1223" s="50"/>
      <c r="V1223" s="50"/>
      <c r="W1223" s="50"/>
      <c r="X1223" s="50"/>
      <c r="Y1223" s="50"/>
      <c r="Z1223" s="50"/>
      <c r="AA1223" s="49"/>
      <c r="AB1223" s="49"/>
      <c r="AC1223" s="49"/>
      <c r="AL1223" s="48"/>
      <c r="AM1223" s="560" t="s">
        <v>266</v>
      </c>
      <c r="AN1223" s="561"/>
      <c r="AO1223" s="561"/>
      <c r="AP1223" s="562"/>
      <c r="AW1223" s="47"/>
    </row>
    <row r="1224" spans="2:55" ht="12.75" customHeight="1" x14ac:dyDescent="0.15">
      <c r="M1224" s="49"/>
      <c r="N1224" s="49"/>
      <c r="O1224" s="49"/>
      <c r="P1224" s="49"/>
      <c r="Q1224" s="49"/>
      <c r="R1224" s="49"/>
      <c r="S1224" s="49"/>
      <c r="T1224" s="50"/>
      <c r="U1224" s="50"/>
      <c r="V1224" s="50"/>
      <c r="W1224" s="50"/>
      <c r="X1224" s="50"/>
      <c r="Y1224" s="50"/>
      <c r="Z1224" s="50"/>
      <c r="AA1224" s="49"/>
      <c r="AB1224" s="49"/>
      <c r="AC1224" s="49"/>
      <c r="AL1224" s="48"/>
      <c r="AM1224" s="563"/>
      <c r="AN1224" s="564"/>
      <c r="AO1224" s="564"/>
      <c r="AP1224" s="565"/>
      <c r="AW1224" s="47"/>
    </row>
    <row r="1225" spans="2:55" ht="12.75" customHeight="1" x14ac:dyDescent="0.15">
      <c r="M1225" s="49"/>
      <c r="N1225" s="49"/>
      <c r="O1225" s="49"/>
      <c r="P1225" s="49"/>
      <c r="Q1225" s="49"/>
      <c r="R1225" s="49"/>
      <c r="S1225" s="49"/>
      <c r="T1225" s="49"/>
      <c r="U1225" s="49"/>
      <c r="V1225" s="49"/>
      <c r="W1225" s="49"/>
      <c r="X1225" s="49"/>
      <c r="Y1225" s="49"/>
      <c r="Z1225" s="49"/>
      <c r="AA1225" s="49"/>
      <c r="AB1225" s="49"/>
      <c r="AC1225" s="49"/>
      <c r="AL1225" s="48"/>
      <c r="AM1225" s="220"/>
      <c r="AN1225" s="220"/>
      <c r="AW1225" s="47"/>
    </row>
    <row r="1226" spans="2:55" ht="6" customHeight="1" x14ac:dyDescent="0.15">
      <c r="M1226" s="49"/>
      <c r="N1226" s="49"/>
      <c r="O1226" s="49"/>
      <c r="P1226" s="49"/>
      <c r="Q1226" s="49"/>
      <c r="R1226" s="49"/>
      <c r="S1226" s="49"/>
      <c r="T1226" s="49"/>
      <c r="U1226" s="49"/>
      <c r="V1226" s="49"/>
      <c r="W1226" s="49"/>
      <c r="X1226" s="49"/>
      <c r="Y1226" s="49"/>
      <c r="Z1226" s="49"/>
      <c r="AA1226" s="49"/>
      <c r="AB1226" s="49"/>
      <c r="AC1226" s="49"/>
      <c r="AL1226" s="48"/>
      <c r="AM1226" s="48"/>
      <c r="AW1226" s="47"/>
    </row>
    <row r="1227" spans="2:55" ht="12.75" customHeight="1" x14ac:dyDescent="0.15">
      <c r="B1227" s="566" t="s">
        <v>2</v>
      </c>
      <c r="C1227" s="567"/>
      <c r="D1227" s="567"/>
      <c r="E1227" s="567"/>
      <c r="F1227" s="567"/>
      <c r="G1227" s="567"/>
      <c r="H1227" s="567"/>
      <c r="I1227" s="567"/>
      <c r="J1227" s="569" t="s">
        <v>10</v>
      </c>
      <c r="K1227" s="569"/>
      <c r="L1227" s="3" t="s">
        <v>3</v>
      </c>
      <c r="M1227" s="569" t="s">
        <v>11</v>
      </c>
      <c r="N1227" s="569"/>
      <c r="O1227" s="570" t="s">
        <v>12</v>
      </c>
      <c r="P1227" s="569"/>
      <c r="Q1227" s="569"/>
      <c r="R1227" s="569"/>
      <c r="S1227" s="569"/>
      <c r="T1227" s="569"/>
      <c r="U1227" s="569" t="s">
        <v>13</v>
      </c>
      <c r="V1227" s="569"/>
      <c r="W1227" s="569"/>
      <c r="AD1227" s="5"/>
      <c r="AE1227" s="5"/>
      <c r="AF1227" s="5"/>
      <c r="AG1227" s="5"/>
      <c r="AH1227" s="5"/>
      <c r="AI1227" s="5"/>
      <c r="AJ1227" s="5"/>
      <c r="AL1227" s="571">
        <f ca="1">$AL$9</f>
        <v>30</v>
      </c>
      <c r="AM1227" s="572"/>
      <c r="AN1227" s="502" t="s">
        <v>4</v>
      </c>
      <c r="AO1227" s="502"/>
      <c r="AP1227" s="572">
        <v>30</v>
      </c>
      <c r="AQ1227" s="572"/>
      <c r="AR1227" s="502" t="s">
        <v>5</v>
      </c>
      <c r="AS1227" s="503"/>
      <c r="AW1227" s="47"/>
    </row>
    <row r="1228" spans="2:55" ht="13.5" customHeight="1" x14ac:dyDescent="0.15">
      <c r="B1228" s="567"/>
      <c r="C1228" s="567"/>
      <c r="D1228" s="567"/>
      <c r="E1228" s="567"/>
      <c r="F1228" s="567"/>
      <c r="G1228" s="567"/>
      <c r="H1228" s="567"/>
      <c r="I1228" s="567"/>
      <c r="J1228" s="508" t="str">
        <f>$J$10</f>
        <v>1</v>
      </c>
      <c r="K1228" s="510" t="str">
        <f>$K$10</f>
        <v>2</v>
      </c>
      <c r="L1228" s="513" t="str">
        <f>$L$10</f>
        <v>1</v>
      </c>
      <c r="M1228" s="516" t="str">
        <f>$M$10</f>
        <v>0</v>
      </c>
      <c r="N1228" s="510" t="str">
        <f>$N$10</f>
        <v>3</v>
      </c>
      <c r="O1228" s="516" t="str">
        <f>$O$10</f>
        <v>9</v>
      </c>
      <c r="P1228" s="519" t="str">
        <f>$P$10</f>
        <v>3</v>
      </c>
      <c r="Q1228" s="519" t="str">
        <f>$Q$10</f>
        <v>9</v>
      </c>
      <c r="R1228" s="519" t="str">
        <f>$R$10</f>
        <v>0</v>
      </c>
      <c r="S1228" s="519" t="str">
        <f>$S$10</f>
        <v>2</v>
      </c>
      <c r="T1228" s="510" t="str">
        <f>$T$10</f>
        <v>5</v>
      </c>
      <c r="U1228" s="516" t="str">
        <f>$U$10</f>
        <v>0</v>
      </c>
      <c r="V1228" s="519" t="str">
        <f>$V$10</f>
        <v>0</v>
      </c>
      <c r="W1228" s="510" t="str">
        <f>$W$10</f>
        <v>１</v>
      </c>
      <c r="AD1228" s="5"/>
      <c r="AE1228" s="5"/>
      <c r="AF1228" s="5"/>
      <c r="AG1228" s="5"/>
      <c r="AH1228" s="5"/>
      <c r="AI1228" s="5"/>
      <c r="AJ1228" s="5"/>
      <c r="AL1228" s="573"/>
      <c r="AM1228" s="574"/>
      <c r="AN1228" s="504"/>
      <c r="AO1228" s="504"/>
      <c r="AP1228" s="574"/>
      <c r="AQ1228" s="574"/>
      <c r="AR1228" s="504"/>
      <c r="AS1228" s="505"/>
      <c r="AW1228" s="47"/>
    </row>
    <row r="1229" spans="2:55" ht="9" customHeight="1" x14ac:dyDescent="0.15">
      <c r="B1229" s="567"/>
      <c r="C1229" s="567"/>
      <c r="D1229" s="567"/>
      <c r="E1229" s="567"/>
      <c r="F1229" s="567"/>
      <c r="G1229" s="567"/>
      <c r="H1229" s="567"/>
      <c r="I1229" s="567"/>
      <c r="J1229" s="509"/>
      <c r="K1229" s="511"/>
      <c r="L1229" s="514"/>
      <c r="M1229" s="517"/>
      <c r="N1229" s="511"/>
      <c r="O1229" s="517"/>
      <c r="P1229" s="520"/>
      <c r="Q1229" s="520"/>
      <c r="R1229" s="520"/>
      <c r="S1229" s="520"/>
      <c r="T1229" s="511"/>
      <c r="U1229" s="517"/>
      <c r="V1229" s="520"/>
      <c r="W1229" s="511"/>
      <c r="AD1229" s="5"/>
      <c r="AE1229" s="5"/>
      <c r="AF1229" s="5"/>
      <c r="AG1229" s="5"/>
      <c r="AH1229" s="5"/>
      <c r="AI1229" s="5"/>
      <c r="AJ1229" s="5"/>
      <c r="AL1229" s="575"/>
      <c r="AM1229" s="576"/>
      <c r="AN1229" s="506"/>
      <c r="AO1229" s="506"/>
      <c r="AP1229" s="576"/>
      <c r="AQ1229" s="576"/>
      <c r="AR1229" s="506"/>
      <c r="AS1229" s="507"/>
      <c r="AW1229" s="47"/>
    </row>
    <row r="1230" spans="2:55" ht="6" customHeight="1" x14ac:dyDescent="0.15">
      <c r="B1230" s="568"/>
      <c r="C1230" s="568"/>
      <c r="D1230" s="568"/>
      <c r="E1230" s="568"/>
      <c r="F1230" s="568"/>
      <c r="G1230" s="568"/>
      <c r="H1230" s="568"/>
      <c r="I1230" s="568"/>
      <c r="J1230" s="509"/>
      <c r="K1230" s="512"/>
      <c r="L1230" s="515"/>
      <c r="M1230" s="518"/>
      <c r="N1230" s="512"/>
      <c r="O1230" s="518"/>
      <c r="P1230" s="521"/>
      <c r="Q1230" s="521"/>
      <c r="R1230" s="521"/>
      <c r="S1230" s="521"/>
      <c r="T1230" s="512"/>
      <c r="U1230" s="518"/>
      <c r="V1230" s="521"/>
      <c r="W1230" s="512"/>
      <c r="AW1230" s="47"/>
    </row>
    <row r="1231" spans="2:55" ht="15" customHeight="1" x14ac:dyDescent="0.15">
      <c r="B1231" s="487" t="s">
        <v>51</v>
      </c>
      <c r="C1231" s="488"/>
      <c r="D1231" s="488"/>
      <c r="E1231" s="488"/>
      <c r="F1231" s="488"/>
      <c r="G1231" s="488"/>
      <c r="H1231" s="488"/>
      <c r="I1231" s="489"/>
      <c r="J1231" s="487" t="s">
        <v>6</v>
      </c>
      <c r="K1231" s="488"/>
      <c r="L1231" s="488"/>
      <c r="M1231" s="488"/>
      <c r="N1231" s="496"/>
      <c r="O1231" s="499" t="s">
        <v>52</v>
      </c>
      <c r="P1231" s="488"/>
      <c r="Q1231" s="488"/>
      <c r="R1231" s="488"/>
      <c r="S1231" s="488"/>
      <c r="T1231" s="488"/>
      <c r="U1231" s="489"/>
      <c r="V1231" s="12" t="s">
        <v>32</v>
      </c>
      <c r="W1231" s="27"/>
      <c r="X1231" s="27"/>
      <c r="Y1231" s="526" t="s">
        <v>44</v>
      </c>
      <c r="Z1231" s="526"/>
      <c r="AA1231" s="526"/>
      <c r="AB1231" s="526"/>
      <c r="AC1231" s="526"/>
      <c r="AD1231" s="526"/>
      <c r="AE1231" s="526"/>
      <c r="AF1231" s="526"/>
      <c r="AG1231" s="526"/>
      <c r="AH1231" s="526"/>
      <c r="AI1231" s="27"/>
      <c r="AJ1231" s="27"/>
      <c r="AK1231" s="28"/>
      <c r="AL1231" s="527" t="s">
        <v>216</v>
      </c>
      <c r="AM1231" s="527"/>
      <c r="AN1231" s="528" t="s">
        <v>33</v>
      </c>
      <c r="AO1231" s="528"/>
      <c r="AP1231" s="528"/>
      <c r="AQ1231" s="528"/>
      <c r="AR1231" s="528"/>
      <c r="AS1231" s="529"/>
      <c r="AW1231" s="47"/>
    </row>
    <row r="1232" spans="2:55" ht="13.5" customHeight="1" x14ac:dyDescent="0.15">
      <c r="B1232" s="490"/>
      <c r="C1232" s="491"/>
      <c r="D1232" s="491"/>
      <c r="E1232" s="491"/>
      <c r="F1232" s="491"/>
      <c r="G1232" s="491"/>
      <c r="H1232" s="491"/>
      <c r="I1232" s="492"/>
      <c r="J1232" s="490"/>
      <c r="K1232" s="491"/>
      <c r="L1232" s="491"/>
      <c r="M1232" s="491"/>
      <c r="N1232" s="497"/>
      <c r="O1232" s="500"/>
      <c r="P1232" s="491"/>
      <c r="Q1232" s="491"/>
      <c r="R1232" s="491"/>
      <c r="S1232" s="491"/>
      <c r="T1232" s="491"/>
      <c r="U1232" s="492"/>
      <c r="V1232" s="530" t="s">
        <v>7</v>
      </c>
      <c r="W1232" s="531"/>
      <c r="X1232" s="531"/>
      <c r="Y1232" s="532"/>
      <c r="Z1232" s="536" t="s">
        <v>16</v>
      </c>
      <c r="AA1232" s="537"/>
      <c r="AB1232" s="537"/>
      <c r="AC1232" s="538"/>
      <c r="AD1232" s="542" t="s">
        <v>17</v>
      </c>
      <c r="AE1232" s="543"/>
      <c r="AF1232" s="543"/>
      <c r="AG1232" s="544"/>
      <c r="AH1232" s="548" t="s">
        <v>86</v>
      </c>
      <c r="AI1232" s="549"/>
      <c r="AJ1232" s="549"/>
      <c r="AK1232" s="550"/>
      <c r="AL1232" s="554" t="s">
        <v>217</v>
      </c>
      <c r="AM1232" s="554"/>
      <c r="AN1232" s="556" t="s">
        <v>19</v>
      </c>
      <c r="AO1232" s="557"/>
      <c r="AP1232" s="557"/>
      <c r="AQ1232" s="557"/>
      <c r="AR1232" s="558"/>
      <c r="AS1232" s="559"/>
      <c r="AW1232" s="47"/>
      <c r="AY1232" s="196" t="s">
        <v>243</v>
      </c>
      <c r="AZ1232" s="196" t="s">
        <v>243</v>
      </c>
      <c r="BA1232" s="196" t="s">
        <v>241</v>
      </c>
      <c r="BB1232" s="522" t="s">
        <v>242</v>
      </c>
      <c r="BC1232" s="523"/>
    </row>
    <row r="1233" spans="2:65" ht="13.5" customHeight="1" x14ac:dyDescent="0.15">
      <c r="B1233" s="493"/>
      <c r="C1233" s="494"/>
      <c r="D1233" s="494"/>
      <c r="E1233" s="494"/>
      <c r="F1233" s="494"/>
      <c r="G1233" s="494"/>
      <c r="H1233" s="494"/>
      <c r="I1233" s="495"/>
      <c r="J1233" s="493"/>
      <c r="K1233" s="494"/>
      <c r="L1233" s="494"/>
      <c r="M1233" s="494"/>
      <c r="N1233" s="498"/>
      <c r="O1233" s="501"/>
      <c r="P1233" s="494"/>
      <c r="Q1233" s="494"/>
      <c r="R1233" s="494"/>
      <c r="S1233" s="494"/>
      <c r="T1233" s="494"/>
      <c r="U1233" s="495"/>
      <c r="V1233" s="533"/>
      <c r="W1233" s="534"/>
      <c r="X1233" s="534"/>
      <c r="Y1233" s="535"/>
      <c r="Z1233" s="539"/>
      <c r="AA1233" s="540"/>
      <c r="AB1233" s="540"/>
      <c r="AC1233" s="541"/>
      <c r="AD1233" s="545"/>
      <c r="AE1233" s="546"/>
      <c r="AF1233" s="546"/>
      <c r="AG1233" s="547"/>
      <c r="AH1233" s="551"/>
      <c r="AI1233" s="552"/>
      <c r="AJ1233" s="552"/>
      <c r="AK1233" s="553"/>
      <c r="AL1233" s="555"/>
      <c r="AM1233" s="555"/>
      <c r="AN1233" s="524"/>
      <c r="AO1233" s="524"/>
      <c r="AP1233" s="524"/>
      <c r="AQ1233" s="524"/>
      <c r="AR1233" s="524"/>
      <c r="AS1233" s="525"/>
      <c r="AW1233" s="47"/>
      <c r="AY1233" s="197"/>
      <c r="AZ1233" s="198" t="s">
        <v>237</v>
      </c>
      <c r="BA1233" s="198" t="s">
        <v>240</v>
      </c>
      <c r="BB1233" s="199" t="s">
        <v>238</v>
      </c>
      <c r="BC1233" s="198" t="s">
        <v>237</v>
      </c>
      <c r="BL1233" s="43" t="s">
        <v>251</v>
      </c>
      <c r="BM1233" s="43" t="s">
        <v>151</v>
      </c>
    </row>
    <row r="1234" spans="2:65" ht="18" customHeight="1" x14ac:dyDescent="0.15">
      <c r="B1234" s="466"/>
      <c r="C1234" s="467"/>
      <c r="D1234" s="467"/>
      <c r="E1234" s="467"/>
      <c r="F1234" s="467"/>
      <c r="G1234" s="467"/>
      <c r="H1234" s="467"/>
      <c r="I1234" s="468"/>
      <c r="J1234" s="466"/>
      <c r="K1234" s="467"/>
      <c r="L1234" s="467"/>
      <c r="M1234" s="467"/>
      <c r="N1234" s="472"/>
      <c r="O1234" s="86"/>
      <c r="P1234" s="15" t="s">
        <v>0</v>
      </c>
      <c r="Q1234" s="44"/>
      <c r="R1234" s="15" t="s">
        <v>1</v>
      </c>
      <c r="S1234" s="85"/>
      <c r="T1234" s="474" t="s">
        <v>57</v>
      </c>
      <c r="U1234" s="475"/>
      <c r="V1234" s="476"/>
      <c r="W1234" s="477"/>
      <c r="X1234" s="477"/>
      <c r="Y1234" s="59" t="s">
        <v>8</v>
      </c>
      <c r="Z1234" s="37"/>
      <c r="AA1234" s="38"/>
      <c r="AB1234" s="38"/>
      <c r="AC1234" s="36" t="s">
        <v>8</v>
      </c>
      <c r="AD1234" s="37"/>
      <c r="AE1234" s="38"/>
      <c r="AF1234" s="38"/>
      <c r="AG1234" s="39" t="s">
        <v>8</v>
      </c>
      <c r="AH1234" s="462">
        <f>IF(V1234="賃金で算定",V1235+Z1235-AD1235,0)</f>
        <v>0</v>
      </c>
      <c r="AI1234" s="463"/>
      <c r="AJ1234" s="463"/>
      <c r="AK1234" s="464"/>
      <c r="AL1234" s="51"/>
      <c r="AM1234" s="52"/>
      <c r="AN1234" s="478"/>
      <c r="AO1234" s="479"/>
      <c r="AP1234" s="479"/>
      <c r="AQ1234" s="479"/>
      <c r="AR1234" s="479"/>
      <c r="AS1234" s="39" t="s">
        <v>8</v>
      </c>
      <c r="AV1234" s="46" t="str">
        <f>IF(OR(O1234="",Q1234=""),"", IF(O1234&lt;20,DATE(O1234+118,Q1234,IF(S1234="",1,S1234)),DATE(O1234+88,Q1234,IF(S1234="",1,S1234))))</f>
        <v/>
      </c>
      <c r="AW1234" s="47" t="str">
        <f>IF(AV1234&lt;=設定シート!C$15,"昔",IF(AV1234&lt;=設定シート!E$15,"上",IF(AV1234&lt;=設定シート!G$15,"中","下")))</f>
        <v>下</v>
      </c>
      <c r="AX1234" s="4">
        <f>IF(AV1234&lt;=設定シート!$E$36,5,IF(AV1234&lt;=設定シート!$I$36,7,IF(AV1234&lt;=設定シート!$M$36,9,11)))</f>
        <v>11</v>
      </c>
      <c r="AY1234" s="202"/>
      <c r="AZ1234" s="200"/>
      <c r="BA1234" s="204">
        <f>AN1234</f>
        <v>0</v>
      </c>
      <c r="BB1234" s="200"/>
      <c r="BC1234" s="200"/>
    </row>
    <row r="1235" spans="2:65" ht="18" customHeight="1" x14ac:dyDescent="0.15">
      <c r="B1235" s="469"/>
      <c r="C1235" s="470"/>
      <c r="D1235" s="470"/>
      <c r="E1235" s="470"/>
      <c r="F1235" s="470"/>
      <c r="G1235" s="470"/>
      <c r="H1235" s="470"/>
      <c r="I1235" s="471"/>
      <c r="J1235" s="469"/>
      <c r="K1235" s="470"/>
      <c r="L1235" s="470"/>
      <c r="M1235" s="470"/>
      <c r="N1235" s="473"/>
      <c r="O1235" s="87"/>
      <c r="P1235" s="5" t="s">
        <v>0</v>
      </c>
      <c r="Q1235" s="45"/>
      <c r="R1235" s="5" t="s">
        <v>1</v>
      </c>
      <c r="S1235" s="88"/>
      <c r="T1235" s="480" t="s">
        <v>58</v>
      </c>
      <c r="U1235" s="481"/>
      <c r="V1235" s="482"/>
      <c r="W1235" s="483"/>
      <c r="X1235" s="483"/>
      <c r="Y1235" s="484"/>
      <c r="Z1235" s="485"/>
      <c r="AA1235" s="486"/>
      <c r="AB1235" s="486"/>
      <c r="AC1235" s="486"/>
      <c r="AD1235" s="482">
        <v>0</v>
      </c>
      <c r="AE1235" s="483"/>
      <c r="AF1235" s="483"/>
      <c r="AG1235" s="484"/>
      <c r="AH1235" s="435">
        <f>IF(V1234="賃金で算定",0,V1235+Z1235-AD1235)</f>
        <v>0</v>
      </c>
      <c r="AI1235" s="435"/>
      <c r="AJ1235" s="435"/>
      <c r="AK1235" s="465"/>
      <c r="AL1235" s="439">
        <f>IF(V1234="賃金で算定","賃金で算定",IF(OR(V1235=0,$F1252="",AV1234=""),0,IF(AW1234="昔",VLOOKUP($F1252,労務比率,AX1234,FALSE),IF(AW1234="上",VLOOKUP($F1252,労務比率,AX1234,FALSE),IF(AW1234="中",VLOOKUP($F1252,労務比率,AX1234,FALSE),VLOOKUP($F1252,労務比率,AX1234,FALSE))))))</f>
        <v>0</v>
      </c>
      <c r="AM1235" s="440"/>
      <c r="AN1235" s="436">
        <f>IF(V1234="賃金で算定",0,INT(AH1235*AL1235/100))</f>
        <v>0</v>
      </c>
      <c r="AO1235" s="437"/>
      <c r="AP1235" s="437"/>
      <c r="AQ1235" s="437"/>
      <c r="AR1235" s="437"/>
      <c r="AS1235" s="31"/>
      <c r="AV1235" s="46"/>
      <c r="AW1235" s="47"/>
      <c r="AY1235" s="203">
        <f>AH1235</f>
        <v>0</v>
      </c>
      <c r="AZ1235" s="201">
        <f>IF(AV1234&lt;=設定シート!C$85,AH1235,IF(AND(AV1234&gt;=設定シート!E$85,AV1234&lt;=設定シート!G$85),AH1235*105/108,AH1235))</f>
        <v>0</v>
      </c>
      <c r="BA1235" s="198"/>
      <c r="BB1235" s="201">
        <f>IF($AL1235="賃金で算定",0,INT(AY1235*$AL1235/100))</f>
        <v>0</v>
      </c>
      <c r="BC1235" s="201">
        <f>IF(AY1235=AZ1235,BB1235,AZ1235*$AL1235/100)</f>
        <v>0</v>
      </c>
      <c r="BL1235" s="43">
        <f>IF(AY1235=AZ1235,0,1)</f>
        <v>0</v>
      </c>
      <c r="BM1235" s="43" t="str">
        <f>IF(BL1235=1,AL1235,"")</f>
        <v/>
      </c>
    </row>
    <row r="1236" spans="2:65" ht="18" customHeight="1" x14ac:dyDescent="0.15">
      <c r="B1236" s="466"/>
      <c r="C1236" s="467"/>
      <c r="D1236" s="467"/>
      <c r="E1236" s="467"/>
      <c r="F1236" s="467"/>
      <c r="G1236" s="467"/>
      <c r="H1236" s="467"/>
      <c r="I1236" s="468"/>
      <c r="J1236" s="466"/>
      <c r="K1236" s="467"/>
      <c r="L1236" s="467"/>
      <c r="M1236" s="467"/>
      <c r="N1236" s="472"/>
      <c r="O1236" s="86"/>
      <c r="P1236" s="15" t="s">
        <v>45</v>
      </c>
      <c r="Q1236" s="44"/>
      <c r="R1236" s="15" t="s">
        <v>46</v>
      </c>
      <c r="S1236" s="85"/>
      <c r="T1236" s="474" t="s">
        <v>47</v>
      </c>
      <c r="U1236" s="475"/>
      <c r="V1236" s="476"/>
      <c r="W1236" s="477"/>
      <c r="X1236" s="477"/>
      <c r="Y1236" s="60"/>
      <c r="Z1236" s="33"/>
      <c r="AA1236" s="34"/>
      <c r="AB1236" s="34"/>
      <c r="AC1236" s="35"/>
      <c r="AD1236" s="33"/>
      <c r="AE1236" s="34"/>
      <c r="AF1236" s="34"/>
      <c r="AG1236" s="40"/>
      <c r="AH1236" s="462">
        <f>IF(V1236="賃金で算定",V1237+Z1237-AD1237,0)</f>
        <v>0</v>
      </c>
      <c r="AI1236" s="463"/>
      <c r="AJ1236" s="463"/>
      <c r="AK1236" s="464"/>
      <c r="AL1236" s="51"/>
      <c r="AM1236" s="52"/>
      <c r="AN1236" s="478"/>
      <c r="AO1236" s="479"/>
      <c r="AP1236" s="479"/>
      <c r="AQ1236" s="479"/>
      <c r="AR1236" s="479"/>
      <c r="AS1236" s="32"/>
      <c r="AV1236" s="46" t="str">
        <f>IF(OR(O1236="",Q1236=""),"", IF(O1236&lt;20,DATE(O1236+118,Q1236,IF(S1236="",1,S1236)),DATE(O1236+88,Q1236,IF(S1236="",1,S1236))))</f>
        <v/>
      </c>
      <c r="AW1236" s="47" t="str">
        <f>IF(AV1236&lt;=設定シート!C$15,"昔",IF(AV1236&lt;=設定シート!E$15,"上",IF(AV1236&lt;=設定シート!G$15,"中","下")))</f>
        <v>下</v>
      </c>
      <c r="AX1236" s="4">
        <f>IF(AV1236&lt;=設定シート!$E$36,5,IF(AV1236&lt;=設定シート!$I$36,7,IF(AV1236&lt;=設定シート!$M$36,9,11)))</f>
        <v>11</v>
      </c>
      <c r="AY1236" s="202"/>
      <c r="AZ1236" s="200"/>
      <c r="BA1236" s="204">
        <f t="shared" ref="BA1236" si="682">AN1236</f>
        <v>0</v>
      </c>
      <c r="BB1236" s="200"/>
      <c r="BC1236" s="200"/>
      <c r="BL1236" s="43"/>
      <c r="BM1236" s="43"/>
    </row>
    <row r="1237" spans="2:65" ht="18" customHeight="1" x14ac:dyDescent="0.15">
      <c r="B1237" s="469"/>
      <c r="C1237" s="470"/>
      <c r="D1237" s="470"/>
      <c r="E1237" s="470"/>
      <c r="F1237" s="470"/>
      <c r="G1237" s="470"/>
      <c r="H1237" s="470"/>
      <c r="I1237" s="471"/>
      <c r="J1237" s="469"/>
      <c r="K1237" s="470"/>
      <c r="L1237" s="470"/>
      <c r="M1237" s="470"/>
      <c r="N1237" s="473"/>
      <c r="O1237" s="87"/>
      <c r="P1237" s="16" t="s">
        <v>45</v>
      </c>
      <c r="Q1237" s="45"/>
      <c r="R1237" s="16" t="s">
        <v>46</v>
      </c>
      <c r="S1237" s="88"/>
      <c r="T1237" s="480" t="s">
        <v>48</v>
      </c>
      <c r="U1237" s="481"/>
      <c r="V1237" s="482"/>
      <c r="W1237" s="483"/>
      <c r="X1237" s="483"/>
      <c r="Y1237" s="484"/>
      <c r="Z1237" s="485"/>
      <c r="AA1237" s="486"/>
      <c r="AB1237" s="486"/>
      <c r="AC1237" s="486"/>
      <c r="AD1237" s="482">
        <v>0</v>
      </c>
      <c r="AE1237" s="483"/>
      <c r="AF1237" s="483"/>
      <c r="AG1237" s="484"/>
      <c r="AH1237" s="435">
        <f>IF(V1236="賃金で算定",0,V1237+Z1237-AD1237)</f>
        <v>0</v>
      </c>
      <c r="AI1237" s="435"/>
      <c r="AJ1237" s="435"/>
      <c r="AK1237" s="465"/>
      <c r="AL1237" s="439">
        <f>IF(V1236="賃金で算定","賃金で算定",IF(OR(V1237=0,$F1252="",AV1236=""),0,IF(AW1236="昔",VLOOKUP($F1252,労務比率,AX1236,FALSE),IF(AW1236="上",VLOOKUP($F1252,労務比率,AX1236,FALSE),IF(AW1236="中",VLOOKUP($F1252,労務比率,AX1236,FALSE),VLOOKUP($F1252,労務比率,AX1236,FALSE))))))</f>
        <v>0</v>
      </c>
      <c r="AM1237" s="440"/>
      <c r="AN1237" s="436">
        <f>IF(V1236="賃金で算定",0,INT(AH1237*AL1237/100))</f>
        <v>0</v>
      </c>
      <c r="AO1237" s="437"/>
      <c r="AP1237" s="437"/>
      <c r="AQ1237" s="437"/>
      <c r="AR1237" s="437"/>
      <c r="AS1237" s="31"/>
      <c r="AV1237" s="46"/>
      <c r="AW1237" s="47"/>
      <c r="AY1237" s="203">
        <f t="shared" ref="AY1237" si="683">AH1237</f>
        <v>0</v>
      </c>
      <c r="AZ1237" s="201">
        <f>IF(AV1236&lt;=設定シート!C$85,AH1237,IF(AND(AV1236&gt;=設定シート!E$85,AV1236&lt;=設定シート!G$85),AH1237*105/108,AH1237))</f>
        <v>0</v>
      </c>
      <c r="BA1237" s="198"/>
      <c r="BB1237" s="201">
        <f t="shared" ref="BB1237" si="684">IF($AL1237="賃金で算定",0,INT(AY1237*$AL1237/100))</f>
        <v>0</v>
      </c>
      <c r="BC1237" s="201">
        <f>IF(AY1237=AZ1237,BB1237,AZ1237*$AL1237/100)</f>
        <v>0</v>
      </c>
      <c r="BL1237" s="43">
        <f>IF(AY1237=AZ1237,0,1)</f>
        <v>0</v>
      </c>
      <c r="BM1237" s="43" t="str">
        <f>IF(BL1237=1,AL1237,"")</f>
        <v/>
      </c>
    </row>
    <row r="1238" spans="2:65" ht="18" customHeight="1" x14ac:dyDescent="0.15">
      <c r="B1238" s="466"/>
      <c r="C1238" s="467"/>
      <c r="D1238" s="467"/>
      <c r="E1238" s="467"/>
      <c r="F1238" s="467"/>
      <c r="G1238" s="467"/>
      <c r="H1238" s="467"/>
      <c r="I1238" s="468"/>
      <c r="J1238" s="466"/>
      <c r="K1238" s="467"/>
      <c r="L1238" s="467"/>
      <c r="M1238" s="467"/>
      <c r="N1238" s="472"/>
      <c r="O1238" s="86"/>
      <c r="P1238" s="15" t="s">
        <v>45</v>
      </c>
      <c r="Q1238" s="44"/>
      <c r="R1238" s="15" t="s">
        <v>46</v>
      </c>
      <c r="S1238" s="85"/>
      <c r="T1238" s="474" t="s">
        <v>47</v>
      </c>
      <c r="U1238" s="475"/>
      <c r="V1238" s="476"/>
      <c r="W1238" s="477"/>
      <c r="X1238" s="477"/>
      <c r="Y1238" s="60"/>
      <c r="Z1238" s="33"/>
      <c r="AA1238" s="34"/>
      <c r="AB1238" s="34"/>
      <c r="AC1238" s="35"/>
      <c r="AD1238" s="33"/>
      <c r="AE1238" s="34"/>
      <c r="AF1238" s="34"/>
      <c r="AG1238" s="40"/>
      <c r="AH1238" s="462">
        <f>IF(V1238="賃金で算定",V1239+Z1239-AD1239,0)</f>
        <v>0</v>
      </c>
      <c r="AI1238" s="463"/>
      <c r="AJ1238" s="463"/>
      <c r="AK1238" s="464"/>
      <c r="AL1238" s="51"/>
      <c r="AM1238" s="52"/>
      <c r="AN1238" s="478"/>
      <c r="AO1238" s="479"/>
      <c r="AP1238" s="479"/>
      <c r="AQ1238" s="479"/>
      <c r="AR1238" s="479"/>
      <c r="AS1238" s="32"/>
      <c r="AV1238" s="46" t="str">
        <f>IF(OR(O1238="",Q1238=""),"", IF(O1238&lt;20,DATE(O1238+118,Q1238,IF(S1238="",1,S1238)),DATE(O1238+88,Q1238,IF(S1238="",1,S1238))))</f>
        <v/>
      </c>
      <c r="AW1238" s="47" t="str">
        <f>IF(AV1238&lt;=設定シート!C$15,"昔",IF(AV1238&lt;=設定シート!E$15,"上",IF(AV1238&lt;=設定シート!G$15,"中","下")))</f>
        <v>下</v>
      </c>
      <c r="AX1238" s="4">
        <f>IF(AV1238&lt;=設定シート!$E$36,5,IF(AV1238&lt;=設定シート!$I$36,7,IF(AV1238&lt;=設定シート!$M$36,9,11)))</f>
        <v>11</v>
      </c>
      <c r="AY1238" s="202"/>
      <c r="AZ1238" s="200"/>
      <c r="BA1238" s="204">
        <f t="shared" ref="BA1238" si="685">AN1238</f>
        <v>0</v>
      </c>
      <c r="BB1238" s="200"/>
      <c r="BC1238" s="200"/>
    </row>
    <row r="1239" spans="2:65" ht="18" customHeight="1" x14ac:dyDescent="0.15">
      <c r="B1239" s="469"/>
      <c r="C1239" s="470"/>
      <c r="D1239" s="470"/>
      <c r="E1239" s="470"/>
      <c r="F1239" s="470"/>
      <c r="G1239" s="470"/>
      <c r="H1239" s="470"/>
      <c r="I1239" s="471"/>
      <c r="J1239" s="469"/>
      <c r="K1239" s="470"/>
      <c r="L1239" s="470"/>
      <c r="M1239" s="470"/>
      <c r="N1239" s="473"/>
      <c r="O1239" s="87"/>
      <c r="P1239" s="16" t="s">
        <v>45</v>
      </c>
      <c r="Q1239" s="45"/>
      <c r="R1239" s="16" t="s">
        <v>46</v>
      </c>
      <c r="S1239" s="88"/>
      <c r="T1239" s="480" t="s">
        <v>48</v>
      </c>
      <c r="U1239" s="481"/>
      <c r="V1239" s="482"/>
      <c r="W1239" s="483"/>
      <c r="X1239" s="483"/>
      <c r="Y1239" s="484"/>
      <c r="Z1239" s="482"/>
      <c r="AA1239" s="483"/>
      <c r="AB1239" s="483"/>
      <c r="AC1239" s="483"/>
      <c r="AD1239" s="482">
        <v>0</v>
      </c>
      <c r="AE1239" s="483"/>
      <c r="AF1239" s="483"/>
      <c r="AG1239" s="484"/>
      <c r="AH1239" s="435">
        <f>IF(V1238="賃金で算定",0,V1239+Z1239-AD1239)</f>
        <v>0</v>
      </c>
      <c r="AI1239" s="435"/>
      <c r="AJ1239" s="435"/>
      <c r="AK1239" s="465"/>
      <c r="AL1239" s="439">
        <f>IF(V1238="賃金で算定","賃金で算定",IF(OR(V1239=0,$F1252="",AV1238=""),0,IF(AW1238="昔",VLOOKUP($F1252,労務比率,AX1238,FALSE),IF(AW1238="上",VLOOKUP($F1252,労務比率,AX1238,FALSE),IF(AW1238="中",VLOOKUP($F1252,労務比率,AX1238,FALSE),VLOOKUP($F1252,労務比率,AX1238,FALSE))))))</f>
        <v>0</v>
      </c>
      <c r="AM1239" s="440"/>
      <c r="AN1239" s="436">
        <f>IF(V1238="賃金で算定",0,INT(AH1239*AL1239/100))</f>
        <v>0</v>
      </c>
      <c r="AO1239" s="437"/>
      <c r="AP1239" s="437"/>
      <c r="AQ1239" s="437"/>
      <c r="AR1239" s="437"/>
      <c r="AS1239" s="31"/>
      <c r="AV1239" s="46"/>
      <c r="AW1239" s="47"/>
      <c r="AY1239" s="203">
        <f t="shared" ref="AY1239" si="686">AH1239</f>
        <v>0</v>
      </c>
      <c r="AZ1239" s="201">
        <f>IF(AV1238&lt;=設定シート!C$85,AH1239,IF(AND(AV1238&gt;=設定シート!E$85,AV1238&lt;=設定シート!G$85),AH1239*105/108,AH1239))</f>
        <v>0</v>
      </c>
      <c r="BA1239" s="198"/>
      <c r="BB1239" s="201">
        <f t="shared" ref="BB1239" si="687">IF($AL1239="賃金で算定",0,INT(AY1239*$AL1239/100))</f>
        <v>0</v>
      </c>
      <c r="BC1239" s="201">
        <f>IF(AY1239=AZ1239,BB1239,AZ1239*$AL1239/100)</f>
        <v>0</v>
      </c>
      <c r="BL1239" s="43">
        <f>IF(AY1239=AZ1239,0,1)</f>
        <v>0</v>
      </c>
      <c r="BM1239" s="43" t="str">
        <f>IF(BL1239=1,AL1239,"")</f>
        <v/>
      </c>
    </row>
    <row r="1240" spans="2:65" ht="18" customHeight="1" x14ac:dyDescent="0.15">
      <c r="B1240" s="466"/>
      <c r="C1240" s="467"/>
      <c r="D1240" s="467"/>
      <c r="E1240" s="467"/>
      <c r="F1240" s="467"/>
      <c r="G1240" s="467"/>
      <c r="H1240" s="467"/>
      <c r="I1240" s="468"/>
      <c r="J1240" s="466"/>
      <c r="K1240" s="467"/>
      <c r="L1240" s="467"/>
      <c r="M1240" s="467"/>
      <c r="N1240" s="472"/>
      <c r="O1240" s="86"/>
      <c r="P1240" s="15" t="s">
        <v>45</v>
      </c>
      <c r="Q1240" s="44"/>
      <c r="R1240" s="15" t="s">
        <v>46</v>
      </c>
      <c r="S1240" s="85"/>
      <c r="T1240" s="474" t="s">
        <v>47</v>
      </c>
      <c r="U1240" s="475"/>
      <c r="V1240" s="476"/>
      <c r="W1240" s="477"/>
      <c r="X1240" s="477"/>
      <c r="Y1240" s="61"/>
      <c r="Z1240" s="29"/>
      <c r="AA1240" s="30"/>
      <c r="AB1240" s="30"/>
      <c r="AC1240" s="41"/>
      <c r="AD1240" s="29"/>
      <c r="AE1240" s="30"/>
      <c r="AF1240" s="30"/>
      <c r="AG1240" s="42"/>
      <c r="AH1240" s="462">
        <f>IF(V1240="賃金で算定",V1241+Z1241-AD1241,0)</f>
        <v>0</v>
      </c>
      <c r="AI1240" s="463"/>
      <c r="AJ1240" s="463"/>
      <c r="AK1240" s="464"/>
      <c r="AL1240" s="51"/>
      <c r="AM1240" s="52"/>
      <c r="AN1240" s="478"/>
      <c r="AO1240" s="479"/>
      <c r="AP1240" s="479"/>
      <c r="AQ1240" s="479"/>
      <c r="AR1240" s="479"/>
      <c r="AS1240" s="32"/>
      <c r="AV1240" s="46" t="str">
        <f>IF(OR(O1240="",Q1240=""),"", IF(O1240&lt;20,DATE(O1240+118,Q1240,IF(S1240="",1,S1240)),DATE(O1240+88,Q1240,IF(S1240="",1,S1240))))</f>
        <v/>
      </c>
      <c r="AW1240" s="47" t="str">
        <f>IF(AV1240&lt;=設定シート!C$15,"昔",IF(AV1240&lt;=設定シート!E$15,"上",IF(AV1240&lt;=設定シート!G$15,"中","下")))</f>
        <v>下</v>
      </c>
      <c r="AX1240" s="4">
        <f>IF(AV1240&lt;=設定シート!$E$36,5,IF(AV1240&lt;=設定シート!$I$36,7,IF(AV1240&lt;=設定シート!$M$36,9,11)))</f>
        <v>11</v>
      </c>
      <c r="AY1240" s="202"/>
      <c r="AZ1240" s="200"/>
      <c r="BA1240" s="204">
        <f t="shared" ref="BA1240" si="688">AN1240</f>
        <v>0</v>
      </c>
      <c r="BB1240" s="200"/>
      <c r="BC1240" s="200"/>
    </row>
    <row r="1241" spans="2:65" ht="18" customHeight="1" x14ac:dyDescent="0.15">
      <c r="B1241" s="469"/>
      <c r="C1241" s="470"/>
      <c r="D1241" s="470"/>
      <c r="E1241" s="470"/>
      <c r="F1241" s="470"/>
      <c r="G1241" s="470"/>
      <c r="H1241" s="470"/>
      <c r="I1241" s="471"/>
      <c r="J1241" s="469"/>
      <c r="K1241" s="470"/>
      <c r="L1241" s="470"/>
      <c r="M1241" s="470"/>
      <c r="N1241" s="473"/>
      <c r="O1241" s="87"/>
      <c r="P1241" s="16" t="s">
        <v>45</v>
      </c>
      <c r="Q1241" s="45"/>
      <c r="R1241" s="16" t="s">
        <v>46</v>
      </c>
      <c r="S1241" s="88"/>
      <c r="T1241" s="480" t="s">
        <v>48</v>
      </c>
      <c r="U1241" s="481"/>
      <c r="V1241" s="482"/>
      <c r="W1241" s="483"/>
      <c r="X1241" s="483"/>
      <c r="Y1241" s="484"/>
      <c r="Z1241" s="485"/>
      <c r="AA1241" s="486"/>
      <c r="AB1241" s="486"/>
      <c r="AC1241" s="486"/>
      <c r="AD1241" s="482"/>
      <c r="AE1241" s="483"/>
      <c r="AF1241" s="483"/>
      <c r="AG1241" s="484"/>
      <c r="AH1241" s="435">
        <f>IF(V1240="賃金で算定",0,V1241+Z1241-AD1241)</f>
        <v>0</v>
      </c>
      <c r="AI1241" s="435"/>
      <c r="AJ1241" s="435"/>
      <c r="AK1241" s="465"/>
      <c r="AL1241" s="439">
        <f>IF(V1240="賃金で算定","賃金で算定",IF(OR(V1241=0,$F1252="",AV1240=""),0,IF(AW1240="昔",VLOOKUP($F1252,労務比率,AX1240,FALSE),IF(AW1240="上",VLOOKUP($F1252,労務比率,AX1240,FALSE),IF(AW1240="中",VLOOKUP($F1252,労務比率,AX1240,FALSE),VLOOKUP($F1252,労務比率,AX1240,FALSE))))))</f>
        <v>0</v>
      </c>
      <c r="AM1241" s="440"/>
      <c r="AN1241" s="436">
        <f>IF(V1240="賃金で算定",0,INT(AH1241*AL1241/100))</f>
        <v>0</v>
      </c>
      <c r="AO1241" s="437"/>
      <c r="AP1241" s="437"/>
      <c r="AQ1241" s="437"/>
      <c r="AR1241" s="437"/>
      <c r="AS1241" s="31"/>
      <c r="AV1241" s="46"/>
      <c r="AW1241" s="47"/>
      <c r="AY1241" s="203">
        <f t="shared" ref="AY1241" si="689">AH1241</f>
        <v>0</v>
      </c>
      <c r="AZ1241" s="201">
        <f>IF(AV1240&lt;=設定シート!C$85,AH1241,IF(AND(AV1240&gt;=設定シート!E$85,AV1240&lt;=設定シート!G$85),AH1241*105/108,AH1241))</f>
        <v>0</v>
      </c>
      <c r="BA1241" s="198"/>
      <c r="BB1241" s="201">
        <f t="shared" ref="BB1241" si="690">IF($AL1241="賃金で算定",0,INT(AY1241*$AL1241/100))</f>
        <v>0</v>
      </c>
      <c r="BC1241" s="201">
        <f>IF(AY1241=AZ1241,BB1241,AZ1241*$AL1241/100)</f>
        <v>0</v>
      </c>
      <c r="BL1241" s="43">
        <f>IF(AY1241=AZ1241,0,1)</f>
        <v>0</v>
      </c>
      <c r="BM1241" s="43" t="str">
        <f>IF(BL1241=1,AL1241,"")</f>
        <v/>
      </c>
    </row>
    <row r="1242" spans="2:65" ht="18" customHeight="1" x14ac:dyDescent="0.15">
      <c r="B1242" s="466"/>
      <c r="C1242" s="467"/>
      <c r="D1242" s="467"/>
      <c r="E1242" s="467"/>
      <c r="F1242" s="467"/>
      <c r="G1242" s="467"/>
      <c r="H1242" s="467"/>
      <c r="I1242" s="468"/>
      <c r="J1242" s="466"/>
      <c r="K1242" s="467"/>
      <c r="L1242" s="467"/>
      <c r="M1242" s="467"/>
      <c r="N1242" s="472"/>
      <c r="O1242" s="86"/>
      <c r="P1242" s="15" t="s">
        <v>45</v>
      </c>
      <c r="Q1242" s="44"/>
      <c r="R1242" s="15" t="s">
        <v>46</v>
      </c>
      <c r="S1242" s="85"/>
      <c r="T1242" s="474" t="s">
        <v>47</v>
      </c>
      <c r="U1242" s="475"/>
      <c r="V1242" s="476"/>
      <c r="W1242" s="477"/>
      <c r="X1242" s="477"/>
      <c r="Y1242" s="60"/>
      <c r="Z1242" s="33"/>
      <c r="AA1242" s="34"/>
      <c r="AB1242" s="34"/>
      <c r="AC1242" s="35"/>
      <c r="AD1242" s="33"/>
      <c r="AE1242" s="34"/>
      <c r="AF1242" s="34"/>
      <c r="AG1242" s="40"/>
      <c r="AH1242" s="462">
        <f>IF(V1242="賃金で算定",V1243+Z1243-AD1243,0)</f>
        <v>0</v>
      </c>
      <c r="AI1242" s="463"/>
      <c r="AJ1242" s="463"/>
      <c r="AK1242" s="464"/>
      <c r="AL1242" s="51"/>
      <c r="AM1242" s="52"/>
      <c r="AN1242" s="478"/>
      <c r="AO1242" s="479"/>
      <c r="AP1242" s="479"/>
      <c r="AQ1242" s="479"/>
      <c r="AR1242" s="479"/>
      <c r="AS1242" s="32"/>
      <c r="AV1242" s="46" t="str">
        <f>IF(OR(O1242="",Q1242=""),"", IF(O1242&lt;20,DATE(O1242+118,Q1242,IF(S1242="",1,S1242)),DATE(O1242+88,Q1242,IF(S1242="",1,S1242))))</f>
        <v/>
      </c>
      <c r="AW1242" s="47" t="str">
        <f>IF(AV1242&lt;=設定シート!C$15,"昔",IF(AV1242&lt;=設定シート!E$15,"上",IF(AV1242&lt;=設定シート!G$15,"中","下")))</f>
        <v>下</v>
      </c>
      <c r="AX1242" s="4">
        <f>IF(AV1242&lt;=設定シート!$E$36,5,IF(AV1242&lt;=設定シート!$I$36,7,IF(AV1242&lt;=設定シート!$M$36,9,11)))</f>
        <v>11</v>
      </c>
      <c r="AY1242" s="202"/>
      <c r="AZ1242" s="200"/>
      <c r="BA1242" s="204">
        <f t="shared" ref="BA1242" si="691">AN1242</f>
        <v>0</v>
      </c>
      <c r="BB1242" s="200"/>
      <c r="BC1242" s="200"/>
    </row>
    <row r="1243" spans="2:65" ht="18" customHeight="1" x14ac:dyDescent="0.15">
      <c r="B1243" s="469"/>
      <c r="C1243" s="470"/>
      <c r="D1243" s="470"/>
      <c r="E1243" s="470"/>
      <c r="F1243" s="470"/>
      <c r="G1243" s="470"/>
      <c r="H1243" s="470"/>
      <c r="I1243" s="471"/>
      <c r="J1243" s="469"/>
      <c r="K1243" s="470"/>
      <c r="L1243" s="470"/>
      <c r="M1243" s="470"/>
      <c r="N1243" s="473"/>
      <c r="O1243" s="87"/>
      <c r="P1243" s="16" t="s">
        <v>45</v>
      </c>
      <c r="Q1243" s="45"/>
      <c r="R1243" s="16" t="s">
        <v>46</v>
      </c>
      <c r="S1243" s="88"/>
      <c r="T1243" s="480" t="s">
        <v>48</v>
      </c>
      <c r="U1243" s="481"/>
      <c r="V1243" s="482"/>
      <c r="W1243" s="483"/>
      <c r="X1243" s="483"/>
      <c r="Y1243" s="484"/>
      <c r="Z1243" s="482"/>
      <c r="AA1243" s="483"/>
      <c r="AB1243" s="483"/>
      <c r="AC1243" s="483"/>
      <c r="AD1243" s="482">
        <v>0</v>
      </c>
      <c r="AE1243" s="483"/>
      <c r="AF1243" s="483"/>
      <c r="AG1243" s="484"/>
      <c r="AH1243" s="435">
        <f>IF(V1242="賃金で算定",0,V1243+Z1243-AD1243)</f>
        <v>0</v>
      </c>
      <c r="AI1243" s="435"/>
      <c r="AJ1243" s="435"/>
      <c r="AK1243" s="465"/>
      <c r="AL1243" s="439">
        <f>IF(V1242="賃金で算定","賃金で算定",IF(OR(V1243=0,$F1252="",AV1242=""),0,IF(AW1242="昔",VLOOKUP($F1252,労務比率,AX1242,FALSE),IF(AW1242="上",VLOOKUP($F1252,労務比率,AX1242,FALSE),IF(AW1242="中",VLOOKUP($F1252,労務比率,AX1242,FALSE),VLOOKUP($F1252,労務比率,AX1242,FALSE))))))</f>
        <v>0</v>
      </c>
      <c r="AM1243" s="440"/>
      <c r="AN1243" s="436">
        <f>IF(V1242="賃金で算定",0,INT(AH1243*AL1243/100))</f>
        <v>0</v>
      </c>
      <c r="AO1243" s="437"/>
      <c r="AP1243" s="437"/>
      <c r="AQ1243" s="437"/>
      <c r="AR1243" s="437"/>
      <c r="AS1243" s="31"/>
      <c r="AV1243" s="46"/>
      <c r="AW1243" s="47"/>
      <c r="AY1243" s="203">
        <f t="shared" ref="AY1243" si="692">AH1243</f>
        <v>0</v>
      </c>
      <c r="AZ1243" s="201">
        <f>IF(AV1242&lt;=設定シート!C$85,AH1243,IF(AND(AV1242&gt;=設定シート!E$85,AV1242&lt;=設定シート!G$85),AH1243*105/108,AH1243))</f>
        <v>0</v>
      </c>
      <c r="BA1243" s="198"/>
      <c r="BB1243" s="201">
        <f t="shared" ref="BB1243" si="693">IF($AL1243="賃金で算定",0,INT(AY1243*$AL1243/100))</f>
        <v>0</v>
      </c>
      <c r="BC1243" s="201">
        <f>IF(AY1243=AZ1243,BB1243,AZ1243*$AL1243/100)</f>
        <v>0</v>
      </c>
      <c r="BL1243" s="43">
        <f>IF(AY1243=AZ1243,0,1)</f>
        <v>0</v>
      </c>
      <c r="BM1243" s="43" t="str">
        <f>IF(BL1243=1,AL1243,"")</f>
        <v/>
      </c>
    </row>
    <row r="1244" spans="2:65" ht="18" customHeight="1" x14ac:dyDescent="0.15">
      <c r="B1244" s="466"/>
      <c r="C1244" s="467"/>
      <c r="D1244" s="467"/>
      <c r="E1244" s="467"/>
      <c r="F1244" s="467"/>
      <c r="G1244" s="467"/>
      <c r="H1244" s="467"/>
      <c r="I1244" s="468"/>
      <c r="J1244" s="466"/>
      <c r="K1244" s="467"/>
      <c r="L1244" s="467"/>
      <c r="M1244" s="467"/>
      <c r="N1244" s="472"/>
      <c r="O1244" s="86"/>
      <c r="P1244" s="15" t="s">
        <v>45</v>
      </c>
      <c r="Q1244" s="44"/>
      <c r="R1244" s="15" t="s">
        <v>46</v>
      </c>
      <c r="S1244" s="85"/>
      <c r="T1244" s="474" t="s">
        <v>47</v>
      </c>
      <c r="U1244" s="475"/>
      <c r="V1244" s="476"/>
      <c r="W1244" s="477"/>
      <c r="X1244" s="477"/>
      <c r="Y1244" s="60"/>
      <c r="Z1244" s="33"/>
      <c r="AA1244" s="34"/>
      <c r="AB1244" s="34"/>
      <c r="AC1244" s="35"/>
      <c r="AD1244" s="33"/>
      <c r="AE1244" s="34"/>
      <c r="AF1244" s="34"/>
      <c r="AG1244" s="40"/>
      <c r="AH1244" s="462">
        <f>IF(V1244="賃金で算定",V1245+Z1245-AD1245,0)</f>
        <v>0</v>
      </c>
      <c r="AI1244" s="463"/>
      <c r="AJ1244" s="463"/>
      <c r="AK1244" s="464"/>
      <c r="AL1244" s="51"/>
      <c r="AM1244" s="52"/>
      <c r="AN1244" s="478"/>
      <c r="AO1244" s="479"/>
      <c r="AP1244" s="479"/>
      <c r="AQ1244" s="479"/>
      <c r="AR1244" s="479"/>
      <c r="AS1244" s="32"/>
      <c r="AV1244" s="46" t="str">
        <f>IF(OR(O1244="",Q1244=""),"", IF(O1244&lt;20,DATE(O1244+118,Q1244,IF(S1244="",1,S1244)),DATE(O1244+88,Q1244,IF(S1244="",1,S1244))))</f>
        <v/>
      </c>
      <c r="AW1244" s="47" t="str">
        <f>IF(AV1244&lt;=設定シート!C$15,"昔",IF(AV1244&lt;=設定シート!E$15,"上",IF(AV1244&lt;=設定シート!G$15,"中","下")))</f>
        <v>下</v>
      </c>
      <c r="AX1244" s="4">
        <f>IF(AV1244&lt;=設定シート!$E$36,5,IF(AV1244&lt;=設定シート!$I$36,7,IF(AV1244&lt;=設定シート!$M$36,9,11)))</f>
        <v>11</v>
      </c>
      <c r="AY1244" s="202"/>
      <c r="AZ1244" s="200"/>
      <c r="BA1244" s="204">
        <f t="shared" ref="BA1244" si="694">AN1244</f>
        <v>0</v>
      </c>
      <c r="BB1244" s="200"/>
      <c r="BC1244" s="200"/>
    </row>
    <row r="1245" spans="2:65" ht="18" customHeight="1" x14ac:dyDescent="0.15">
      <c r="B1245" s="469"/>
      <c r="C1245" s="470"/>
      <c r="D1245" s="470"/>
      <c r="E1245" s="470"/>
      <c r="F1245" s="470"/>
      <c r="G1245" s="470"/>
      <c r="H1245" s="470"/>
      <c r="I1245" s="471"/>
      <c r="J1245" s="469"/>
      <c r="K1245" s="470"/>
      <c r="L1245" s="470"/>
      <c r="M1245" s="470"/>
      <c r="N1245" s="473"/>
      <c r="O1245" s="87"/>
      <c r="P1245" s="16" t="s">
        <v>45</v>
      </c>
      <c r="Q1245" s="45"/>
      <c r="R1245" s="16" t="s">
        <v>46</v>
      </c>
      <c r="S1245" s="88"/>
      <c r="T1245" s="480" t="s">
        <v>48</v>
      </c>
      <c r="U1245" s="481"/>
      <c r="V1245" s="482"/>
      <c r="W1245" s="483"/>
      <c r="X1245" s="483"/>
      <c r="Y1245" s="484"/>
      <c r="Z1245" s="482"/>
      <c r="AA1245" s="483"/>
      <c r="AB1245" s="483"/>
      <c r="AC1245" s="483"/>
      <c r="AD1245" s="482">
        <v>0</v>
      </c>
      <c r="AE1245" s="483"/>
      <c r="AF1245" s="483"/>
      <c r="AG1245" s="484"/>
      <c r="AH1245" s="435">
        <f>IF(V1244="賃金で算定",0,V1245+Z1245-AD1245)</f>
        <v>0</v>
      </c>
      <c r="AI1245" s="435"/>
      <c r="AJ1245" s="435"/>
      <c r="AK1245" s="465"/>
      <c r="AL1245" s="439">
        <f>IF(V1244="賃金で算定","賃金で算定",IF(OR(V1245=0,$F1252="",AV1244=""),0,IF(AW1244="昔",VLOOKUP($F1252,労務比率,AX1244,FALSE),IF(AW1244="上",VLOOKUP($F1252,労務比率,AX1244,FALSE),IF(AW1244="中",VLOOKUP($F1252,労務比率,AX1244,FALSE),VLOOKUP($F1252,労務比率,AX1244,FALSE))))))</f>
        <v>0</v>
      </c>
      <c r="AM1245" s="440"/>
      <c r="AN1245" s="436">
        <f>IF(V1244="賃金で算定",0,INT(AH1245*AL1245/100))</f>
        <v>0</v>
      </c>
      <c r="AO1245" s="437"/>
      <c r="AP1245" s="437"/>
      <c r="AQ1245" s="437"/>
      <c r="AR1245" s="437"/>
      <c r="AS1245" s="31"/>
      <c r="AV1245" s="46"/>
      <c r="AW1245" s="47"/>
      <c r="AY1245" s="203">
        <f t="shared" ref="AY1245" si="695">AH1245</f>
        <v>0</v>
      </c>
      <c r="AZ1245" s="201">
        <f>IF(AV1244&lt;=設定シート!C$85,AH1245,IF(AND(AV1244&gt;=設定シート!E$85,AV1244&lt;=設定シート!G$85),AH1245*105/108,AH1245))</f>
        <v>0</v>
      </c>
      <c r="BA1245" s="198"/>
      <c r="BB1245" s="201">
        <f t="shared" ref="BB1245" si="696">IF($AL1245="賃金で算定",0,INT(AY1245*$AL1245/100))</f>
        <v>0</v>
      </c>
      <c r="BC1245" s="201">
        <f>IF(AY1245=AZ1245,BB1245,AZ1245*$AL1245/100)</f>
        <v>0</v>
      </c>
      <c r="BL1245" s="43">
        <f>IF(AY1245=AZ1245,0,1)</f>
        <v>0</v>
      </c>
      <c r="BM1245" s="43" t="str">
        <f>IF(BL1245=1,AL1245,"")</f>
        <v/>
      </c>
    </row>
    <row r="1246" spans="2:65" ht="18" customHeight="1" x14ac:dyDescent="0.15">
      <c r="B1246" s="466"/>
      <c r="C1246" s="467"/>
      <c r="D1246" s="467"/>
      <c r="E1246" s="467"/>
      <c r="F1246" s="467"/>
      <c r="G1246" s="467"/>
      <c r="H1246" s="467"/>
      <c r="I1246" s="468"/>
      <c r="J1246" s="466"/>
      <c r="K1246" s="467"/>
      <c r="L1246" s="467"/>
      <c r="M1246" s="467"/>
      <c r="N1246" s="472"/>
      <c r="O1246" s="86"/>
      <c r="P1246" s="15" t="s">
        <v>45</v>
      </c>
      <c r="Q1246" s="44"/>
      <c r="R1246" s="15" t="s">
        <v>46</v>
      </c>
      <c r="S1246" s="85"/>
      <c r="T1246" s="474" t="s">
        <v>47</v>
      </c>
      <c r="U1246" s="475"/>
      <c r="V1246" s="476"/>
      <c r="W1246" s="477"/>
      <c r="X1246" s="477"/>
      <c r="Y1246" s="60"/>
      <c r="Z1246" s="33"/>
      <c r="AA1246" s="34"/>
      <c r="AB1246" s="34"/>
      <c r="AC1246" s="35"/>
      <c r="AD1246" s="33"/>
      <c r="AE1246" s="34"/>
      <c r="AF1246" s="34"/>
      <c r="AG1246" s="40"/>
      <c r="AH1246" s="462">
        <f>IF(V1246="賃金で算定",V1247+Z1247-AD1247,0)</f>
        <v>0</v>
      </c>
      <c r="AI1246" s="463"/>
      <c r="AJ1246" s="463"/>
      <c r="AK1246" s="464"/>
      <c r="AL1246" s="51"/>
      <c r="AM1246" s="52"/>
      <c r="AN1246" s="478"/>
      <c r="AO1246" s="479"/>
      <c r="AP1246" s="479"/>
      <c r="AQ1246" s="479"/>
      <c r="AR1246" s="479"/>
      <c r="AS1246" s="32"/>
      <c r="AV1246" s="46" t="str">
        <f>IF(OR(O1246="",Q1246=""),"", IF(O1246&lt;20,DATE(O1246+118,Q1246,IF(S1246="",1,S1246)),DATE(O1246+88,Q1246,IF(S1246="",1,S1246))))</f>
        <v/>
      </c>
      <c r="AW1246" s="47" t="str">
        <f>IF(AV1246&lt;=設定シート!C$15,"昔",IF(AV1246&lt;=設定シート!E$15,"上",IF(AV1246&lt;=設定シート!G$15,"中","下")))</f>
        <v>下</v>
      </c>
      <c r="AX1246" s="4">
        <f>IF(AV1246&lt;=設定シート!$E$36,5,IF(AV1246&lt;=設定シート!$I$36,7,IF(AV1246&lt;=設定シート!$M$36,9,11)))</f>
        <v>11</v>
      </c>
      <c r="AY1246" s="202"/>
      <c r="AZ1246" s="200"/>
      <c r="BA1246" s="204">
        <f t="shared" ref="BA1246" si="697">AN1246</f>
        <v>0</v>
      </c>
      <c r="BB1246" s="200"/>
      <c r="BC1246" s="200"/>
    </row>
    <row r="1247" spans="2:65" ht="18" customHeight="1" x14ac:dyDescent="0.15">
      <c r="B1247" s="469"/>
      <c r="C1247" s="470"/>
      <c r="D1247" s="470"/>
      <c r="E1247" s="470"/>
      <c r="F1247" s="470"/>
      <c r="G1247" s="470"/>
      <c r="H1247" s="470"/>
      <c r="I1247" s="471"/>
      <c r="J1247" s="469"/>
      <c r="K1247" s="470"/>
      <c r="L1247" s="470"/>
      <c r="M1247" s="470"/>
      <c r="N1247" s="473"/>
      <c r="O1247" s="87"/>
      <c r="P1247" s="16" t="s">
        <v>45</v>
      </c>
      <c r="Q1247" s="45"/>
      <c r="R1247" s="16" t="s">
        <v>46</v>
      </c>
      <c r="S1247" s="88"/>
      <c r="T1247" s="480" t="s">
        <v>48</v>
      </c>
      <c r="U1247" s="481"/>
      <c r="V1247" s="482"/>
      <c r="W1247" s="483"/>
      <c r="X1247" s="483"/>
      <c r="Y1247" s="484"/>
      <c r="Z1247" s="482"/>
      <c r="AA1247" s="483"/>
      <c r="AB1247" s="483"/>
      <c r="AC1247" s="483"/>
      <c r="AD1247" s="482">
        <v>0</v>
      </c>
      <c r="AE1247" s="483"/>
      <c r="AF1247" s="483"/>
      <c r="AG1247" s="484"/>
      <c r="AH1247" s="435">
        <f>IF(V1246="賃金で算定",0,V1247+Z1247-AD1247)</f>
        <v>0</v>
      </c>
      <c r="AI1247" s="435"/>
      <c r="AJ1247" s="435"/>
      <c r="AK1247" s="465"/>
      <c r="AL1247" s="439">
        <f>IF(V1246="賃金で算定","賃金で算定",IF(OR(V1247=0,$F1252="",AV1246=""),0,IF(AW1246="昔",VLOOKUP($F1252,労務比率,AX1246,FALSE),IF(AW1246="上",VLOOKUP($F1252,労務比率,AX1246,FALSE),IF(AW1246="中",VLOOKUP($F1252,労務比率,AX1246,FALSE),VLOOKUP($F1252,労務比率,AX1246,FALSE))))))</f>
        <v>0</v>
      </c>
      <c r="AM1247" s="440"/>
      <c r="AN1247" s="436">
        <f>IF(V1246="賃金で算定",0,INT(AH1247*AL1247/100))</f>
        <v>0</v>
      </c>
      <c r="AO1247" s="437"/>
      <c r="AP1247" s="437"/>
      <c r="AQ1247" s="437"/>
      <c r="AR1247" s="437"/>
      <c r="AS1247" s="31"/>
      <c r="AV1247" s="46"/>
      <c r="AW1247" s="47"/>
      <c r="AY1247" s="203">
        <f t="shared" ref="AY1247" si="698">AH1247</f>
        <v>0</v>
      </c>
      <c r="AZ1247" s="201">
        <f>IF(AV1246&lt;=設定シート!C$85,AH1247,IF(AND(AV1246&gt;=設定シート!E$85,AV1246&lt;=設定シート!G$85),AH1247*105/108,AH1247))</f>
        <v>0</v>
      </c>
      <c r="BA1247" s="198"/>
      <c r="BB1247" s="201">
        <f t="shared" ref="BB1247" si="699">IF($AL1247="賃金で算定",0,INT(AY1247*$AL1247/100))</f>
        <v>0</v>
      </c>
      <c r="BC1247" s="201">
        <f>IF(AY1247=AZ1247,BB1247,AZ1247*$AL1247/100)</f>
        <v>0</v>
      </c>
      <c r="BL1247" s="43">
        <f>IF(AY1247=AZ1247,0,1)</f>
        <v>0</v>
      </c>
      <c r="BM1247" s="43" t="str">
        <f>IF(BL1247=1,AL1247,"")</f>
        <v/>
      </c>
    </row>
    <row r="1248" spans="2:65" ht="18" customHeight="1" x14ac:dyDescent="0.15">
      <c r="B1248" s="466"/>
      <c r="C1248" s="467"/>
      <c r="D1248" s="467"/>
      <c r="E1248" s="467"/>
      <c r="F1248" s="467"/>
      <c r="G1248" s="467"/>
      <c r="H1248" s="467"/>
      <c r="I1248" s="468"/>
      <c r="J1248" s="466"/>
      <c r="K1248" s="467"/>
      <c r="L1248" s="467"/>
      <c r="M1248" s="467"/>
      <c r="N1248" s="472"/>
      <c r="O1248" s="86"/>
      <c r="P1248" s="15" t="s">
        <v>45</v>
      </c>
      <c r="Q1248" s="44"/>
      <c r="R1248" s="15" t="s">
        <v>46</v>
      </c>
      <c r="S1248" s="85"/>
      <c r="T1248" s="474" t="s">
        <v>47</v>
      </c>
      <c r="U1248" s="475"/>
      <c r="V1248" s="476"/>
      <c r="W1248" s="477"/>
      <c r="X1248" s="477"/>
      <c r="Y1248" s="60"/>
      <c r="Z1248" s="33"/>
      <c r="AA1248" s="34"/>
      <c r="AB1248" s="34"/>
      <c r="AC1248" s="35"/>
      <c r="AD1248" s="33"/>
      <c r="AE1248" s="34"/>
      <c r="AF1248" s="34"/>
      <c r="AG1248" s="40"/>
      <c r="AH1248" s="462">
        <f>IF(V1248="賃金で算定",V1249+Z1249-AD1249,0)</f>
        <v>0</v>
      </c>
      <c r="AI1248" s="463"/>
      <c r="AJ1248" s="463"/>
      <c r="AK1248" s="464"/>
      <c r="AL1248" s="51"/>
      <c r="AM1248" s="52"/>
      <c r="AN1248" s="478"/>
      <c r="AO1248" s="479"/>
      <c r="AP1248" s="479"/>
      <c r="AQ1248" s="479"/>
      <c r="AR1248" s="479"/>
      <c r="AS1248" s="32"/>
      <c r="AV1248" s="46" t="str">
        <f>IF(OR(O1248="",Q1248=""),"", IF(O1248&lt;20,DATE(O1248+118,Q1248,IF(S1248="",1,S1248)),DATE(O1248+88,Q1248,IF(S1248="",1,S1248))))</f>
        <v/>
      </c>
      <c r="AW1248" s="47" t="str">
        <f>IF(AV1248&lt;=設定シート!C$15,"昔",IF(AV1248&lt;=設定シート!E$15,"上",IF(AV1248&lt;=設定シート!G$15,"中","下")))</f>
        <v>下</v>
      </c>
      <c r="AX1248" s="4">
        <f>IF(AV1248&lt;=設定シート!$E$36,5,IF(AV1248&lt;=設定シート!$I$36,7,IF(AV1248&lt;=設定シート!$M$36,9,11)))</f>
        <v>11</v>
      </c>
      <c r="AY1248" s="202"/>
      <c r="AZ1248" s="200"/>
      <c r="BA1248" s="204">
        <f t="shared" ref="BA1248" si="700">AN1248</f>
        <v>0</v>
      </c>
      <c r="BB1248" s="200"/>
      <c r="BC1248" s="200"/>
    </row>
    <row r="1249" spans="2:65" ht="18" customHeight="1" x14ac:dyDescent="0.15">
      <c r="B1249" s="469"/>
      <c r="C1249" s="470"/>
      <c r="D1249" s="470"/>
      <c r="E1249" s="470"/>
      <c r="F1249" s="470"/>
      <c r="G1249" s="470"/>
      <c r="H1249" s="470"/>
      <c r="I1249" s="471"/>
      <c r="J1249" s="469"/>
      <c r="K1249" s="470"/>
      <c r="L1249" s="470"/>
      <c r="M1249" s="470"/>
      <c r="N1249" s="473"/>
      <c r="O1249" s="87"/>
      <c r="P1249" s="16" t="s">
        <v>45</v>
      </c>
      <c r="Q1249" s="45"/>
      <c r="R1249" s="16" t="s">
        <v>46</v>
      </c>
      <c r="S1249" s="88"/>
      <c r="T1249" s="480" t="s">
        <v>48</v>
      </c>
      <c r="U1249" s="481"/>
      <c r="V1249" s="482"/>
      <c r="W1249" s="483"/>
      <c r="X1249" s="483"/>
      <c r="Y1249" s="484"/>
      <c r="Z1249" s="482"/>
      <c r="AA1249" s="483"/>
      <c r="AB1249" s="483"/>
      <c r="AC1249" s="483"/>
      <c r="AD1249" s="482">
        <v>0</v>
      </c>
      <c r="AE1249" s="483"/>
      <c r="AF1249" s="483"/>
      <c r="AG1249" s="484"/>
      <c r="AH1249" s="435">
        <f>IF(V1248="賃金で算定",0,V1249+Z1249-AD1249)</f>
        <v>0</v>
      </c>
      <c r="AI1249" s="435"/>
      <c r="AJ1249" s="435"/>
      <c r="AK1249" s="465"/>
      <c r="AL1249" s="439">
        <f>IF(V1248="賃金で算定","賃金で算定",IF(OR(V1249=0,$F1252="",AV1248=""),0,IF(AW1248="昔",VLOOKUP($F1252,労務比率,AX1248,FALSE),IF(AW1248="上",VLOOKUP($F1252,労務比率,AX1248,FALSE),IF(AW1248="中",VLOOKUP($F1252,労務比率,AX1248,FALSE),VLOOKUP($F1252,労務比率,AX1248,FALSE))))))</f>
        <v>0</v>
      </c>
      <c r="AM1249" s="440"/>
      <c r="AN1249" s="436">
        <f>IF(V1248="賃金で算定",0,INT(AH1249*AL1249/100))</f>
        <v>0</v>
      </c>
      <c r="AO1249" s="437"/>
      <c r="AP1249" s="437"/>
      <c r="AQ1249" s="437"/>
      <c r="AR1249" s="437"/>
      <c r="AS1249" s="31"/>
      <c r="AV1249" s="46"/>
      <c r="AW1249" s="47"/>
      <c r="AY1249" s="203">
        <f t="shared" ref="AY1249" si="701">AH1249</f>
        <v>0</v>
      </c>
      <c r="AZ1249" s="201">
        <f>IF(AV1248&lt;=設定シート!C$85,AH1249,IF(AND(AV1248&gt;=設定シート!E$85,AV1248&lt;=設定シート!G$85),AH1249*105/108,AH1249))</f>
        <v>0</v>
      </c>
      <c r="BA1249" s="198"/>
      <c r="BB1249" s="201">
        <f t="shared" ref="BB1249" si="702">IF($AL1249="賃金で算定",0,INT(AY1249*$AL1249/100))</f>
        <v>0</v>
      </c>
      <c r="BC1249" s="201">
        <f>IF(AY1249=AZ1249,BB1249,AZ1249*$AL1249/100)</f>
        <v>0</v>
      </c>
      <c r="BL1249" s="43">
        <f>IF(AY1249=AZ1249,0,1)</f>
        <v>0</v>
      </c>
      <c r="BM1249" s="43" t="str">
        <f>IF(BL1249=1,AL1249,"")</f>
        <v/>
      </c>
    </row>
    <row r="1250" spans="2:65" ht="18" customHeight="1" x14ac:dyDescent="0.15">
      <c r="B1250" s="466"/>
      <c r="C1250" s="467"/>
      <c r="D1250" s="467"/>
      <c r="E1250" s="467"/>
      <c r="F1250" s="467"/>
      <c r="G1250" s="467"/>
      <c r="H1250" s="467"/>
      <c r="I1250" s="468"/>
      <c r="J1250" s="466"/>
      <c r="K1250" s="467"/>
      <c r="L1250" s="467"/>
      <c r="M1250" s="467"/>
      <c r="N1250" s="472"/>
      <c r="O1250" s="86"/>
      <c r="P1250" s="15" t="s">
        <v>45</v>
      </c>
      <c r="Q1250" s="44"/>
      <c r="R1250" s="15" t="s">
        <v>46</v>
      </c>
      <c r="S1250" s="85"/>
      <c r="T1250" s="474" t="s">
        <v>47</v>
      </c>
      <c r="U1250" s="475"/>
      <c r="V1250" s="476"/>
      <c r="W1250" s="477"/>
      <c r="X1250" s="477"/>
      <c r="Y1250" s="60"/>
      <c r="Z1250" s="33"/>
      <c r="AA1250" s="34"/>
      <c r="AB1250" s="34"/>
      <c r="AC1250" s="35"/>
      <c r="AD1250" s="33"/>
      <c r="AE1250" s="34"/>
      <c r="AF1250" s="34"/>
      <c r="AG1250" s="40"/>
      <c r="AH1250" s="462">
        <f>IF(V1250="賃金で算定",V1251+Z1251-AD1251,0)</f>
        <v>0</v>
      </c>
      <c r="AI1250" s="463"/>
      <c r="AJ1250" s="463"/>
      <c r="AK1250" s="464"/>
      <c r="AL1250" s="51"/>
      <c r="AM1250" s="52"/>
      <c r="AN1250" s="478"/>
      <c r="AO1250" s="479"/>
      <c r="AP1250" s="479"/>
      <c r="AQ1250" s="479"/>
      <c r="AR1250" s="479"/>
      <c r="AS1250" s="32"/>
      <c r="AV1250" s="46" t="str">
        <f>IF(OR(O1250="",Q1250=""),"", IF(O1250&lt;20,DATE(O1250+118,Q1250,IF(S1250="",1,S1250)),DATE(O1250+88,Q1250,IF(S1250="",1,S1250))))</f>
        <v/>
      </c>
      <c r="AW1250" s="47" t="str">
        <f>IF(AV1250&lt;=設定シート!C$15,"昔",IF(AV1250&lt;=設定シート!E$15,"上",IF(AV1250&lt;=設定シート!G$15,"中","下")))</f>
        <v>下</v>
      </c>
      <c r="AX1250" s="4">
        <f>IF(AV1250&lt;=設定シート!$E$36,5,IF(AV1250&lt;=設定シート!$I$36,7,IF(AV1250&lt;=設定シート!$M$36,9,11)))</f>
        <v>11</v>
      </c>
      <c r="AY1250" s="202"/>
      <c r="AZ1250" s="200"/>
      <c r="BA1250" s="204">
        <f t="shared" ref="BA1250" si="703">AN1250</f>
        <v>0</v>
      </c>
      <c r="BB1250" s="200"/>
      <c r="BC1250" s="200"/>
    </row>
    <row r="1251" spans="2:65" ht="18" customHeight="1" x14ac:dyDescent="0.15">
      <c r="B1251" s="469"/>
      <c r="C1251" s="470"/>
      <c r="D1251" s="470"/>
      <c r="E1251" s="470"/>
      <c r="F1251" s="470"/>
      <c r="G1251" s="470"/>
      <c r="H1251" s="470"/>
      <c r="I1251" s="471"/>
      <c r="J1251" s="469"/>
      <c r="K1251" s="470"/>
      <c r="L1251" s="470"/>
      <c r="M1251" s="470"/>
      <c r="N1251" s="473"/>
      <c r="O1251" s="87"/>
      <c r="P1251" s="184" t="s">
        <v>45</v>
      </c>
      <c r="Q1251" s="45"/>
      <c r="R1251" s="16" t="s">
        <v>46</v>
      </c>
      <c r="S1251" s="88"/>
      <c r="T1251" s="480" t="s">
        <v>48</v>
      </c>
      <c r="U1251" s="481"/>
      <c r="V1251" s="482"/>
      <c r="W1251" s="483"/>
      <c r="X1251" s="483"/>
      <c r="Y1251" s="484"/>
      <c r="Z1251" s="482"/>
      <c r="AA1251" s="483"/>
      <c r="AB1251" s="483"/>
      <c r="AC1251" s="483"/>
      <c r="AD1251" s="482">
        <v>0</v>
      </c>
      <c r="AE1251" s="483"/>
      <c r="AF1251" s="483"/>
      <c r="AG1251" s="484"/>
      <c r="AH1251" s="436">
        <f>IF(V1250="賃金で算定",0,V1251+Z1251-AD1251)</f>
        <v>0</v>
      </c>
      <c r="AI1251" s="437"/>
      <c r="AJ1251" s="437"/>
      <c r="AK1251" s="438"/>
      <c r="AL1251" s="439">
        <f>IF(V1250="賃金で算定","賃金で算定",IF(OR(V1251=0,$F1252="",AV1250=""),0,IF(AW1250="昔",VLOOKUP($F1252,労務比率,AX1250,FALSE),IF(AW1250="上",VLOOKUP($F1252,労務比率,AX1250,FALSE),IF(AW1250="中",VLOOKUP($F1252,労務比率,AX1250,FALSE),VLOOKUP($F1252,労務比率,AX1250,FALSE))))))</f>
        <v>0</v>
      </c>
      <c r="AM1251" s="440"/>
      <c r="AN1251" s="436">
        <f>IF(V1250="賃金で算定",0,INT(AH1251*AL1251/100))</f>
        <v>0</v>
      </c>
      <c r="AO1251" s="437"/>
      <c r="AP1251" s="437"/>
      <c r="AQ1251" s="437"/>
      <c r="AR1251" s="437"/>
      <c r="AS1251" s="31"/>
      <c r="AV1251" s="46"/>
      <c r="AW1251" s="47"/>
      <c r="AY1251" s="203">
        <f t="shared" ref="AY1251" si="704">AH1251</f>
        <v>0</v>
      </c>
      <c r="AZ1251" s="201">
        <f>IF(AV1250&lt;=設定シート!C$85,AH1251,IF(AND(AV1250&gt;=設定シート!E$85,AV1250&lt;=設定シート!G$85),AH1251*105/108,AH1251))</f>
        <v>0</v>
      </c>
      <c r="BA1251" s="198"/>
      <c r="BB1251" s="201">
        <f t="shared" ref="BB1251" si="705">IF($AL1251="賃金で算定",0,INT(AY1251*$AL1251/100))</f>
        <v>0</v>
      </c>
      <c r="BC1251" s="201">
        <f>IF(AY1251=AZ1251,BB1251,AZ1251*$AL1251/100)</f>
        <v>0</v>
      </c>
      <c r="BL1251" s="43">
        <f>IF(AY1251=AZ1251,0,1)</f>
        <v>0</v>
      </c>
      <c r="BM1251" s="43" t="str">
        <f>IF(BL1251=1,AL1251,"")</f>
        <v/>
      </c>
    </row>
    <row r="1252" spans="2:65" ht="18" customHeight="1" x14ac:dyDescent="0.15">
      <c r="B1252" s="441" t="s">
        <v>85</v>
      </c>
      <c r="C1252" s="442"/>
      <c r="D1252" s="442"/>
      <c r="E1252" s="443"/>
      <c r="F1252" s="450"/>
      <c r="G1252" s="451"/>
      <c r="H1252" s="451"/>
      <c r="I1252" s="451"/>
      <c r="J1252" s="451"/>
      <c r="K1252" s="451"/>
      <c r="L1252" s="451"/>
      <c r="M1252" s="451"/>
      <c r="N1252" s="452"/>
      <c r="O1252" s="441" t="s">
        <v>49</v>
      </c>
      <c r="P1252" s="442"/>
      <c r="Q1252" s="442"/>
      <c r="R1252" s="442"/>
      <c r="S1252" s="442"/>
      <c r="T1252" s="442"/>
      <c r="U1252" s="443"/>
      <c r="V1252" s="459">
        <f>AH1252</f>
        <v>0</v>
      </c>
      <c r="W1252" s="460"/>
      <c r="X1252" s="460"/>
      <c r="Y1252" s="461"/>
      <c r="Z1252" s="33"/>
      <c r="AA1252" s="34"/>
      <c r="AB1252" s="34"/>
      <c r="AC1252" s="35"/>
      <c r="AD1252" s="33"/>
      <c r="AE1252" s="34"/>
      <c r="AF1252" s="34"/>
      <c r="AG1252" s="35"/>
      <c r="AH1252" s="462">
        <f>AH1234+AH1236+AH1238+AH1240+AH1242+AH1244+AH1246+AH1248+AH1250</f>
        <v>0</v>
      </c>
      <c r="AI1252" s="463"/>
      <c r="AJ1252" s="463"/>
      <c r="AK1252" s="464"/>
      <c r="AL1252" s="53"/>
      <c r="AM1252" s="54"/>
      <c r="AN1252" s="462">
        <f>AN1234+AN1236+AN1238+AN1240+AN1242+AN1244+AN1246+AN1248+AN1250</f>
        <v>0</v>
      </c>
      <c r="AO1252" s="463"/>
      <c r="AP1252" s="463"/>
      <c r="AQ1252" s="463"/>
      <c r="AR1252" s="463"/>
      <c r="AS1252" s="32"/>
      <c r="AY1252" s="202"/>
      <c r="AZ1252" s="205"/>
      <c r="BA1252" s="212">
        <f>BA1234+BA1236+BA1238+BA1240+BA1242+BA1244+BA1246+BA1248+BA1250</f>
        <v>0</v>
      </c>
      <c r="BB1252" s="204">
        <f>BB1235+BB1237+BB1239+BB1241+BB1243+BB1245+BB1247+BB1249+BB1251</f>
        <v>0</v>
      </c>
      <c r="BC1252" s="204">
        <f>SUMIF(BL1235:BL1251,0,BC1235:BC1251)+ROUNDDOWN(ROUNDDOWN(BL1252*105/108,0)*BM1252/100,0)</f>
        <v>0</v>
      </c>
      <c r="BL1252" s="43">
        <f>SUMIF(BL1235:BL1251,1,AH1235:AK1251)</f>
        <v>0</v>
      </c>
      <c r="BM1252" s="43">
        <f>IF(COUNT(BM1235:BM1251)=0,0,SUM(BM1235:BM1251)/COUNT(BM1235:BM1251))</f>
        <v>0</v>
      </c>
    </row>
    <row r="1253" spans="2:65" ht="18" customHeight="1" x14ac:dyDescent="0.15">
      <c r="B1253" s="444"/>
      <c r="C1253" s="445"/>
      <c r="D1253" s="445"/>
      <c r="E1253" s="446"/>
      <c r="F1253" s="453"/>
      <c r="G1253" s="454"/>
      <c r="H1253" s="454"/>
      <c r="I1253" s="454"/>
      <c r="J1253" s="454"/>
      <c r="K1253" s="454"/>
      <c r="L1253" s="454"/>
      <c r="M1253" s="454"/>
      <c r="N1253" s="455"/>
      <c r="O1253" s="444"/>
      <c r="P1253" s="445"/>
      <c r="Q1253" s="445"/>
      <c r="R1253" s="445"/>
      <c r="S1253" s="445"/>
      <c r="T1253" s="445"/>
      <c r="U1253" s="446"/>
      <c r="V1253" s="434">
        <f>V1235+V1237+V1239+V1241+V1243+V1245+V1247+V1249+V1251-V1252</f>
        <v>0</v>
      </c>
      <c r="W1253" s="435"/>
      <c r="X1253" s="435"/>
      <c r="Y1253" s="465"/>
      <c r="Z1253" s="434">
        <f>Z1235+Z1237+Z1239+Z1241+Z1243+Z1245+Z1247+Z1249+Z1251</f>
        <v>0</v>
      </c>
      <c r="AA1253" s="435"/>
      <c r="AB1253" s="435"/>
      <c r="AC1253" s="435"/>
      <c r="AD1253" s="434">
        <f>AD1235+AD1237+AD1239+AD1241+AD1243+AD1245+AD1247+AD1249+AD1251</f>
        <v>0</v>
      </c>
      <c r="AE1253" s="435"/>
      <c r="AF1253" s="435"/>
      <c r="AG1253" s="435"/>
      <c r="AH1253" s="434">
        <f>AY1253</f>
        <v>0</v>
      </c>
      <c r="AI1253" s="435"/>
      <c r="AJ1253" s="435"/>
      <c r="AK1253" s="435"/>
      <c r="AL1253" s="55"/>
      <c r="AM1253" s="56"/>
      <c r="AN1253" s="434">
        <f>BB1253</f>
        <v>0</v>
      </c>
      <c r="AO1253" s="435"/>
      <c r="AP1253" s="435"/>
      <c r="AQ1253" s="435"/>
      <c r="AR1253" s="435"/>
      <c r="AS1253" s="181"/>
      <c r="AY1253" s="208">
        <f>AY1235+AY1237+AY1239+AY1241+AY1243+AY1245+AY1247+AY1249+AY1251</f>
        <v>0</v>
      </c>
      <c r="AZ1253" s="210"/>
      <c r="BA1253" s="210"/>
      <c r="BB1253" s="206">
        <f>BB1252</f>
        <v>0</v>
      </c>
      <c r="BC1253" s="213"/>
    </row>
    <row r="1254" spans="2:65" ht="18" customHeight="1" x14ac:dyDescent="0.15">
      <c r="B1254" s="447"/>
      <c r="C1254" s="448"/>
      <c r="D1254" s="448"/>
      <c r="E1254" s="449"/>
      <c r="F1254" s="456"/>
      <c r="G1254" s="457"/>
      <c r="H1254" s="457"/>
      <c r="I1254" s="457"/>
      <c r="J1254" s="457"/>
      <c r="K1254" s="457"/>
      <c r="L1254" s="457"/>
      <c r="M1254" s="457"/>
      <c r="N1254" s="458"/>
      <c r="O1254" s="447"/>
      <c r="P1254" s="448"/>
      <c r="Q1254" s="448"/>
      <c r="R1254" s="448"/>
      <c r="S1254" s="448"/>
      <c r="T1254" s="448"/>
      <c r="U1254" s="449"/>
      <c r="V1254" s="436"/>
      <c r="W1254" s="437"/>
      <c r="X1254" s="437"/>
      <c r="Y1254" s="438"/>
      <c r="Z1254" s="436"/>
      <c r="AA1254" s="437"/>
      <c r="AB1254" s="437"/>
      <c r="AC1254" s="437"/>
      <c r="AD1254" s="436"/>
      <c r="AE1254" s="437"/>
      <c r="AF1254" s="437"/>
      <c r="AG1254" s="437"/>
      <c r="AH1254" s="436">
        <f>AZ1254</f>
        <v>0</v>
      </c>
      <c r="AI1254" s="437"/>
      <c r="AJ1254" s="437"/>
      <c r="AK1254" s="438"/>
      <c r="AL1254" s="57"/>
      <c r="AM1254" s="58"/>
      <c r="AN1254" s="436">
        <f>BC1254</f>
        <v>0</v>
      </c>
      <c r="AO1254" s="437"/>
      <c r="AP1254" s="437"/>
      <c r="AQ1254" s="437"/>
      <c r="AR1254" s="437"/>
      <c r="AS1254" s="31"/>
      <c r="AU1254" s="90"/>
      <c r="AY1254" s="209"/>
      <c r="AZ1254" s="211">
        <f>IF(AZ1235+AZ1237+AZ1239+AZ1241+AZ1243+AZ1245+AZ1247+AZ1249+AZ1251=AY1253,0,ROUNDDOWN(AZ1235+AZ1237+AZ1239+AZ1241+AZ1243+AZ1245+AZ1247+AZ1249+AZ1251,0))</f>
        <v>0</v>
      </c>
      <c r="BA1254" s="207"/>
      <c r="BB1254" s="207"/>
      <c r="BC1254" s="211">
        <f>IF(BC1252=BB1253,0,BC1252)</f>
        <v>0</v>
      </c>
    </row>
    <row r="1255" spans="2:65" ht="18.75" customHeight="1" x14ac:dyDescent="0.15">
      <c r="AD1255" s="1" t="str">
        <f>IF(AND($F1252="",$V1252+$V1253&gt;0),"事業の種類を選択してください。","")</f>
        <v/>
      </c>
      <c r="AN1255" s="433">
        <f>IF(AN1252=0,0,AN1252+IF(AN1254=0,AN1253,AN1254))</f>
        <v>0</v>
      </c>
      <c r="AO1255" s="433"/>
      <c r="AP1255" s="433"/>
      <c r="AQ1255" s="433"/>
      <c r="AR1255" s="433"/>
    </row>
    <row r="1256" spans="2:65" ht="18.75" customHeight="1" x14ac:dyDescent="0.15">
      <c r="AN1256" s="62"/>
      <c r="AO1256" s="62"/>
      <c r="AP1256" s="62"/>
      <c r="AQ1256" s="62"/>
      <c r="AR1256" s="62"/>
    </row>
  </sheetData>
  <sheetProtection sheet="1" objects="1" scenarios="1" selectLockedCells="1"/>
  <dataConsolidate/>
  <mergeCells count="5211">
    <mergeCell ref="B18:B19"/>
    <mergeCell ref="B20:B21"/>
    <mergeCell ref="B22:B23"/>
    <mergeCell ref="B24:B25"/>
    <mergeCell ref="C18:I19"/>
    <mergeCell ref="C20:I21"/>
    <mergeCell ref="C22:I23"/>
    <mergeCell ref="C24:I25"/>
    <mergeCell ref="F80:N80"/>
    <mergeCell ref="F81:N81"/>
    <mergeCell ref="F82:N82"/>
    <mergeCell ref="F83:N83"/>
    <mergeCell ref="F84:N84"/>
    <mergeCell ref="F85:N85"/>
    <mergeCell ref="F86:N86"/>
    <mergeCell ref="F87:N87"/>
    <mergeCell ref="F88:N88"/>
    <mergeCell ref="B80:D88"/>
    <mergeCell ref="F26:N26"/>
    <mergeCell ref="F27:N27"/>
    <mergeCell ref="F28:N28"/>
    <mergeCell ref="F29:N29"/>
    <mergeCell ref="F30:N30"/>
    <mergeCell ref="B26:D30"/>
    <mergeCell ref="B59:I61"/>
    <mergeCell ref="J59:N61"/>
    <mergeCell ref="C62:I63"/>
    <mergeCell ref="B62:B63"/>
    <mergeCell ref="C64:I65"/>
    <mergeCell ref="B64:B65"/>
    <mergeCell ref="C66:I67"/>
    <mergeCell ref="B66:B67"/>
    <mergeCell ref="T10:T12"/>
    <mergeCell ref="U10:U12"/>
    <mergeCell ref="V10:V12"/>
    <mergeCell ref="W10:W12"/>
    <mergeCell ref="AP9:AQ11"/>
    <mergeCell ref="AR9:AS11"/>
    <mergeCell ref="J10:J12"/>
    <mergeCell ref="K10:K12"/>
    <mergeCell ref="L10:L12"/>
    <mergeCell ref="M10:M12"/>
    <mergeCell ref="N10:N12"/>
    <mergeCell ref="O10:O12"/>
    <mergeCell ref="P10:P12"/>
    <mergeCell ref="Q10:Q12"/>
    <mergeCell ref="BF2:BJ2"/>
    <mergeCell ref="N5:AE6"/>
    <mergeCell ref="AM5:AP6"/>
    <mergeCell ref="BB14:BC14"/>
    <mergeCell ref="AN15:AS15"/>
    <mergeCell ref="J16:N17"/>
    <mergeCell ref="T16:U16"/>
    <mergeCell ref="V16:X16"/>
    <mergeCell ref="AH16:AK16"/>
    <mergeCell ref="AN16:AR16"/>
    <mergeCell ref="B13:I15"/>
    <mergeCell ref="J13:N15"/>
    <mergeCell ref="O13:U15"/>
    <mergeCell ref="Y13:AH13"/>
    <mergeCell ref="AN13:AS13"/>
    <mergeCell ref="BD13:BE14"/>
    <mergeCell ref="V14:Y15"/>
    <mergeCell ref="Z14:AC15"/>
    <mergeCell ref="AD14:AG15"/>
    <mergeCell ref="AH14:AK15"/>
    <mergeCell ref="AD17:AG17"/>
    <mergeCell ref="AH17:AK17"/>
    <mergeCell ref="AL17:AM17"/>
    <mergeCell ref="C16:I17"/>
    <mergeCell ref="B16:B17"/>
    <mergeCell ref="B9:I12"/>
    <mergeCell ref="J9:K9"/>
    <mergeCell ref="M9:N9"/>
    <mergeCell ref="O9:T9"/>
    <mergeCell ref="U9:W9"/>
    <mergeCell ref="AL9:AM11"/>
    <mergeCell ref="AN9:AO11"/>
    <mergeCell ref="R10:R12"/>
    <mergeCell ref="S10:S12"/>
    <mergeCell ref="AD19:AG19"/>
    <mergeCell ref="AH19:AK19"/>
    <mergeCell ref="AL19:AM19"/>
    <mergeCell ref="AN19:AR19"/>
    <mergeCell ref="J20:N21"/>
    <mergeCell ref="T20:U20"/>
    <mergeCell ref="V20:X20"/>
    <mergeCell ref="AH20:AK20"/>
    <mergeCell ref="AN20:AR20"/>
    <mergeCell ref="AN17:AR17"/>
    <mergeCell ref="J18:N19"/>
    <mergeCell ref="T18:U18"/>
    <mergeCell ref="V18:X18"/>
    <mergeCell ref="AH18:AK18"/>
    <mergeCell ref="AN18:AR18"/>
    <mergeCell ref="T19:U19"/>
    <mergeCell ref="V19:Y19"/>
    <mergeCell ref="Z19:AC19"/>
    <mergeCell ref="T17:U17"/>
    <mergeCell ref="V17:Y17"/>
    <mergeCell ref="Z17:AC17"/>
    <mergeCell ref="AL14:AM15"/>
    <mergeCell ref="AN14:AS14"/>
    <mergeCell ref="AD23:AG23"/>
    <mergeCell ref="AH23:AK23"/>
    <mergeCell ref="AL23:AM23"/>
    <mergeCell ref="AN23:AR23"/>
    <mergeCell ref="J24:N25"/>
    <mergeCell ref="T24:U24"/>
    <mergeCell ref="V24:X24"/>
    <mergeCell ref="AH24:AK24"/>
    <mergeCell ref="AN24:AR24"/>
    <mergeCell ref="AN21:AR21"/>
    <mergeCell ref="J22:N23"/>
    <mergeCell ref="T22:U22"/>
    <mergeCell ref="V22:X22"/>
    <mergeCell ref="AH22:AK22"/>
    <mergeCell ref="AN22:AR22"/>
    <mergeCell ref="T23:U23"/>
    <mergeCell ref="V23:Y23"/>
    <mergeCell ref="Z23:AC23"/>
    <mergeCell ref="T21:U21"/>
    <mergeCell ref="V21:Y21"/>
    <mergeCell ref="Z21:AC21"/>
    <mergeCell ref="AD21:AG21"/>
    <mergeCell ref="AH21:AK21"/>
    <mergeCell ref="AL21:AM21"/>
    <mergeCell ref="AH28:AK28"/>
    <mergeCell ref="AN28:AR28"/>
    <mergeCell ref="V30:Y30"/>
    <mergeCell ref="Z30:AC30"/>
    <mergeCell ref="AD30:AG30"/>
    <mergeCell ref="AH30:AK30"/>
    <mergeCell ref="AN30:AR30"/>
    <mergeCell ref="AN25:AR25"/>
    <mergeCell ref="O26:U30"/>
    <mergeCell ref="V26:Y26"/>
    <mergeCell ref="AH26:AK26"/>
    <mergeCell ref="AN26:AR26"/>
    <mergeCell ref="V28:Y28"/>
    <mergeCell ref="Z28:AC28"/>
    <mergeCell ref="AD28:AG28"/>
    <mergeCell ref="T25:U25"/>
    <mergeCell ref="V25:Y25"/>
    <mergeCell ref="Z25:AC25"/>
    <mergeCell ref="AD25:AG25"/>
    <mergeCell ref="AH25:AK25"/>
    <mergeCell ref="AL25:AM25"/>
    <mergeCell ref="AA34:AB34"/>
    <mergeCell ref="AC34:AS34"/>
    <mergeCell ref="X35:Z35"/>
    <mergeCell ref="AC35:AN35"/>
    <mergeCell ref="D36:G36"/>
    <mergeCell ref="AA36:AB36"/>
    <mergeCell ref="AC36:AN36"/>
    <mergeCell ref="AN31:AR31"/>
    <mergeCell ref="AJ32:AL32"/>
    <mergeCell ref="AM32:AN32"/>
    <mergeCell ref="AO32:AR32"/>
    <mergeCell ref="D33:E33"/>
    <mergeCell ref="G33:H33"/>
    <mergeCell ref="J33:K33"/>
    <mergeCell ref="AJ33:AK33"/>
    <mergeCell ref="AM33:AN33"/>
    <mergeCell ref="AP33:AR33"/>
    <mergeCell ref="AM51:AP52"/>
    <mergeCell ref="B55:I58"/>
    <mergeCell ref="J55:K55"/>
    <mergeCell ref="M55:N55"/>
    <mergeCell ref="O55:T55"/>
    <mergeCell ref="U55:W55"/>
    <mergeCell ref="AL55:AM57"/>
    <mergeCell ref="AN55:AO57"/>
    <mergeCell ref="AP55:AQ57"/>
    <mergeCell ref="S56:S58"/>
    <mergeCell ref="AA38:AB41"/>
    <mergeCell ref="AC38:AH39"/>
    <mergeCell ref="AJ38:AN39"/>
    <mergeCell ref="AP38:AS39"/>
    <mergeCell ref="AC40:AH41"/>
    <mergeCell ref="AI40:AN41"/>
    <mergeCell ref="AO40:AO41"/>
    <mergeCell ref="AP40:AS41"/>
    <mergeCell ref="T56:T58"/>
    <mergeCell ref="U56:U58"/>
    <mergeCell ref="V56:V58"/>
    <mergeCell ref="W56:W58"/>
    <mergeCell ref="O59:U61"/>
    <mergeCell ref="AR55:AS57"/>
    <mergeCell ref="J56:J58"/>
    <mergeCell ref="K56:K58"/>
    <mergeCell ref="L56:L58"/>
    <mergeCell ref="M56:M58"/>
    <mergeCell ref="N56:N58"/>
    <mergeCell ref="O56:O58"/>
    <mergeCell ref="P56:P58"/>
    <mergeCell ref="Q56:Q58"/>
    <mergeCell ref="R56:R58"/>
    <mergeCell ref="BB60:BC60"/>
    <mergeCell ref="AN61:AS61"/>
    <mergeCell ref="J62:N63"/>
    <mergeCell ref="T62:U62"/>
    <mergeCell ref="V62:X62"/>
    <mergeCell ref="AH62:AK62"/>
    <mergeCell ref="AN62:AR62"/>
    <mergeCell ref="T63:U63"/>
    <mergeCell ref="V63:Y63"/>
    <mergeCell ref="Y59:AH59"/>
    <mergeCell ref="AL59:AM59"/>
    <mergeCell ref="AN59:AS59"/>
    <mergeCell ref="V60:Y61"/>
    <mergeCell ref="Z60:AC61"/>
    <mergeCell ref="AD60:AG61"/>
    <mergeCell ref="AH60:AK61"/>
    <mergeCell ref="AL60:AM61"/>
    <mergeCell ref="AN60:AS60"/>
    <mergeCell ref="AN64:AR64"/>
    <mergeCell ref="T65:U65"/>
    <mergeCell ref="V65:Y65"/>
    <mergeCell ref="Z65:AC65"/>
    <mergeCell ref="AD65:AG65"/>
    <mergeCell ref="AH65:AK65"/>
    <mergeCell ref="AL65:AM65"/>
    <mergeCell ref="AN65:AR65"/>
    <mergeCell ref="Z63:AC63"/>
    <mergeCell ref="AD63:AG63"/>
    <mergeCell ref="AH63:AK63"/>
    <mergeCell ref="AL63:AM63"/>
    <mergeCell ref="AN63:AR63"/>
    <mergeCell ref="J64:N65"/>
    <mergeCell ref="T64:U64"/>
    <mergeCell ref="V64:X64"/>
    <mergeCell ref="AH64:AK64"/>
    <mergeCell ref="AD69:AG69"/>
    <mergeCell ref="AH69:AK69"/>
    <mergeCell ref="AL69:AM69"/>
    <mergeCell ref="AN69:AR69"/>
    <mergeCell ref="AH67:AK67"/>
    <mergeCell ref="AL67:AM67"/>
    <mergeCell ref="AN67:AR67"/>
    <mergeCell ref="J68:N69"/>
    <mergeCell ref="T68:U68"/>
    <mergeCell ref="V68:X68"/>
    <mergeCell ref="AH68:AK68"/>
    <mergeCell ref="AN68:AR68"/>
    <mergeCell ref="T69:U69"/>
    <mergeCell ref="J66:N67"/>
    <mergeCell ref="T66:U66"/>
    <mergeCell ref="V66:X66"/>
    <mergeCell ref="AH66:AK66"/>
    <mergeCell ref="AN66:AR66"/>
    <mergeCell ref="T67:U67"/>
    <mergeCell ref="V67:Y67"/>
    <mergeCell ref="Z67:AC67"/>
    <mergeCell ref="AD67:AG67"/>
    <mergeCell ref="C68:I69"/>
    <mergeCell ref="B68:B69"/>
    <mergeCell ref="V73:Y73"/>
    <mergeCell ref="Z73:AC73"/>
    <mergeCell ref="AD73:AG73"/>
    <mergeCell ref="AH73:AK73"/>
    <mergeCell ref="AL73:AM73"/>
    <mergeCell ref="AN73:AR73"/>
    <mergeCell ref="AH71:AK71"/>
    <mergeCell ref="AL71:AM71"/>
    <mergeCell ref="AN71:AR71"/>
    <mergeCell ref="J72:N73"/>
    <mergeCell ref="T72:U72"/>
    <mergeCell ref="V72:X72"/>
    <mergeCell ref="AH72:AK72"/>
    <mergeCell ref="AN72:AR72"/>
    <mergeCell ref="T73:U73"/>
    <mergeCell ref="J70:N71"/>
    <mergeCell ref="T70:U70"/>
    <mergeCell ref="V70:X70"/>
    <mergeCell ref="AH70:AK70"/>
    <mergeCell ref="AN70:AR70"/>
    <mergeCell ref="T71:U71"/>
    <mergeCell ref="V71:Y71"/>
    <mergeCell ref="Z71:AC71"/>
    <mergeCell ref="AD71:AG71"/>
    <mergeCell ref="C70:I71"/>
    <mergeCell ref="B70:B71"/>
    <mergeCell ref="B72:B73"/>
    <mergeCell ref="C72:I73"/>
    <mergeCell ref="V69:Y69"/>
    <mergeCell ref="Z69:AC69"/>
    <mergeCell ref="B78:B79"/>
    <mergeCell ref="C78:I79"/>
    <mergeCell ref="V77:Y77"/>
    <mergeCell ref="Z77:AC77"/>
    <mergeCell ref="AD77:AG77"/>
    <mergeCell ref="AH77:AK77"/>
    <mergeCell ref="AL77:AM77"/>
    <mergeCell ref="AN77:AR77"/>
    <mergeCell ref="AH75:AK75"/>
    <mergeCell ref="AL75:AM75"/>
    <mergeCell ref="AN75:AR75"/>
    <mergeCell ref="J76:N77"/>
    <mergeCell ref="T76:U76"/>
    <mergeCell ref="V76:X76"/>
    <mergeCell ref="AH76:AK76"/>
    <mergeCell ref="AN76:AR76"/>
    <mergeCell ref="T77:U77"/>
    <mergeCell ref="J74:N75"/>
    <mergeCell ref="T74:U74"/>
    <mergeCell ref="V74:X74"/>
    <mergeCell ref="AH74:AK74"/>
    <mergeCell ref="AN74:AR74"/>
    <mergeCell ref="T75:U75"/>
    <mergeCell ref="V75:Y75"/>
    <mergeCell ref="Z75:AC75"/>
    <mergeCell ref="AD75:AG75"/>
    <mergeCell ref="B74:B75"/>
    <mergeCell ref="C74:I75"/>
    <mergeCell ref="B76:B77"/>
    <mergeCell ref="C76:I77"/>
    <mergeCell ref="AH79:AK79"/>
    <mergeCell ref="AL79:AM79"/>
    <mergeCell ref="AN79:AR79"/>
    <mergeCell ref="O80:U88"/>
    <mergeCell ref="V80:Y80"/>
    <mergeCell ref="AH80:AK80"/>
    <mergeCell ref="AN80:AR80"/>
    <mergeCell ref="V87:Y87"/>
    <mergeCell ref="J78:N79"/>
    <mergeCell ref="T78:U78"/>
    <mergeCell ref="V78:X78"/>
    <mergeCell ref="AH78:AK78"/>
    <mergeCell ref="AN78:AR78"/>
    <mergeCell ref="T79:U79"/>
    <mergeCell ref="V79:Y79"/>
    <mergeCell ref="Z79:AC79"/>
    <mergeCell ref="AD79:AG79"/>
    <mergeCell ref="AN89:AR89"/>
    <mergeCell ref="AM98:AP99"/>
    <mergeCell ref="B102:I105"/>
    <mergeCell ref="J102:K102"/>
    <mergeCell ref="M102:N102"/>
    <mergeCell ref="O102:T102"/>
    <mergeCell ref="U102:W102"/>
    <mergeCell ref="AL102:AM104"/>
    <mergeCell ref="AN102:AO104"/>
    <mergeCell ref="AP102:AQ104"/>
    <mergeCell ref="Z87:AC87"/>
    <mergeCell ref="AD87:AG87"/>
    <mergeCell ref="AH87:AK87"/>
    <mergeCell ref="AN87:AR87"/>
    <mergeCell ref="V88:Y88"/>
    <mergeCell ref="Z88:AC88"/>
    <mergeCell ref="AD88:AG88"/>
    <mergeCell ref="AH88:AK88"/>
    <mergeCell ref="AN88:AR88"/>
    <mergeCell ref="S103:S105"/>
    <mergeCell ref="T103:T105"/>
    <mergeCell ref="U103:U105"/>
    <mergeCell ref="V103:V105"/>
    <mergeCell ref="W103:W105"/>
    <mergeCell ref="BB107:BC107"/>
    <mergeCell ref="AN108:AS108"/>
    <mergeCell ref="J109:N110"/>
    <mergeCell ref="T109:U109"/>
    <mergeCell ref="V109:X109"/>
    <mergeCell ref="AH109:AK109"/>
    <mergeCell ref="AN109:AR109"/>
    <mergeCell ref="T110:U110"/>
    <mergeCell ref="V110:Y110"/>
    <mergeCell ref="Y106:AH106"/>
    <mergeCell ref="AL106:AM106"/>
    <mergeCell ref="AN106:AS106"/>
    <mergeCell ref="V107:Y108"/>
    <mergeCell ref="Z107:AC108"/>
    <mergeCell ref="AD107:AG108"/>
    <mergeCell ref="AH107:AK108"/>
    <mergeCell ref="AL107:AM108"/>
    <mergeCell ref="AN107:AS107"/>
    <mergeCell ref="C109:I110"/>
    <mergeCell ref="C111:I112"/>
    <mergeCell ref="B109:B110"/>
    <mergeCell ref="B111:B112"/>
    <mergeCell ref="B106:I108"/>
    <mergeCell ref="J106:N108"/>
    <mergeCell ref="O106:U108"/>
    <mergeCell ref="AR102:AS104"/>
    <mergeCell ref="J103:J105"/>
    <mergeCell ref="K103:K105"/>
    <mergeCell ref="L103:L105"/>
    <mergeCell ref="M103:M105"/>
    <mergeCell ref="N103:N105"/>
    <mergeCell ref="O103:O105"/>
    <mergeCell ref="P103:P105"/>
    <mergeCell ref="Q103:Q105"/>
    <mergeCell ref="R103:R105"/>
    <mergeCell ref="AN111:AR111"/>
    <mergeCell ref="T112:U112"/>
    <mergeCell ref="V112:Y112"/>
    <mergeCell ref="Z112:AC112"/>
    <mergeCell ref="AD112:AG112"/>
    <mergeCell ref="AH112:AK112"/>
    <mergeCell ref="AL112:AM112"/>
    <mergeCell ref="AN112:AR112"/>
    <mergeCell ref="Z110:AC110"/>
    <mergeCell ref="AD110:AG110"/>
    <mergeCell ref="AH110:AK110"/>
    <mergeCell ref="AL110:AM110"/>
    <mergeCell ref="AN110:AR110"/>
    <mergeCell ref="J111:N112"/>
    <mergeCell ref="T111:U111"/>
    <mergeCell ref="V111:X111"/>
    <mergeCell ref="AH111:AK111"/>
    <mergeCell ref="C117:I118"/>
    <mergeCell ref="C119:I120"/>
    <mergeCell ref="B117:B118"/>
    <mergeCell ref="B119:B120"/>
    <mergeCell ref="V116:Y116"/>
    <mergeCell ref="Z116:AC116"/>
    <mergeCell ref="AD116:AG116"/>
    <mergeCell ref="AH116:AK116"/>
    <mergeCell ref="AL116:AM116"/>
    <mergeCell ref="AN116:AR116"/>
    <mergeCell ref="AH114:AK114"/>
    <mergeCell ref="AL114:AM114"/>
    <mergeCell ref="AN114:AR114"/>
    <mergeCell ref="J115:N116"/>
    <mergeCell ref="T115:U115"/>
    <mergeCell ref="V115:X115"/>
    <mergeCell ref="AH115:AK115"/>
    <mergeCell ref="AN115:AR115"/>
    <mergeCell ref="T116:U116"/>
    <mergeCell ref="J113:N114"/>
    <mergeCell ref="T113:U113"/>
    <mergeCell ref="V113:X113"/>
    <mergeCell ref="AH113:AK113"/>
    <mergeCell ref="AN113:AR113"/>
    <mergeCell ref="T114:U114"/>
    <mergeCell ref="V114:Y114"/>
    <mergeCell ref="Z114:AC114"/>
    <mergeCell ref="AD114:AG114"/>
    <mergeCell ref="C113:I114"/>
    <mergeCell ref="C115:I116"/>
    <mergeCell ref="B113:B114"/>
    <mergeCell ref="B115:B116"/>
    <mergeCell ref="V120:Y120"/>
    <mergeCell ref="Z120:AC120"/>
    <mergeCell ref="AD120:AG120"/>
    <mergeCell ref="AH120:AK120"/>
    <mergeCell ref="AL120:AM120"/>
    <mergeCell ref="AN120:AR120"/>
    <mergeCell ref="AH118:AK118"/>
    <mergeCell ref="AL118:AM118"/>
    <mergeCell ref="AN118:AR118"/>
    <mergeCell ref="J119:N120"/>
    <mergeCell ref="T119:U119"/>
    <mergeCell ref="V119:X119"/>
    <mergeCell ref="AH119:AK119"/>
    <mergeCell ref="AN119:AR119"/>
    <mergeCell ref="T120:U120"/>
    <mergeCell ref="J117:N118"/>
    <mergeCell ref="T117:U117"/>
    <mergeCell ref="V117:X117"/>
    <mergeCell ref="AH117:AK117"/>
    <mergeCell ref="AN117:AR117"/>
    <mergeCell ref="T118:U118"/>
    <mergeCell ref="V118:Y118"/>
    <mergeCell ref="Z118:AC118"/>
    <mergeCell ref="AD118:AG118"/>
    <mergeCell ref="B125:B126"/>
    <mergeCell ref="V124:Y124"/>
    <mergeCell ref="Z124:AC124"/>
    <mergeCell ref="AD124:AG124"/>
    <mergeCell ref="AH124:AK124"/>
    <mergeCell ref="AL124:AM124"/>
    <mergeCell ref="AN124:AR124"/>
    <mergeCell ref="AH122:AK122"/>
    <mergeCell ref="AL122:AM122"/>
    <mergeCell ref="AN122:AR122"/>
    <mergeCell ref="J123:N124"/>
    <mergeCell ref="T123:U123"/>
    <mergeCell ref="V123:X123"/>
    <mergeCell ref="AH123:AK123"/>
    <mergeCell ref="AN123:AR123"/>
    <mergeCell ref="T124:U124"/>
    <mergeCell ref="J121:N122"/>
    <mergeCell ref="T121:U121"/>
    <mergeCell ref="V121:X121"/>
    <mergeCell ref="AH121:AK121"/>
    <mergeCell ref="AN121:AR121"/>
    <mergeCell ref="T122:U122"/>
    <mergeCell ref="V122:Y122"/>
    <mergeCell ref="Z122:AC122"/>
    <mergeCell ref="AD122:AG122"/>
    <mergeCell ref="C121:I122"/>
    <mergeCell ref="C123:I124"/>
    <mergeCell ref="B121:B122"/>
    <mergeCell ref="B123:B124"/>
    <mergeCell ref="AH126:AK126"/>
    <mergeCell ref="AL126:AM126"/>
    <mergeCell ref="AN126:AR126"/>
    <mergeCell ref="J125:N126"/>
    <mergeCell ref="T125:U125"/>
    <mergeCell ref="V125:X125"/>
    <mergeCell ref="AH125:AK125"/>
    <mergeCell ref="AN125:AR125"/>
    <mergeCell ref="T126:U126"/>
    <mergeCell ref="V126:Y126"/>
    <mergeCell ref="Z126:AC126"/>
    <mergeCell ref="AD126:AG126"/>
    <mergeCell ref="F127:N127"/>
    <mergeCell ref="F133:N133"/>
    <mergeCell ref="F128:N128"/>
    <mergeCell ref="F129:N129"/>
    <mergeCell ref="F130:N130"/>
    <mergeCell ref="F131:N131"/>
    <mergeCell ref="F132:N132"/>
    <mergeCell ref="C125:I126"/>
    <mergeCell ref="AN136:AR136"/>
    <mergeCell ref="AM145:AP146"/>
    <mergeCell ref="B149:I152"/>
    <mergeCell ref="J149:K149"/>
    <mergeCell ref="M149:N149"/>
    <mergeCell ref="O149:T149"/>
    <mergeCell ref="U149:W149"/>
    <mergeCell ref="AL149:AM151"/>
    <mergeCell ref="AN149:AO151"/>
    <mergeCell ref="AP149:AQ151"/>
    <mergeCell ref="Z134:AC134"/>
    <mergeCell ref="AD134:AG134"/>
    <mergeCell ref="AH134:AK134"/>
    <mergeCell ref="AN134:AR134"/>
    <mergeCell ref="V135:Y135"/>
    <mergeCell ref="Z135:AC135"/>
    <mergeCell ref="AD135:AG135"/>
    <mergeCell ref="AH135:AK135"/>
    <mergeCell ref="AN135:AR135"/>
    <mergeCell ref="S150:S152"/>
    <mergeCell ref="T150:T152"/>
    <mergeCell ref="U150:U152"/>
    <mergeCell ref="V150:V152"/>
    <mergeCell ref="W150:W152"/>
    <mergeCell ref="F134:N134"/>
    <mergeCell ref="F135:N135"/>
    <mergeCell ref="B127:D135"/>
    <mergeCell ref="O127:U135"/>
    <mergeCell ref="V127:Y127"/>
    <mergeCell ref="AH127:AK127"/>
    <mergeCell ref="AN127:AR127"/>
    <mergeCell ref="V134:Y134"/>
    <mergeCell ref="BB154:BC154"/>
    <mergeCell ref="AN155:AS155"/>
    <mergeCell ref="J156:N157"/>
    <mergeCell ref="T156:U156"/>
    <mergeCell ref="V156:X156"/>
    <mergeCell ref="AH156:AK156"/>
    <mergeCell ref="AN156:AR156"/>
    <mergeCell ref="T157:U157"/>
    <mergeCell ref="V157:Y157"/>
    <mergeCell ref="Y153:AH153"/>
    <mergeCell ref="AL153:AM153"/>
    <mergeCell ref="AN153:AS153"/>
    <mergeCell ref="V154:Y155"/>
    <mergeCell ref="Z154:AC155"/>
    <mergeCell ref="AD154:AG155"/>
    <mergeCell ref="AH154:AK155"/>
    <mergeCell ref="AL154:AM155"/>
    <mergeCell ref="AN154:AS154"/>
    <mergeCell ref="C156:I157"/>
    <mergeCell ref="C158:I159"/>
    <mergeCell ref="B156:B157"/>
    <mergeCell ref="B158:B159"/>
    <mergeCell ref="B153:I155"/>
    <mergeCell ref="J153:N155"/>
    <mergeCell ref="O153:U155"/>
    <mergeCell ref="AR149:AS151"/>
    <mergeCell ref="J150:J152"/>
    <mergeCell ref="K150:K152"/>
    <mergeCell ref="L150:L152"/>
    <mergeCell ref="M150:M152"/>
    <mergeCell ref="N150:N152"/>
    <mergeCell ref="O150:O152"/>
    <mergeCell ref="P150:P152"/>
    <mergeCell ref="Q150:Q152"/>
    <mergeCell ref="R150:R152"/>
    <mergeCell ref="AN158:AR158"/>
    <mergeCell ref="T159:U159"/>
    <mergeCell ref="V159:Y159"/>
    <mergeCell ref="Z159:AC159"/>
    <mergeCell ref="AD159:AG159"/>
    <mergeCell ref="AH159:AK159"/>
    <mergeCell ref="AL159:AM159"/>
    <mergeCell ref="AN159:AR159"/>
    <mergeCell ref="Z157:AC157"/>
    <mergeCell ref="AD157:AG157"/>
    <mergeCell ref="AH157:AK157"/>
    <mergeCell ref="AL157:AM157"/>
    <mergeCell ref="AN157:AR157"/>
    <mergeCell ref="J158:N159"/>
    <mergeCell ref="T158:U158"/>
    <mergeCell ref="V158:X158"/>
    <mergeCell ref="AH158:AK158"/>
    <mergeCell ref="C164:I165"/>
    <mergeCell ref="C166:I167"/>
    <mergeCell ref="B164:B165"/>
    <mergeCell ref="B166:B167"/>
    <mergeCell ref="V163:Y163"/>
    <mergeCell ref="Z163:AC163"/>
    <mergeCell ref="AD163:AG163"/>
    <mergeCell ref="AH163:AK163"/>
    <mergeCell ref="AL163:AM163"/>
    <mergeCell ref="AN163:AR163"/>
    <mergeCell ref="AH161:AK161"/>
    <mergeCell ref="AL161:AM161"/>
    <mergeCell ref="AN161:AR161"/>
    <mergeCell ref="J162:N163"/>
    <mergeCell ref="T162:U162"/>
    <mergeCell ref="V162:X162"/>
    <mergeCell ref="AH162:AK162"/>
    <mergeCell ref="AN162:AR162"/>
    <mergeCell ref="T163:U163"/>
    <mergeCell ref="J160:N161"/>
    <mergeCell ref="T160:U160"/>
    <mergeCell ref="V160:X160"/>
    <mergeCell ref="AH160:AK160"/>
    <mergeCell ref="AN160:AR160"/>
    <mergeCell ref="T161:U161"/>
    <mergeCell ref="V161:Y161"/>
    <mergeCell ref="Z161:AC161"/>
    <mergeCell ref="AD161:AG161"/>
    <mergeCell ref="C160:I161"/>
    <mergeCell ref="C162:I163"/>
    <mergeCell ref="B160:B161"/>
    <mergeCell ref="B162:B163"/>
    <mergeCell ref="V167:Y167"/>
    <mergeCell ref="Z167:AC167"/>
    <mergeCell ref="AD167:AG167"/>
    <mergeCell ref="AH167:AK167"/>
    <mergeCell ref="AL167:AM167"/>
    <mergeCell ref="AN167:AR167"/>
    <mergeCell ref="AH165:AK165"/>
    <mergeCell ref="AL165:AM165"/>
    <mergeCell ref="AN165:AR165"/>
    <mergeCell ref="J166:N167"/>
    <mergeCell ref="T166:U166"/>
    <mergeCell ref="V166:X166"/>
    <mergeCell ref="AH166:AK166"/>
    <mergeCell ref="AN166:AR166"/>
    <mergeCell ref="T167:U167"/>
    <mergeCell ref="J164:N165"/>
    <mergeCell ref="T164:U164"/>
    <mergeCell ref="V164:X164"/>
    <mergeCell ref="AH164:AK164"/>
    <mergeCell ref="AN164:AR164"/>
    <mergeCell ref="T165:U165"/>
    <mergeCell ref="V165:Y165"/>
    <mergeCell ref="Z165:AC165"/>
    <mergeCell ref="AD165:AG165"/>
    <mergeCell ref="C172:I173"/>
    <mergeCell ref="B172:B173"/>
    <mergeCell ref="F181:N181"/>
    <mergeCell ref="F182:N182"/>
    <mergeCell ref="V171:Y171"/>
    <mergeCell ref="Z171:AC171"/>
    <mergeCell ref="AD171:AG171"/>
    <mergeCell ref="AH171:AK171"/>
    <mergeCell ref="AL171:AM171"/>
    <mergeCell ref="AN171:AR171"/>
    <mergeCell ref="AH169:AK169"/>
    <mergeCell ref="AL169:AM169"/>
    <mergeCell ref="AN169:AR169"/>
    <mergeCell ref="J170:N171"/>
    <mergeCell ref="T170:U170"/>
    <mergeCell ref="V170:X170"/>
    <mergeCell ref="AH170:AK170"/>
    <mergeCell ref="AN170:AR170"/>
    <mergeCell ref="T171:U171"/>
    <mergeCell ref="J168:N169"/>
    <mergeCell ref="T168:U168"/>
    <mergeCell ref="V168:X168"/>
    <mergeCell ref="AH168:AK168"/>
    <mergeCell ref="AN168:AR168"/>
    <mergeCell ref="T169:U169"/>
    <mergeCell ref="V169:Y169"/>
    <mergeCell ref="Z169:AC169"/>
    <mergeCell ref="AD169:AG169"/>
    <mergeCell ref="C168:I169"/>
    <mergeCell ref="C170:I171"/>
    <mergeCell ref="B168:B169"/>
    <mergeCell ref="B170:B171"/>
    <mergeCell ref="AH173:AK173"/>
    <mergeCell ref="AL173:AM173"/>
    <mergeCell ref="AN173:AR173"/>
    <mergeCell ref="O174:U182"/>
    <mergeCell ref="V174:Y174"/>
    <mergeCell ref="AH174:AK174"/>
    <mergeCell ref="AN174:AR174"/>
    <mergeCell ref="V181:Y181"/>
    <mergeCell ref="J172:N173"/>
    <mergeCell ref="T172:U172"/>
    <mergeCell ref="V172:X172"/>
    <mergeCell ref="AH172:AK172"/>
    <mergeCell ref="AN172:AR172"/>
    <mergeCell ref="T173:U173"/>
    <mergeCell ref="V173:Y173"/>
    <mergeCell ref="Z173:AC173"/>
    <mergeCell ref="AD173:AG173"/>
    <mergeCell ref="AN183:AR183"/>
    <mergeCell ref="AM192:AP193"/>
    <mergeCell ref="B196:I199"/>
    <mergeCell ref="J196:K196"/>
    <mergeCell ref="M196:N196"/>
    <mergeCell ref="O196:T196"/>
    <mergeCell ref="U196:W196"/>
    <mergeCell ref="AL196:AM198"/>
    <mergeCell ref="AN196:AO198"/>
    <mergeCell ref="AP196:AQ198"/>
    <mergeCell ref="Z181:AC181"/>
    <mergeCell ref="AD181:AG181"/>
    <mergeCell ref="AH181:AK181"/>
    <mergeCell ref="AN181:AR181"/>
    <mergeCell ref="V182:Y182"/>
    <mergeCell ref="Z182:AC182"/>
    <mergeCell ref="AD182:AG182"/>
    <mergeCell ref="AH182:AK182"/>
    <mergeCell ref="AN182:AR182"/>
    <mergeCell ref="S197:S199"/>
    <mergeCell ref="T197:T199"/>
    <mergeCell ref="U197:U199"/>
    <mergeCell ref="V197:V199"/>
    <mergeCell ref="W197:W199"/>
    <mergeCell ref="B174:D182"/>
    <mergeCell ref="F174:N174"/>
    <mergeCell ref="F175:N175"/>
    <mergeCell ref="F176:N176"/>
    <mergeCell ref="F177:N177"/>
    <mergeCell ref="F178:N178"/>
    <mergeCell ref="F179:N179"/>
    <mergeCell ref="F180:N180"/>
    <mergeCell ref="AR196:AS198"/>
    <mergeCell ref="J197:J199"/>
    <mergeCell ref="K197:K199"/>
    <mergeCell ref="L197:L199"/>
    <mergeCell ref="M197:M199"/>
    <mergeCell ref="N197:N199"/>
    <mergeCell ref="O197:O199"/>
    <mergeCell ref="P197:P199"/>
    <mergeCell ref="Q197:Q199"/>
    <mergeCell ref="R197:R199"/>
    <mergeCell ref="BB201:BC201"/>
    <mergeCell ref="AN202:AS202"/>
    <mergeCell ref="J203:N204"/>
    <mergeCell ref="T203:U203"/>
    <mergeCell ref="V203:X203"/>
    <mergeCell ref="AH203:AK203"/>
    <mergeCell ref="AN203:AR203"/>
    <mergeCell ref="T204:U204"/>
    <mergeCell ref="V204:Y204"/>
    <mergeCell ref="Y200:AH200"/>
    <mergeCell ref="AL200:AM200"/>
    <mergeCell ref="AN200:AS200"/>
    <mergeCell ref="V201:Y202"/>
    <mergeCell ref="Z201:AC202"/>
    <mergeCell ref="AD201:AG202"/>
    <mergeCell ref="AH201:AK202"/>
    <mergeCell ref="AL201:AM202"/>
    <mergeCell ref="AN201:AS201"/>
    <mergeCell ref="T206:U206"/>
    <mergeCell ref="V206:Y206"/>
    <mergeCell ref="Z206:AC206"/>
    <mergeCell ref="AD206:AG206"/>
    <mergeCell ref="AH206:AK206"/>
    <mergeCell ref="AL206:AM206"/>
    <mergeCell ref="AN206:AR206"/>
    <mergeCell ref="Z204:AC204"/>
    <mergeCell ref="AD204:AG204"/>
    <mergeCell ref="AH204:AK204"/>
    <mergeCell ref="AL204:AM204"/>
    <mergeCell ref="AN204:AR204"/>
    <mergeCell ref="J205:N206"/>
    <mergeCell ref="T205:U205"/>
    <mergeCell ref="V205:X205"/>
    <mergeCell ref="AH205:AK205"/>
    <mergeCell ref="B200:I202"/>
    <mergeCell ref="J200:N202"/>
    <mergeCell ref="O200:U202"/>
    <mergeCell ref="B203:B204"/>
    <mergeCell ref="B205:B206"/>
    <mergeCell ref="C203:I204"/>
    <mergeCell ref="C205:I206"/>
    <mergeCell ref="V210:Y210"/>
    <mergeCell ref="Z210:AC210"/>
    <mergeCell ref="AD210:AG210"/>
    <mergeCell ref="AH210:AK210"/>
    <mergeCell ref="AL210:AM210"/>
    <mergeCell ref="AN210:AR210"/>
    <mergeCell ref="AH208:AK208"/>
    <mergeCell ref="AL208:AM208"/>
    <mergeCell ref="AN208:AR208"/>
    <mergeCell ref="J209:N210"/>
    <mergeCell ref="T209:U209"/>
    <mergeCell ref="V209:X209"/>
    <mergeCell ref="AH209:AK209"/>
    <mergeCell ref="AN209:AR209"/>
    <mergeCell ref="T210:U210"/>
    <mergeCell ref="J207:N208"/>
    <mergeCell ref="T207:U207"/>
    <mergeCell ref="V207:X207"/>
    <mergeCell ref="AH207:AK207"/>
    <mergeCell ref="AN207:AR207"/>
    <mergeCell ref="T208:U208"/>
    <mergeCell ref="V208:Y208"/>
    <mergeCell ref="Z208:AC208"/>
    <mergeCell ref="AD208:AG208"/>
    <mergeCell ref="B207:B208"/>
    <mergeCell ref="B209:B210"/>
    <mergeCell ref="C207:I208"/>
    <mergeCell ref="C209:I210"/>
    <mergeCell ref="AN205:AR205"/>
    <mergeCell ref="V214:Y214"/>
    <mergeCell ref="Z214:AC214"/>
    <mergeCell ref="AD214:AG214"/>
    <mergeCell ref="AH214:AK214"/>
    <mergeCell ref="AL214:AM214"/>
    <mergeCell ref="AN214:AR214"/>
    <mergeCell ref="AH212:AK212"/>
    <mergeCell ref="AL212:AM212"/>
    <mergeCell ref="AN212:AR212"/>
    <mergeCell ref="J213:N214"/>
    <mergeCell ref="T213:U213"/>
    <mergeCell ref="V213:X213"/>
    <mergeCell ref="AH213:AK213"/>
    <mergeCell ref="AN213:AR213"/>
    <mergeCell ref="T214:U214"/>
    <mergeCell ref="J211:N212"/>
    <mergeCell ref="T211:U211"/>
    <mergeCell ref="V211:X211"/>
    <mergeCell ref="AH211:AK211"/>
    <mergeCell ref="AN211:AR211"/>
    <mergeCell ref="T212:U212"/>
    <mergeCell ref="V212:Y212"/>
    <mergeCell ref="Z212:AC212"/>
    <mergeCell ref="AD212:AG212"/>
    <mergeCell ref="B211:B212"/>
    <mergeCell ref="B213:B214"/>
    <mergeCell ref="C211:I212"/>
    <mergeCell ref="C213:I214"/>
    <mergeCell ref="V218:Y218"/>
    <mergeCell ref="Z218:AC218"/>
    <mergeCell ref="AD218:AG218"/>
    <mergeCell ref="AH218:AK218"/>
    <mergeCell ref="AL218:AM218"/>
    <mergeCell ref="AN218:AR218"/>
    <mergeCell ref="AH216:AK216"/>
    <mergeCell ref="AL216:AM216"/>
    <mergeCell ref="AN216:AR216"/>
    <mergeCell ref="J217:N218"/>
    <mergeCell ref="T217:U217"/>
    <mergeCell ref="V217:X217"/>
    <mergeCell ref="AH217:AK217"/>
    <mergeCell ref="AN217:AR217"/>
    <mergeCell ref="T218:U218"/>
    <mergeCell ref="J215:N216"/>
    <mergeCell ref="T215:U215"/>
    <mergeCell ref="V215:X215"/>
    <mergeCell ref="AH215:AK215"/>
    <mergeCell ref="AN215:AR215"/>
    <mergeCell ref="T216:U216"/>
    <mergeCell ref="V216:Y216"/>
    <mergeCell ref="Z216:AC216"/>
    <mergeCell ref="AD216:AG216"/>
    <mergeCell ref="B215:B216"/>
    <mergeCell ref="B217:B218"/>
    <mergeCell ref="C215:I216"/>
    <mergeCell ref="C217:I218"/>
    <mergeCell ref="AH220:AK220"/>
    <mergeCell ref="AL220:AM220"/>
    <mergeCell ref="AN220:AR220"/>
    <mergeCell ref="O221:U229"/>
    <mergeCell ref="V221:Y221"/>
    <mergeCell ref="AH221:AK221"/>
    <mergeCell ref="AN221:AR221"/>
    <mergeCell ref="V227:Y227"/>
    <mergeCell ref="J219:N220"/>
    <mergeCell ref="T219:U219"/>
    <mergeCell ref="V219:X219"/>
    <mergeCell ref="AH219:AK219"/>
    <mergeCell ref="AN219:AR219"/>
    <mergeCell ref="T220:U220"/>
    <mergeCell ref="V220:Y220"/>
    <mergeCell ref="Z220:AC220"/>
    <mergeCell ref="AD220:AG220"/>
    <mergeCell ref="B221:D229"/>
    <mergeCell ref="F221:N221"/>
    <mergeCell ref="F222:N222"/>
    <mergeCell ref="F223:N223"/>
    <mergeCell ref="F224:N224"/>
    <mergeCell ref="F225:N225"/>
    <mergeCell ref="F226:N226"/>
    <mergeCell ref="F227:N227"/>
    <mergeCell ref="F229:N229"/>
    <mergeCell ref="F228:N228"/>
    <mergeCell ref="B219:B220"/>
    <mergeCell ref="C219:I220"/>
    <mergeCell ref="AN230:AR230"/>
    <mergeCell ref="AM239:AP240"/>
    <mergeCell ref="B243:I246"/>
    <mergeCell ref="J243:K243"/>
    <mergeCell ref="M243:N243"/>
    <mergeCell ref="O243:T243"/>
    <mergeCell ref="U243:W243"/>
    <mergeCell ref="AL243:AM245"/>
    <mergeCell ref="AN243:AO245"/>
    <mergeCell ref="AP243:AQ245"/>
    <mergeCell ref="Z227:AC227"/>
    <mergeCell ref="AD227:AG227"/>
    <mergeCell ref="AH227:AK227"/>
    <mergeCell ref="AN227:AR227"/>
    <mergeCell ref="V229:Y229"/>
    <mergeCell ref="Z229:AC229"/>
    <mergeCell ref="AD229:AG229"/>
    <mergeCell ref="AH229:AK229"/>
    <mergeCell ref="AN229:AR229"/>
    <mergeCell ref="S244:S246"/>
    <mergeCell ref="T244:T246"/>
    <mergeCell ref="U244:U246"/>
    <mergeCell ref="V244:V246"/>
    <mergeCell ref="W244:W246"/>
    <mergeCell ref="B247:I249"/>
    <mergeCell ref="J247:N249"/>
    <mergeCell ref="O247:U249"/>
    <mergeCell ref="AR243:AS245"/>
    <mergeCell ref="J244:J246"/>
    <mergeCell ref="K244:K246"/>
    <mergeCell ref="L244:L246"/>
    <mergeCell ref="M244:M246"/>
    <mergeCell ref="N244:N246"/>
    <mergeCell ref="O244:O246"/>
    <mergeCell ref="P244:P246"/>
    <mergeCell ref="Q244:Q246"/>
    <mergeCell ref="R244:R246"/>
    <mergeCell ref="BB248:BC248"/>
    <mergeCell ref="AN249:AS249"/>
    <mergeCell ref="B250:I251"/>
    <mergeCell ref="J250:N251"/>
    <mergeCell ref="T250:U250"/>
    <mergeCell ref="V250:X250"/>
    <mergeCell ref="AH250:AK250"/>
    <mergeCell ref="AN250:AR250"/>
    <mergeCell ref="T251:U251"/>
    <mergeCell ref="V251:Y251"/>
    <mergeCell ref="Y247:AH247"/>
    <mergeCell ref="AL247:AM247"/>
    <mergeCell ref="AN247:AS247"/>
    <mergeCell ref="V248:Y249"/>
    <mergeCell ref="Z248:AC249"/>
    <mergeCell ref="AD248:AG249"/>
    <mergeCell ref="AH248:AK249"/>
    <mergeCell ref="AL248:AM249"/>
    <mergeCell ref="AN248:AS248"/>
    <mergeCell ref="AN252:AR252"/>
    <mergeCell ref="T253:U253"/>
    <mergeCell ref="V253:Y253"/>
    <mergeCell ref="Z253:AC253"/>
    <mergeCell ref="AD253:AG253"/>
    <mergeCell ref="AH253:AK253"/>
    <mergeCell ref="AL253:AM253"/>
    <mergeCell ref="AN253:AR253"/>
    <mergeCell ref="Z251:AC251"/>
    <mergeCell ref="AD251:AG251"/>
    <mergeCell ref="AH251:AK251"/>
    <mergeCell ref="AL251:AM251"/>
    <mergeCell ref="AN251:AR251"/>
    <mergeCell ref="B252:I253"/>
    <mergeCell ref="J252:N253"/>
    <mergeCell ref="T252:U252"/>
    <mergeCell ref="V252:X252"/>
    <mergeCell ref="AH252:AK252"/>
    <mergeCell ref="V257:Y257"/>
    <mergeCell ref="Z257:AC257"/>
    <mergeCell ref="AD257:AG257"/>
    <mergeCell ref="AH257:AK257"/>
    <mergeCell ref="AL257:AM257"/>
    <mergeCell ref="AN257:AR257"/>
    <mergeCell ref="AH255:AK255"/>
    <mergeCell ref="AL255:AM255"/>
    <mergeCell ref="AN255:AR255"/>
    <mergeCell ref="B256:I257"/>
    <mergeCell ref="J256:N257"/>
    <mergeCell ref="T256:U256"/>
    <mergeCell ref="V256:X256"/>
    <mergeCell ref="AH256:AK256"/>
    <mergeCell ref="AN256:AR256"/>
    <mergeCell ref="T257:U257"/>
    <mergeCell ref="B254:I255"/>
    <mergeCell ref="J254:N255"/>
    <mergeCell ref="T254:U254"/>
    <mergeCell ref="V254:X254"/>
    <mergeCell ref="AH254:AK254"/>
    <mergeCell ref="AN254:AR254"/>
    <mergeCell ref="T255:U255"/>
    <mergeCell ref="V255:Y255"/>
    <mergeCell ref="Z255:AC255"/>
    <mergeCell ref="AD255:AG255"/>
    <mergeCell ref="V261:Y261"/>
    <mergeCell ref="Z261:AC261"/>
    <mergeCell ref="AD261:AG261"/>
    <mergeCell ref="AH261:AK261"/>
    <mergeCell ref="AL261:AM261"/>
    <mergeCell ref="AN261:AR261"/>
    <mergeCell ref="AH259:AK259"/>
    <mergeCell ref="AL259:AM259"/>
    <mergeCell ref="AN259:AR259"/>
    <mergeCell ref="B260:I261"/>
    <mergeCell ref="J260:N261"/>
    <mergeCell ref="T260:U260"/>
    <mergeCell ref="V260:X260"/>
    <mergeCell ref="AH260:AK260"/>
    <mergeCell ref="AN260:AR260"/>
    <mergeCell ref="T261:U261"/>
    <mergeCell ref="B258:I259"/>
    <mergeCell ref="J258:N259"/>
    <mergeCell ref="T258:U258"/>
    <mergeCell ref="V258:X258"/>
    <mergeCell ref="AH258:AK258"/>
    <mergeCell ref="AN258:AR258"/>
    <mergeCell ref="T259:U259"/>
    <mergeCell ref="V259:Y259"/>
    <mergeCell ref="Z259:AC259"/>
    <mergeCell ref="AD259:AG259"/>
    <mergeCell ref="V265:Y265"/>
    <mergeCell ref="Z265:AC265"/>
    <mergeCell ref="AD265:AG265"/>
    <mergeCell ref="AH265:AK265"/>
    <mergeCell ref="AL265:AM265"/>
    <mergeCell ref="AN265:AR265"/>
    <mergeCell ref="AH263:AK263"/>
    <mergeCell ref="AL263:AM263"/>
    <mergeCell ref="AN263:AR263"/>
    <mergeCell ref="B264:I265"/>
    <mergeCell ref="J264:N265"/>
    <mergeCell ref="T264:U264"/>
    <mergeCell ref="V264:X264"/>
    <mergeCell ref="AH264:AK264"/>
    <mergeCell ref="AN264:AR264"/>
    <mergeCell ref="T265:U265"/>
    <mergeCell ref="B262:I263"/>
    <mergeCell ref="J262:N263"/>
    <mergeCell ref="T262:U262"/>
    <mergeCell ref="V262:X262"/>
    <mergeCell ref="AH262:AK262"/>
    <mergeCell ref="AN262:AR262"/>
    <mergeCell ref="T263:U263"/>
    <mergeCell ref="V263:Y263"/>
    <mergeCell ref="Z263:AC263"/>
    <mergeCell ref="AD263:AG263"/>
    <mergeCell ref="AH267:AK267"/>
    <mergeCell ref="AL267:AM267"/>
    <mergeCell ref="AN267:AR267"/>
    <mergeCell ref="B268:E270"/>
    <mergeCell ref="F268:N270"/>
    <mergeCell ref="O268:U270"/>
    <mergeCell ref="V268:Y268"/>
    <mergeCell ref="AH268:AK268"/>
    <mergeCell ref="AN268:AR268"/>
    <mergeCell ref="V269:Y269"/>
    <mergeCell ref="B266:I267"/>
    <mergeCell ref="J266:N267"/>
    <mergeCell ref="T266:U266"/>
    <mergeCell ref="V266:X266"/>
    <mergeCell ref="AH266:AK266"/>
    <mergeCell ref="AN266:AR266"/>
    <mergeCell ref="T267:U267"/>
    <mergeCell ref="V267:Y267"/>
    <mergeCell ref="Z267:AC267"/>
    <mergeCell ref="AD267:AG267"/>
    <mergeCell ref="AN271:AR271"/>
    <mergeCell ref="AM280:AP281"/>
    <mergeCell ref="B284:I287"/>
    <mergeCell ref="J284:K284"/>
    <mergeCell ref="M284:N284"/>
    <mergeCell ref="O284:T284"/>
    <mergeCell ref="U284:W284"/>
    <mergeCell ref="AL284:AM286"/>
    <mergeCell ref="AN284:AO286"/>
    <mergeCell ref="AP284:AQ286"/>
    <mergeCell ref="Z269:AC269"/>
    <mergeCell ref="AD269:AG269"/>
    <mergeCell ref="AH269:AK269"/>
    <mergeCell ref="AN269:AR269"/>
    <mergeCell ref="V270:Y270"/>
    <mergeCell ref="Z270:AC270"/>
    <mergeCell ref="AD270:AG270"/>
    <mergeCell ref="AH270:AK270"/>
    <mergeCell ref="AN270:AR270"/>
    <mergeCell ref="S285:S287"/>
    <mergeCell ref="T285:T287"/>
    <mergeCell ref="U285:U287"/>
    <mergeCell ref="V285:V287"/>
    <mergeCell ref="W285:W287"/>
    <mergeCell ref="B288:I290"/>
    <mergeCell ref="J288:N290"/>
    <mergeCell ref="O288:U290"/>
    <mergeCell ref="AR284:AS286"/>
    <mergeCell ref="J285:J287"/>
    <mergeCell ref="K285:K287"/>
    <mergeCell ref="L285:L287"/>
    <mergeCell ref="M285:M287"/>
    <mergeCell ref="N285:N287"/>
    <mergeCell ref="O285:O287"/>
    <mergeCell ref="P285:P287"/>
    <mergeCell ref="Q285:Q287"/>
    <mergeCell ref="R285:R287"/>
    <mergeCell ref="BB289:BC289"/>
    <mergeCell ref="AN290:AS290"/>
    <mergeCell ref="B291:I292"/>
    <mergeCell ref="J291:N292"/>
    <mergeCell ref="T291:U291"/>
    <mergeCell ref="V291:X291"/>
    <mergeCell ref="AH291:AK291"/>
    <mergeCell ref="AN291:AR291"/>
    <mergeCell ref="T292:U292"/>
    <mergeCell ref="V292:Y292"/>
    <mergeCell ref="Y288:AH288"/>
    <mergeCell ref="AL288:AM288"/>
    <mergeCell ref="AN288:AS288"/>
    <mergeCell ref="V289:Y290"/>
    <mergeCell ref="Z289:AC290"/>
    <mergeCell ref="AD289:AG290"/>
    <mergeCell ref="AH289:AK290"/>
    <mergeCell ref="AL289:AM290"/>
    <mergeCell ref="AN289:AS289"/>
    <mergeCell ref="AN293:AR293"/>
    <mergeCell ref="T294:U294"/>
    <mergeCell ref="V294:Y294"/>
    <mergeCell ref="Z294:AC294"/>
    <mergeCell ref="AD294:AG294"/>
    <mergeCell ref="AH294:AK294"/>
    <mergeCell ref="AL294:AM294"/>
    <mergeCell ref="AN294:AR294"/>
    <mergeCell ref="Z292:AC292"/>
    <mergeCell ref="AD292:AG292"/>
    <mergeCell ref="AH292:AK292"/>
    <mergeCell ref="AL292:AM292"/>
    <mergeCell ref="AN292:AR292"/>
    <mergeCell ref="B293:I294"/>
    <mergeCell ref="J293:N294"/>
    <mergeCell ref="T293:U293"/>
    <mergeCell ref="V293:X293"/>
    <mergeCell ref="AH293:AK293"/>
    <mergeCell ref="V298:Y298"/>
    <mergeCell ref="Z298:AC298"/>
    <mergeCell ref="AD298:AG298"/>
    <mergeCell ref="AH298:AK298"/>
    <mergeCell ref="AL298:AM298"/>
    <mergeCell ref="AN298:AR298"/>
    <mergeCell ref="AH296:AK296"/>
    <mergeCell ref="AL296:AM296"/>
    <mergeCell ref="AN296:AR296"/>
    <mergeCell ref="B297:I298"/>
    <mergeCell ref="J297:N298"/>
    <mergeCell ref="T297:U297"/>
    <mergeCell ref="V297:X297"/>
    <mergeCell ref="AH297:AK297"/>
    <mergeCell ref="AN297:AR297"/>
    <mergeCell ref="T298:U298"/>
    <mergeCell ref="B295:I296"/>
    <mergeCell ref="J295:N296"/>
    <mergeCell ref="T295:U295"/>
    <mergeCell ref="V295:X295"/>
    <mergeCell ref="AH295:AK295"/>
    <mergeCell ref="AN295:AR295"/>
    <mergeCell ref="T296:U296"/>
    <mergeCell ref="V296:Y296"/>
    <mergeCell ref="Z296:AC296"/>
    <mergeCell ref="AD296:AG296"/>
    <mergeCell ref="V302:Y302"/>
    <mergeCell ref="Z302:AC302"/>
    <mergeCell ref="AD302:AG302"/>
    <mergeCell ref="AH302:AK302"/>
    <mergeCell ref="AL302:AM302"/>
    <mergeCell ref="AN302:AR302"/>
    <mergeCell ref="AH300:AK300"/>
    <mergeCell ref="AL300:AM300"/>
    <mergeCell ref="AN300:AR300"/>
    <mergeCell ref="B301:I302"/>
    <mergeCell ref="J301:N302"/>
    <mergeCell ref="T301:U301"/>
    <mergeCell ref="V301:X301"/>
    <mergeCell ref="AH301:AK301"/>
    <mergeCell ref="AN301:AR301"/>
    <mergeCell ref="T302:U302"/>
    <mergeCell ref="B299:I300"/>
    <mergeCell ref="J299:N300"/>
    <mergeCell ref="T299:U299"/>
    <mergeCell ref="V299:X299"/>
    <mergeCell ref="AH299:AK299"/>
    <mergeCell ref="AN299:AR299"/>
    <mergeCell ref="T300:U300"/>
    <mergeCell ref="V300:Y300"/>
    <mergeCell ref="Z300:AC300"/>
    <mergeCell ref="AD300:AG300"/>
    <mergeCell ref="V306:Y306"/>
    <mergeCell ref="Z306:AC306"/>
    <mergeCell ref="AD306:AG306"/>
    <mergeCell ref="AH306:AK306"/>
    <mergeCell ref="AL306:AM306"/>
    <mergeCell ref="AN306:AR306"/>
    <mergeCell ref="AH304:AK304"/>
    <mergeCell ref="AL304:AM304"/>
    <mergeCell ref="AN304:AR304"/>
    <mergeCell ref="B305:I306"/>
    <mergeCell ref="J305:N306"/>
    <mergeCell ref="T305:U305"/>
    <mergeCell ref="V305:X305"/>
    <mergeCell ref="AH305:AK305"/>
    <mergeCell ref="AN305:AR305"/>
    <mergeCell ref="T306:U306"/>
    <mergeCell ref="B303:I304"/>
    <mergeCell ref="J303:N304"/>
    <mergeCell ref="T303:U303"/>
    <mergeCell ref="V303:X303"/>
    <mergeCell ref="AH303:AK303"/>
    <mergeCell ref="AN303:AR303"/>
    <mergeCell ref="T304:U304"/>
    <mergeCell ref="V304:Y304"/>
    <mergeCell ref="Z304:AC304"/>
    <mergeCell ref="AD304:AG304"/>
    <mergeCell ref="AH308:AK308"/>
    <mergeCell ref="AL308:AM308"/>
    <mergeCell ref="AN308:AR308"/>
    <mergeCell ref="B309:E311"/>
    <mergeCell ref="F309:N311"/>
    <mergeCell ref="O309:U311"/>
    <mergeCell ref="V309:Y309"/>
    <mergeCell ref="AH309:AK309"/>
    <mergeCell ref="AN309:AR309"/>
    <mergeCell ref="V310:Y310"/>
    <mergeCell ref="B307:I308"/>
    <mergeCell ref="J307:N308"/>
    <mergeCell ref="T307:U307"/>
    <mergeCell ref="V307:X307"/>
    <mergeCell ref="AH307:AK307"/>
    <mergeCell ref="AN307:AR307"/>
    <mergeCell ref="T308:U308"/>
    <mergeCell ref="V308:Y308"/>
    <mergeCell ref="Z308:AC308"/>
    <mergeCell ref="AD308:AG308"/>
    <mergeCell ref="AN312:AR312"/>
    <mergeCell ref="AM321:AP322"/>
    <mergeCell ref="B325:I328"/>
    <mergeCell ref="J325:K325"/>
    <mergeCell ref="M325:N325"/>
    <mergeCell ref="O325:T325"/>
    <mergeCell ref="U325:W325"/>
    <mergeCell ref="AL325:AM327"/>
    <mergeCell ref="AN325:AO327"/>
    <mergeCell ref="AP325:AQ327"/>
    <mergeCell ref="Z310:AC310"/>
    <mergeCell ref="AD310:AG310"/>
    <mergeCell ref="AH310:AK310"/>
    <mergeCell ref="AN310:AR310"/>
    <mergeCell ref="V311:Y311"/>
    <mergeCell ref="Z311:AC311"/>
    <mergeCell ref="AD311:AG311"/>
    <mergeCell ref="AH311:AK311"/>
    <mergeCell ref="AN311:AR311"/>
    <mergeCell ref="S326:S328"/>
    <mergeCell ref="T326:T328"/>
    <mergeCell ref="U326:U328"/>
    <mergeCell ref="V326:V328"/>
    <mergeCell ref="W326:W328"/>
    <mergeCell ref="B329:I331"/>
    <mergeCell ref="J329:N331"/>
    <mergeCell ref="O329:U331"/>
    <mergeCell ref="AR325:AS327"/>
    <mergeCell ref="J326:J328"/>
    <mergeCell ref="K326:K328"/>
    <mergeCell ref="L326:L328"/>
    <mergeCell ref="M326:M328"/>
    <mergeCell ref="N326:N328"/>
    <mergeCell ref="O326:O328"/>
    <mergeCell ref="P326:P328"/>
    <mergeCell ref="Q326:Q328"/>
    <mergeCell ref="R326:R328"/>
    <mergeCell ref="BB330:BC330"/>
    <mergeCell ref="AN331:AS331"/>
    <mergeCell ref="B332:I333"/>
    <mergeCell ref="J332:N333"/>
    <mergeCell ref="T332:U332"/>
    <mergeCell ref="V332:X332"/>
    <mergeCell ref="AH332:AK332"/>
    <mergeCell ref="AN332:AR332"/>
    <mergeCell ref="T333:U333"/>
    <mergeCell ref="V333:Y333"/>
    <mergeCell ref="Y329:AH329"/>
    <mergeCell ref="AL329:AM329"/>
    <mergeCell ref="AN329:AS329"/>
    <mergeCell ref="V330:Y331"/>
    <mergeCell ref="Z330:AC331"/>
    <mergeCell ref="AD330:AG331"/>
    <mergeCell ref="AH330:AK331"/>
    <mergeCell ref="AL330:AM331"/>
    <mergeCell ref="AN330:AS330"/>
    <mergeCell ref="AN334:AR334"/>
    <mergeCell ref="T335:U335"/>
    <mergeCell ref="V335:Y335"/>
    <mergeCell ref="Z335:AC335"/>
    <mergeCell ref="AD335:AG335"/>
    <mergeCell ref="AH335:AK335"/>
    <mergeCell ref="AL335:AM335"/>
    <mergeCell ref="AN335:AR335"/>
    <mergeCell ref="Z333:AC333"/>
    <mergeCell ref="AD333:AG333"/>
    <mergeCell ref="AH333:AK333"/>
    <mergeCell ref="AL333:AM333"/>
    <mergeCell ref="AN333:AR333"/>
    <mergeCell ref="B334:I335"/>
    <mergeCell ref="J334:N335"/>
    <mergeCell ref="T334:U334"/>
    <mergeCell ref="V334:X334"/>
    <mergeCell ref="AH334:AK334"/>
    <mergeCell ref="V339:Y339"/>
    <mergeCell ref="Z339:AC339"/>
    <mergeCell ref="AD339:AG339"/>
    <mergeCell ref="AH339:AK339"/>
    <mergeCell ref="AL339:AM339"/>
    <mergeCell ref="AN339:AR339"/>
    <mergeCell ref="AH337:AK337"/>
    <mergeCell ref="AL337:AM337"/>
    <mergeCell ref="AN337:AR337"/>
    <mergeCell ref="B338:I339"/>
    <mergeCell ref="J338:N339"/>
    <mergeCell ref="T338:U338"/>
    <mergeCell ref="V338:X338"/>
    <mergeCell ref="AH338:AK338"/>
    <mergeCell ref="AN338:AR338"/>
    <mergeCell ref="T339:U339"/>
    <mergeCell ref="B336:I337"/>
    <mergeCell ref="J336:N337"/>
    <mergeCell ref="T336:U336"/>
    <mergeCell ref="V336:X336"/>
    <mergeCell ref="AH336:AK336"/>
    <mergeCell ref="AN336:AR336"/>
    <mergeCell ref="T337:U337"/>
    <mergeCell ref="V337:Y337"/>
    <mergeCell ref="Z337:AC337"/>
    <mergeCell ref="AD337:AG337"/>
    <mergeCell ref="V343:Y343"/>
    <mergeCell ref="Z343:AC343"/>
    <mergeCell ref="AD343:AG343"/>
    <mergeCell ref="AH343:AK343"/>
    <mergeCell ref="AL343:AM343"/>
    <mergeCell ref="AN343:AR343"/>
    <mergeCell ref="AH341:AK341"/>
    <mergeCell ref="AL341:AM341"/>
    <mergeCell ref="AN341:AR341"/>
    <mergeCell ref="B342:I343"/>
    <mergeCell ref="J342:N343"/>
    <mergeCell ref="T342:U342"/>
    <mergeCell ref="V342:X342"/>
    <mergeCell ref="AH342:AK342"/>
    <mergeCell ref="AN342:AR342"/>
    <mergeCell ref="T343:U343"/>
    <mergeCell ref="B340:I341"/>
    <mergeCell ref="J340:N341"/>
    <mergeCell ref="T340:U340"/>
    <mergeCell ref="V340:X340"/>
    <mergeCell ref="AH340:AK340"/>
    <mergeCell ref="AN340:AR340"/>
    <mergeCell ref="T341:U341"/>
    <mergeCell ref="V341:Y341"/>
    <mergeCell ref="Z341:AC341"/>
    <mergeCell ref="AD341:AG341"/>
    <mergeCell ref="V347:Y347"/>
    <mergeCell ref="Z347:AC347"/>
    <mergeCell ref="AD347:AG347"/>
    <mergeCell ref="AH347:AK347"/>
    <mergeCell ref="AL347:AM347"/>
    <mergeCell ref="AN347:AR347"/>
    <mergeCell ref="AH345:AK345"/>
    <mergeCell ref="AL345:AM345"/>
    <mergeCell ref="AN345:AR345"/>
    <mergeCell ref="B346:I347"/>
    <mergeCell ref="J346:N347"/>
    <mergeCell ref="T346:U346"/>
    <mergeCell ref="V346:X346"/>
    <mergeCell ref="AH346:AK346"/>
    <mergeCell ref="AN346:AR346"/>
    <mergeCell ref="T347:U347"/>
    <mergeCell ref="B344:I345"/>
    <mergeCell ref="J344:N345"/>
    <mergeCell ref="T344:U344"/>
    <mergeCell ref="V344:X344"/>
    <mergeCell ref="AH344:AK344"/>
    <mergeCell ref="AN344:AR344"/>
    <mergeCell ref="T345:U345"/>
    <mergeCell ref="V345:Y345"/>
    <mergeCell ref="Z345:AC345"/>
    <mergeCell ref="AD345:AG345"/>
    <mergeCell ref="AH349:AK349"/>
    <mergeCell ref="AL349:AM349"/>
    <mergeCell ref="AN349:AR349"/>
    <mergeCell ref="B350:E352"/>
    <mergeCell ref="F350:N352"/>
    <mergeCell ref="O350:U352"/>
    <mergeCell ref="V350:Y350"/>
    <mergeCell ref="AH350:AK350"/>
    <mergeCell ref="AN350:AR350"/>
    <mergeCell ref="V351:Y351"/>
    <mergeCell ref="B348:I349"/>
    <mergeCell ref="J348:N349"/>
    <mergeCell ref="T348:U348"/>
    <mergeCell ref="V348:X348"/>
    <mergeCell ref="AH348:AK348"/>
    <mergeCell ref="AN348:AR348"/>
    <mergeCell ref="T349:U349"/>
    <mergeCell ref="V349:Y349"/>
    <mergeCell ref="Z349:AC349"/>
    <mergeCell ref="AD349:AG349"/>
    <mergeCell ref="AN353:AR353"/>
    <mergeCell ref="AM362:AP363"/>
    <mergeCell ref="B366:I369"/>
    <mergeCell ref="J366:K366"/>
    <mergeCell ref="M366:N366"/>
    <mergeCell ref="O366:T366"/>
    <mergeCell ref="U366:W366"/>
    <mergeCell ref="AL366:AM368"/>
    <mergeCell ref="AN366:AO368"/>
    <mergeCell ref="AP366:AQ368"/>
    <mergeCell ref="Z351:AC351"/>
    <mergeCell ref="AD351:AG351"/>
    <mergeCell ref="AH351:AK351"/>
    <mergeCell ref="AN351:AR351"/>
    <mergeCell ref="V352:Y352"/>
    <mergeCell ref="Z352:AC352"/>
    <mergeCell ref="AD352:AG352"/>
    <mergeCell ref="AH352:AK352"/>
    <mergeCell ref="AN352:AR352"/>
    <mergeCell ref="S367:S369"/>
    <mergeCell ref="T367:T369"/>
    <mergeCell ref="U367:U369"/>
    <mergeCell ref="V367:V369"/>
    <mergeCell ref="W367:W369"/>
    <mergeCell ref="B370:I372"/>
    <mergeCell ref="J370:N372"/>
    <mergeCell ref="O370:U372"/>
    <mergeCell ref="AR366:AS368"/>
    <mergeCell ref="J367:J369"/>
    <mergeCell ref="K367:K369"/>
    <mergeCell ref="L367:L369"/>
    <mergeCell ref="M367:M369"/>
    <mergeCell ref="N367:N369"/>
    <mergeCell ref="O367:O369"/>
    <mergeCell ref="P367:P369"/>
    <mergeCell ref="Q367:Q369"/>
    <mergeCell ref="R367:R369"/>
    <mergeCell ref="BB371:BC371"/>
    <mergeCell ref="AN372:AS372"/>
    <mergeCell ref="B373:I374"/>
    <mergeCell ref="J373:N374"/>
    <mergeCell ref="T373:U373"/>
    <mergeCell ref="V373:X373"/>
    <mergeCell ref="AH373:AK373"/>
    <mergeCell ref="AN373:AR373"/>
    <mergeCell ref="T374:U374"/>
    <mergeCell ref="V374:Y374"/>
    <mergeCell ref="Y370:AH370"/>
    <mergeCell ref="AL370:AM370"/>
    <mergeCell ref="AN370:AS370"/>
    <mergeCell ref="V371:Y372"/>
    <mergeCell ref="Z371:AC372"/>
    <mergeCell ref="AD371:AG372"/>
    <mergeCell ref="AH371:AK372"/>
    <mergeCell ref="AL371:AM372"/>
    <mergeCell ref="AN371:AS371"/>
    <mergeCell ref="AN375:AR375"/>
    <mergeCell ref="T376:U376"/>
    <mergeCell ref="V376:Y376"/>
    <mergeCell ref="Z376:AC376"/>
    <mergeCell ref="AD376:AG376"/>
    <mergeCell ref="AH376:AK376"/>
    <mergeCell ref="AL376:AM376"/>
    <mergeCell ref="AN376:AR376"/>
    <mergeCell ref="Z374:AC374"/>
    <mergeCell ref="AD374:AG374"/>
    <mergeCell ref="AH374:AK374"/>
    <mergeCell ref="AL374:AM374"/>
    <mergeCell ref="AN374:AR374"/>
    <mergeCell ref="B375:I376"/>
    <mergeCell ref="J375:N376"/>
    <mergeCell ref="T375:U375"/>
    <mergeCell ref="V375:X375"/>
    <mergeCell ref="AH375:AK375"/>
    <mergeCell ref="V380:Y380"/>
    <mergeCell ref="Z380:AC380"/>
    <mergeCell ref="AD380:AG380"/>
    <mergeCell ref="AH380:AK380"/>
    <mergeCell ref="AL380:AM380"/>
    <mergeCell ref="AN380:AR380"/>
    <mergeCell ref="AH378:AK378"/>
    <mergeCell ref="AL378:AM378"/>
    <mergeCell ref="AN378:AR378"/>
    <mergeCell ref="B379:I380"/>
    <mergeCell ref="J379:N380"/>
    <mergeCell ref="T379:U379"/>
    <mergeCell ref="V379:X379"/>
    <mergeCell ref="AH379:AK379"/>
    <mergeCell ref="AN379:AR379"/>
    <mergeCell ref="T380:U380"/>
    <mergeCell ref="B377:I378"/>
    <mergeCell ref="J377:N378"/>
    <mergeCell ref="T377:U377"/>
    <mergeCell ref="V377:X377"/>
    <mergeCell ref="AH377:AK377"/>
    <mergeCell ref="AN377:AR377"/>
    <mergeCell ref="T378:U378"/>
    <mergeCell ref="V378:Y378"/>
    <mergeCell ref="Z378:AC378"/>
    <mergeCell ref="AD378:AG378"/>
    <mergeCell ref="V384:Y384"/>
    <mergeCell ref="Z384:AC384"/>
    <mergeCell ref="AD384:AG384"/>
    <mergeCell ref="AH384:AK384"/>
    <mergeCell ref="AL384:AM384"/>
    <mergeCell ref="AN384:AR384"/>
    <mergeCell ref="AH382:AK382"/>
    <mergeCell ref="AL382:AM382"/>
    <mergeCell ref="AN382:AR382"/>
    <mergeCell ref="B383:I384"/>
    <mergeCell ref="J383:N384"/>
    <mergeCell ref="T383:U383"/>
    <mergeCell ref="V383:X383"/>
    <mergeCell ref="AH383:AK383"/>
    <mergeCell ref="AN383:AR383"/>
    <mergeCell ref="T384:U384"/>
    <mergeCell ref="B381:I382"/>
    <mergeCell ref="J381:N382"/>
    <mergeCell ref="T381:U381"/>
    <mergeCell ref="V381:X381"/>
    <mergeCell ref="AH381:AK381"/>
    <mergeCell ref="AN381:AR381"/>
    <mergeCell ref="T382:U382"/>
    <mergeCell ref="V382:Y382"/>
    <mergeCell ref="Z382:AC382"/>
    <mergeCell ref="AD382:AG382"/>
    <mergeCell ref="V388:Y388"/>
    <mergeCell ref="Z388:AC388"/>
    <mergeCell ref="AD388:AG388"/>
    <mergeCell ref="AH388:AK388"/>
    <mergeCell ref="AL388:AM388"/>
    <mergeCell ref="AN388:AR388"/>
    <mergeCell ref="AH386:AK386"/>
    <mergeCell ref="AL386:AM386"/>
    <mergeCell ref="AN386:AR386"/>
    <mergeCell ref="B387:I388"/>
    <mergeCell ref="J387:N388"/>
    <mergeCell ref="T387:U387"/>
    <mergeCell ref="V387:X387"/>
    <mergeCell ref="AH387:AK387"/>
    <mergeCell ref="AN387:AR387"/>
    <mergeCell ref="T388:U388"/>
    <mergeCell ref="B385:I386"/>
    <mergeCell ref="J385:N386"/>
    <mergeCell ref="T385:U385"/>
    <mergeCell ref="V385:X385"/>
    <mergeCell ref="AH385:AK385"/>
    <mergeCell ref="AN385:AR385"/>
    <mergeCell ref="T386:U386"/>
    <mergeCell ref="V386:Y386"/>
    <mergeCell ref="Z386:AC386"/>
    <mergeCell ref="AD386:AG386"/>
    <mergeCell ref="AH390:AK390"/>
    <mergeCell ref="AL390:AM390"/>
    <mergeCell ref="AN390:AR390"/>
    <mergeCell ref="B391:E393"/>
    <mergeCell ref="F391:N393"/>
    <mergeCell ref="O391:U393"/>
    <mergeCell ref="V391:Y391"/>
    <mergeCell ref="AH391:AK391"/>
    <mergeCell ref="AN391:AR391"/>
    <mergeCell ref="V392:Y392"/>
    <mergeCell ref="B389:I390"/>
    <mergeCell ref="J389:N390"/>
    <mergeCell ref="T389:U389"/>
    <mergeCell ref="V389:X389"/>
    <mergeCell ref="AH389:AK389"/>
    <mergeCell ref="AN389:AR389"/>
    <mergeCell ref="T390:U390"/>
    <mergeCell ref="V390:Y390"/>
    <mergeCell ref="Z390:AC390"/>
    <mergeCell ref="AD390:AG390"/>
    <mergeCell ref="AN394:AR394"/>
    <mergeCell ref="AM403:AP404"/>
    <mergeCell ref="B407:I410"/>
    <mergeCell ref="J407:K407"/>
    <mergeCell ref="M407:N407"/>
    <mergeCell ref="O407:T407"/>
    <mergeCell ref="U407:W407"/>
    <mergeCell ref="AL407:AM409"/>
    <mergeCell ref="AN407:AO409"/>
    <mergeCell ref="AP407:AQ409"/>
    <mergeCell ref="Z392:AC392"/>
    <mergeCell ref="AD392:AG392"/>
    <mergeCell ref="AH392:AK392"/>
    <mergeCell ref="AN392:AR392"/>
    <mergeCell ref="V393:Y393"/>
    <mergeCell ref="Z393:AC393"/>
    <mergeCell ref="AD393:AG393"/>
    <mergeCell ref="AH393:AK393"/>
    <mergeCell ref="AN393:AR393"/>
    <mergeCell ref="S408:S410"/>
    <mergeCell ref="T408:T410"/>
    <mergeCell ref="U408:U410"/>
    <mergeCell ref="V408:V410"/>
    <mergeCell ref="W408:W410"/>
    <mergeCell ref="B411:I413"/>
    <mergeCell ref="J411:N413"/>
    <mergeCell ref="O411:U413"/>
    <mergeCell ref="AR407:AS409"/>
    <mergeCell ref="J408:J410"/>
    <mergeCell ref="K408:K410"/>
    <mergeCell ref="L408:L410"/>
    <mergeCell ref="M408:M410"/>
    <mergeCell ref="N408:N410"/>
    <mergeCell ref="O408:O410"/>
    <mergeCell ref="P408:P410"/>
    <mergeCell ref="Q408:Q410"/>
    <mergeCell ref="R408:R410"/>
    <mergeCell ref="BB412:BC412"/>
    <mergeCell ref="AN413:AS413"/>
    <mergeCell ref="B414:I415"/>
    <mergeCell ref="J414:N415"/>
    <mergeCell ref="T414:U414"/>
    <mergeCell ref="V414:X414"/>
    <mergeCell ref="AH414:AK414"/>
    <mergeCell ref="AN414:AR414"/>
    <mergeCell ref="T415:U415"/>
    <mergeCell ref="V415:Y415"/>
    <mergeCell ref="Y411:AH411"/>
    <mergeCell ref="AL411:AM411"/>
    <mergeCell ref="AN411:AS411"/>
    <mergeCell ref="V412:Y413"/>
    <mergeCell ref="Z412:AC413"/>
    <mergeCell ref="AD412:AG413"/>
    <mergeCell ref="AH412:AK413"/>
    <mergeCell ref="AL412:AM413"/>
    <mergeCell ref="AN412:AS412"/>
    <mergeCell ref="AN416:AR416"/>
    <mergeCell ref="T417:U417"/>
    <mergeCell ref="V417:Y417"/>
    <mergeCell ref="Z417:AC417"/>
    <mergeCell ref="AD417:AG417"/>
    <mergeCell ref="AH417:AK417"/>
    <mergeCell ref="AL417:AM417"/>
    <mergeCell ref="AN417:AR417"/>
    <mergeCell ref="Z415:AC415"/>
    <mergeCell ref="AD415:AG415"/>
    <mergeCell ref="AH415:AK415"/>
    <mergeCell ref="AL415:AM415"/>
    <mergeCell ref="AN415:AR415"/>
    <mergeCell ref="B416:I417"/>
    <mergeCell ref="J416:N417"/>
    <mergeCell ref="T416:U416"/>
    <mergeCell ref="V416:X416"/>
    <mergeCell ref="AH416:AK416"/>
    <mergeCell ref="V421:Y421"/>
    <mergeCell ref="Z421:AC421"/>
    <mergeCell ref="AD421:AG421"/>
    <mergeCell ref="AH421:AK421"/>
    <mergeCell ref="AL421:AM421"/>
    <mergeCell ref="AN421:AR421"/>
    <mergeCell ref="AH419:AK419"/>
    <mergeCell ref="AL419:AM419"/>
    <mergeCell ref="AN419:AR419"/>
    <mergeCell ref="B420:I421"/>
    <mergeCell ref="J420:N421"/>
    <mergeCell ref="T420:U420"/>
    <mergeCell ref="V420:X420"/>
    <mergeCell ref="AH420:AK420"/>
    <mergeCell ref="AN420:AR420"/>
    <mergeCell ref="T421:U421"/>
    <mergeCell ref="B418:I419"/>
    <mergeCell ref="J418:N419"/>
    <mergeCell ref="T418:U418"/>
    <mergeCell ref="V418:X418"/>
    <mergeCell ref="AH418:AK418"/>
    <mergeCell ref="AN418:AR418"/>
    <mergeCell ref="T419:U419"/>
    <mergeCell ref="V419:Y419"/>
    <mergeCell ref="Z419:AC419"/>
    <mergeCell ref="AD419:AG419"/>
    <mergeCell ref="V425:Y425"/>
    <mergeCell ref="Z425:AC425"/>
    <mergeCell ref="AD425:AG425"/>
    <mergeCell ref="AH425:AK425"/>
    <mergeCell ref="AL425:AM425"/>
    <mergeCell ref="AN425:AR425"/>
    <mergeCell ref="AH423:AK423"/>
    <mergeCell ref="AL423:AM423"/>
    <mergeCell ref="AN423:AR423"/>
    <mergeCell ref="B424:I425"/>
    <mergeCell ref="J424:N425"/>
    <mergeCell ref="T424:U424"/>
    <mergeCell ref="V424:X424"/>
    <mergeCell ref="AH424:AK424"/>
    <mergeCell ref="AN424:AR424"/>
    <mergeCell ref="T425:U425"/>
    <mergeCell ref="B422:I423"/>
    <mergeCell ref="J422:N423"/>
    <mergeCell ref="T422:U422"/>
    <mergeCell ref="V422:X422"/>
    <mergeCell ref="AH422:AK422"/>
    <mergeCell ref="AN422:AR422"/>
    <mergeCell ref="T423:U423"/>
    <mergeCell ref="V423:Y423"/>
    <mergeCell ref="Z423:AC423"/>
    <mergeCell ref="AD423:AG423"/>
    <mergeCell ref="V429:Y429"/>
    <mergeCell ref="Z429:AC429"/>
    <mergeCell ref="AD429:AG429"/>
    <mergeCell ref="AH429:AK429"/>
    <mergeCell ref="AL429:AM429"/>
    <mergeCell ref="AN429:AR429"/>
    <mergeCell ref="AH427:AK427"/>
    <mergeCell ref="AL427:AM427"/>
    <mergeCell ref="AN427:AR427"/>
    <mergeCell ref="B428:I429"/>
    <mergeCell ref="J428:N429"/>
    <mergeCell ref="T428:U428"/>
    <mergeCell ref="V428:X428"/>
    <mergeCell ref="AH428:AK428"/>
    <mergeCell ref="AN428:AR428"/>
    <mergeCell ref="T429:U429"/>
    <mergeCell ref="B426:I427"/>
    <mergeCell ref="J426:N427"/>
    <mergeCell ref="T426:U426"/>
    <mergeCell ref="V426:X426"/>
    <mergeCell ref="AH426:AK426"/>
    <mergeCell ref="AN426:AR426"/>
    <mergeCell ref="T427:U427"/>
    <mergeCell ref="V427:Y427"/>
    <mergeCell ref="Z427:AC427"/>
    <mergeCell ref="AD427:AG427"/>
    <mergeCell ref="AH431:AK431"/>
    <mergeCell ref="AL431:AM431"/>
    <mergeCell ref="AN431:AR431"/>
    <mergeCell ref="B432:E434"/>
    <mergeCell ref="F432:N434"/>
    <mergeCell ref="O432:U434"/>
    <mergeCell ref="V432:Y432"/>
    <mergeCell ref="AH432:AK432"/>
    <mergeCell ref="AN432:AR432"/>
    <mergeCell ref="V433:Y433"/>
    <mergeCell ref="B430:I431"/>
    <mergeCell ref="J430:N431"/>
    <mergeCell ref="T430:U430"/>
    <mergeCell ref="V430:X430"/>
    <mergeCell ref="AH430:AK430"/>
    <mergeCell ref="AN430:AR430"/>
    <mergeCell ref="T431:U431"/>
    <mergeCell ref="V431:Y431"/>
    <mergeCell ref="Z431:AC431"/>
    <mergeCell ref="AD431:AG431"/>
    <mergeCell ref="AN435:AR435"/>
    <mergeCell ref="AM444:AP445"/>
    <mergeCell ref="B448:I451"/>
    <mergeCell ref="J448:K448"/>
    <mergeCell ref="M448:N448"/>
    <mergeCell ref="O448:T448"/>
    <mergeCell ref="U448:W448"/>
    <mergeCell ref="AL448:AM450"/>
    <mergeCell ref="AN448:AO450"/>
    <mergeCell ref="AP448:AQ450"/>
    <mergeCell ref="Z433:AC433"/>
    <mergeCell ref="AD433:AG433"/>
    <mergeCell ref="AH433:AK433"/>
    <mergeCell ref="AN433:AR433"/>
    <mergeCell ref="V434:Y434"/>
    <mergeCell ref="Z434:AC434"/>
    <mergeCell ref="AD434:AG434"/>
    <mergeCell ref="AH434:AK434"/>
    <mergeCell ref="AN434:AR434"/>
    <mergeCell ref="S449:S451"/>
    <mergeCell ref="T449:T451"/>
    <mergeCell ref="U449:U451"/>
    <mergeCell ref="V449:V451"/>
    <mergeCell ref="W449:W451"/>
    <mergeCell ref="B452:I454"/>
    <mergeCell ref="J452:N454"/>
    <mergeCell ref="O452:U454"/>
    <mergeCell ref="AR448:AS450"/>
    <mergeCell ref="J449:J451"/>
    <mergeCell ref="K449:K451"/>
    <mergeCell ref="L449:L451"/>
    <mergeCell ref="M449:M451"/>
    <mergeCell ref="N449:N451"/>
    <mergeCell ref="O449:O451"/>
    <mergeCell ref="P449:P451"/>
    <mergeCell ref="Q449:Q451"/>
    <mergeCell ref="R449:R451"/>
    <mergeCell ref="BB453:BC453"/>
    <mergeCell ref="AN454:AS454"/>
    <mergeCell ref="B455:I456"/>
    <mergeCell ref="J455:N456"/>
    <mergeCell ref="T455:U455"/>
    <mergeCell ref="V455:X455"/>
    <mergeCell ref="AH455:AK455"/>
    <mergeCell ref="AN455:AR455"/>
    <mergeCell ref="T456:U456"/>
    <mergeCell ref="V456:Y456"/>
    <mergeCell ref="Y452:AH452"/>
    <mergeCell ref="AL452:AM452"/>
    <mergeCell ref="AN452:AS452"/>
    <mergeCell ref="V453:Y454"/>
    <mergeCell ref="Z453:AC454"/>
    <mergeCell ref="AD453:AG454"/>
    <mergeCell ref="AH453:AK454"/>
    <mergeCell ref="AL453:AM454"/>
    <mergeCell ref="AN453:AS453"/>
    <mergeCell ref="AN457:AR457"/>
    <mergeCell ref="T458:U458"/>
    <mergeCell ref="V458:Y458"/>
    <mergeCell ref="Z458:AC458"/>
    <mergeCell ref="AD458:AG458"/>
    <mergeCell ref="AH458:AK458"/>
    <mergeCell ref="AL458:AM458"/>
    <mergeCell ref="AN458:AR458"/>
    <mergeCell ref="Z456:AC456"/>
    <mergeCell ref="AD456:AG456"/>
    <mergeCell ref="AH456:AK456"/>
    <mergeCell ref="AL456:AM456"/>
    <mergeCell ref="AN456:AR456"/>
    <mergeCell ref="B457:I458"/>
    <mergeCell ref="J457:N458"/>
    <mergeCell ref="T457:U457"/>
    <mergeCell ref="V457:X457"/>
    <mergeCell ref="AH457:AK457"/>
    <mergeCell ref="V462:Y462"/>
    <mergeCell ref="Z462:AC462"/>
    <mergeCell ref="AD462:AG462"/>
    <mergeCell ref="AH462:AK462"/>
    <mergeCell ref="AL462:AM462"/>
    <mergeCell ref="AN462:AR462"/>
    <mergeCell ref="AH460:AK460"/>
    <mergeCell ref="AL460:AM460"/>
    <mergeCell ref="AN460:AR460"/>
    <mergeCell ref="B461:I462"/>
    <mergeCell ref="J461:N462"/>
    <mergeCell ref="T461:U461"/>
    <mergeCell ref="V461:X461"/>
    <mergeCell ref="AH461:AK461"/>
    <mergeCell ref="AN461:AR461"/>
    <mergeCell ref="T462:U462"/>
    <mergeCell ref="B459:I460"/>
    <mergeCell ref="J459:N460"/>
    <mergeCell ref="T459:U459"/>
    <mergeCell ref="V459:X459"/>
    <mergeCell ref="AH459:AK459"/>
    <mergeCell ref="AN459:AR459"/>
    <mergeCell ref="T460:U460"/>
    <mergeCell ref="V460:Y460"/>
    <mergeCell ref="Z460:AC460"/>
    <mergeCell ref="AD460:AG460"/>
    <mergeCell ref="V466:Y466"/>
    <mergeCell ref="Z466:AC466"/>
    <mergeCell ref="AD466:AG466"/>
    <mergeCell ref="AH466:AK466"/>
    <mergeCell ref="AL466:AM466"/>
    <mergeCell ref="AN466:AR466"/>
    <mergeCell ref="AH464:AK464"/>
    <mergeCell ref="AL464:AM464"/>
    <mergeCell ref="AN464:AR464"/>
    <mergeCell ref="B465:I466"/>
    <mergeCell ref="J465:N466"/>
    <mergeCell ref="T465:U465"/>
    <mergeCell ref="V465:X465"/>
    <mergeCell ref="AH465:AK465"/>
    <mergeCell ref="AN465:AR465"/>
    <mergeCell ref="T466:U466"/>
    <mergeCell ref="B463:I464"/>
    <mergeCell ref="J463:N464"/>
    <mergeCell ref="T463:U463"/>
    <mergeCell ref="V463:X463"/>
    <mergeCell ref="AH463:AK463"/>
    <mergeCell ref="AN463:AR463"/>
    <mergeCell ref="T464:U464"/>
    <mergeCell ref="V464:Y464"/>
    <mergeCell ref="Z464:AC464"/>
    <mergeCell ref="AD464:AG464"/>
    <mergeCell ref="V470:Y470"/>
    <mergeCell ref="Z470:AC470"/>
    <mergeCell ref="AD470:AG470"/>
    <mergeCell ref="AH470:AK470"/>
    <mergeCell ref="AL470:AM470"/>
    <mergeCell ref="AN470:AR470"/>
    <mergeCell ref="AH468:AK468"/>
    <mergeCell ref="AL468:AM468"/>
    <mergeCell ref="AN468:AR468"/>
    <mergeCell ref="B469:I470"/>
    <mergeCell ref="J469:N470"/>
    <mergeCell ref="T469:U469"/>
    <mergeCell ref="V469:X469"/>
    <mergeCell ref="AH469:AK469"/>
    <mergeCell ref="AN469:AR469"/>
    <mergeCell ref="T470:U470"/>
    <mergeCell ref="B467:I468"/>
    <mergeCell ref="J467:N468"/>
    <mergeCell ref="T467:U467"/>
    <mergeCell ref="V467:X467"/>
    <mergeCell ref="AH467:AK467"/>
    <mergeCell ref="AN467:AR467"/>
    <mergeCell ref="T468:U468"/>
    <mergeCell ref="V468:Y468"/>
    <mergeCell ref="Z468:AC468"/>
    <mergeCell ref="AD468:AG468"/>
    <mergeCell ref="AH472:AK472"/>
    <mergeCell ref="AL472:AM472"/>
    <mergeCell ref="AN472:AR472"/>
    <mergeCell ref="B473:E475"/>
    <mergeCell ref="F473:N475"/>
    <mergeCell ref="O473:U475"/>
    <mergeCell ref="V473:Y473"/>
    <mergeCell ref="AH473:AK473"/>
    <mergeCell ref="AN473:AR473"/>
    <mergeCell ref="V474:Y474"/>
    <mergeCell ref="B471:I472"/>
    <mergeCell ref="J471:N472"/>
    <mergeCell ref="T471:U471"/>
    <mergeCell ref="V471:X471"/>
    <mergeCell ref="AH471:AK471"/>
    <mergeCell ref="AN471:AR471"/>
    <mergeCell ref="T472:U472"/>
    <mergeCell ref="V472:Y472"/>
    <mergeCell ref="Z472:AC472"/>
    <mergeCell ref="AD472:AG472"/>
    <mergeCell ref="AN476:AR476"/>
    <mergeCell ref="AM485:AP486"/>
    <mergeCell ref="B489:I492"/>
    <mergeCell ref="J489:K489"/>
    <mergeCell ref="M489:N489"/>
    <mergeCell ref="O489:T489"/>
    <mergeCell ref="U489:W489"/>
    <mergeCell ref="AL489:AM491"/>
    <mergeCell ref="AN489:AO491"/>
    <mergeCell ref="AP489:AQ491"/>
    <mergeCell ref="Z474:AC474"/>
    <mergeCell ref="AD474:AG474"/>
    <mergeCell ref="AH474:AK474"/>
    <mergeCell ref="AN474:AR474"/>
    <mergeCell ref="V475:Y475"/>
    <mergeCell ref="Z475:AC475"/>
    <mergeCell ref="AD475:AG475"/>
    <mergeCell ref="AH475:AK475"/>
    <mergeCell ref="AN475:AR475"/>
    <mergeCell ref="S490:S492"/>
    <mergeCell ref="T490:T492"/>
    <mergeCell ref="U490:U492"/>
    <mergeCell ref="V490:V492"/>
    <mergeCell ref="W490:W492"/>
    <mergeCell ref="B493:I495"/>
    <mergeCell ref="J493:N495"/>
    <mergeCell ref="O493:U495"/>
    <mergeCell ref="AR489:AS491"/>
    <mergeCell ref="J490:J492"/>
    <mergeCell ref="K490:K492"/>
    <mergeCell ref="L490:L492"/>
    <mergeCell ref="M490:M492"/>
    <mergeCell ref="N490:N492"/>
    <mergeCell ref="O490:O492"/>
    <mergeCell ref="P490:P492"/>
    <mergeCell ref="Q490:Q492"/>
    <mergeCell ref="R490:R492"/>
    <mergeCell ref="BB494:BC494"/>
    <mergeCell ref="AN495:AS495"/>
    <mergeCell ref="B496:I497"/>
    <mergeCell ref="J496:N497"/>
    <mergeCell ref="T496:U496"/>
    <mergeCell ref="V496:X496"/>
    <mergeCell ref="AH496:AK496"/>
    <mergeCell ref="AN496:AR496"/>
    <mergeCell ref="T497:U497"/>
    <mergeCell ref="V497:Y497"/>
    <mergeCell ref="Y493:AH493"/>
    <mergeCell ref="AL493:AM493"/>
    <mergeCell ref="AN493:AS493"/>
    <mergeCell ref="V494:Y495"/>
    <mergeCell ref="Z494:AC495"/>
    <mergeCell ref="AD494:AG495"/>
    <mergeCell ref="AH494:AK495"/>
    <mergeCell ref="AL494:AM495"/>
    <mergeCell ref="AN494:AS494"/>
    <mergeCell ref="AN498:AR498"/>
    <mergeCell ref="T499:U499"/>
    <mergeCell ref="V499:Y499"/>
    <mergeCell ref="Z499:AC499"/>
    <mergeCell ref="AD499:AG499"/>
    <mergeCell ref="AH499:AK499"/>
    <mergeCell ref="AL499:AM499"/>
    <mergeCell ref="AN499:AR499"/>
    <mergeCell ref="Z497:AC497"/>
    <mergeCell ref="AD497:AG497"/>
    <mergeCell ref="AH497:AK497"/>
    <mergeCell ref="AL497:AM497"/>
    <mergeCell ref="AN497:AR497"/>
    <mergeCell ref="B498:I499"/>
    <mergeCell ref="J498:N499"/>
    <mergeCell ref="T498:U498"/>
    <mergeCell ref="V498:X498"/>
    <mergeCell ref="AH498:AK498"/>
    <mergeCell ref="V503:Y503"/>
    <mergeCell ref="Z503:AC503"/>
    <mergeCell ref="AD503:AG503"/>
    <mergeCell ref="AH503:AK503"/>
    <mergeCell ref="AL503:AM503"/>
    <mergeCell ref="AN503:AR503"/>
    <mergeCell ref="AH501:AK501"/>
    <mergeCell ref="AL501:AM501"/>
    <mergeCell ref="AN501:AR501"/>
    <mergeCell ref="B502:I503"/>
    <mergeCell ref="J502:N503"/>
    <mergeCell ref="T502:U502"/>
    <mergeCell ref="V502:X502"/>
    <mergeCell ref="AH502:AK502"/>
    <mergeCell ref="AN502:AR502"/>
    <mergeCell ref="T503:U503"/>
    <mergeCell ref="B500:I501"/>
    <mergeCell ref="J500:N501"/>
    <mergeCell ref="T500:U500"/>
    <mergeCell ref="V500:X500"/>
    <mergeCell ref="AH500:AK500"/>
    <mergeCell ref="AN500:AR500"/>
    <mergeCell ref="T501:U501"/>
    <mergeCell ref="V501:Y501"/>
    <mergeCell ref="Z501:AC501"/>
    <mergeCell ref="AD501:AG501"/>
    <mergeCell ref="V507:Y507"/>
    <mergeCell ref="Z507:AC507"/>
    <mergeCell ref="AD507:AG507"/>
    <mergeCell ref="AH507:AK507"/>
    <mergeCell ref="AL507:AM507"/>
    <mergeCell ref="AN507:AR507"/>
    <mergeCell ref="AH505:AK505"/>
    <mergeCell ref="AL505:AM505"/>
    <mergeCell ref="AN505:AR505"/>
    <mergeCell ref="B506:I507"/>
    <mergeCell ref="J506:N507"/>
    <mergeCell ref="T506:U506"/>
    <mergeCell ref="V506:X506"/>
    <mergeCell ref="AH506:AK506"/>
    <mergeCell ref="AN506:AR506"/>
    <mergeCell ref="T507:U507"/>
    <mergeCell ref="B504:I505"/>
    <mergeCell ref="J504:N505"/>
    <mergeCell ref="T504:U504"/>
    <mergeCell ref="V504:X504"/>
    <mergeCell ref="AH504:AK504"/>
    <mergeCell ref="AN504:AR504"/>
    <mergeCell ref="T505:U505"/>
    <mergeCell ref="V505:Y505"/>
    <mergeCell ref="Z505:AC505"/>
    <mergeCell ref="AD505:AG505"/>
    <mergeCell ref="V511:Y511"/>
    <mergeCell ref="Z511:AC511"/>
    <mergeCell ref="AD511:AG511"/>
    <mergeCell ref="AH511:AK511"/>
    <mergeCell ref="AL511:AM511"/>
    <mergeCell ref="AN511:AR511"/>
    <mergeCell ref="AH509:AK509"/>
    <mergeCell ref="AL509:AM509"/>
    <mergeCell ref="AN509:AR509"/>
    <mergeCell ref="B510:I511"/>
    <mergeCell ref="J510:N511"/>
    <mergeCell ref="T510:U510"/>
    <mergeCell ref="V510:X510"/>
    <mergeCell ref="AH510:AK510"/>
    <mergeCell ref="AN510:AR510"/>
    <mergeCell ref="T511:U511"/>
    <mergeCell ref="B508:I509"/>
    <mergeCell ref="J508:N509"/>
    <mergeCell ref="T508:U508"/>
    <mergeCell ref="V508:X508"/>
    <mergeCell ref="AH508:AK508"/>
    <mergeCell ref="AN508:AR508"/>
    <mergeCell ref="T509:U509"/>
    <mergeCell ref="V509:Y509"/>
    <mergeCell ref="Z509:AC509"/>
    <mergeCell ref="AD509:AG509"/>
    <mergeCell ref="AH513:AK513"/>
    <mergeCell ref="AL513:AM513"/>
    <mergeCell ref="AN513:AR513"/>
    <mergeCell ref="B514:E516"/>
    <mergeCell ref="F514:N516"/>
    <mergeCell ref="O514:U516"/>
    <mergeCell ref="V514:Y514"/>
    <mergeCell ref="AH514:AK514"/>
    <mergeCell ref="AN514:AR514"/>
    <mergeCell ref="V515:Y515"/>
    <mergeCell ref="B512:I513"/>
    <mergeCell ref="J512:N513"/>
    <mergeCell ref="T512:U512"/>
    <mergeCell ref="V512:X512"/>
    <mergeCell ref="AH512:AK512"/>
    <mergeCell ref="AN512:AR512"/>
    <mergeCell ref="T513:U513"/>
    <mergeCell ref="V513:Y513"/>
    <mergeCell ref="Z513:AC513"/>
    <mergeCell ref="AD513:AG513"/>
    <mergeCell ref="AN517:AR517"/>
    <mergeCell ref="AM526:AP527"/>
    <mergeCell ref="B530:I533"/>
    <mergeCell ref="J530:K530"/>
    <mergeCell ref="M530:N530"/>
    <mergeCell ref="O530:T530"/>
    <mergeCell ref="U530:W530"/>
    <mergeCell ref="AL530:AM532"/>
    <mergeCell ref="AN530:AO532"/>
    <mergeCell ref="AP530:AQ532"/>
    <mergeCell ref="Z515:AC515"/>
    <mergeCell ref="AD515:AG515"/>
    <mergeCell ref="AH515:AK515"/>
    <mergeCell ref="AN515:AR515"/>
    <mergeCell ref="V516:Y516"/>
    <mergeCell ref="Z516:AC516"/>
    <mergeCell ref="AD516:AG516"/>
    <mergeCell ref="AH516:AK516"/>
    <mergeCell ref="AN516:AR516"/>
    <mergeCell ref="S531:S533"/>
    <mergeCell ref="T531:T533"/>
    <mergeCell ref="U531:U533"/>
    <mergeCell ref="V531:V533"/>
    <mergeCell ref="W531:W533"/>
    <mergeCell ref="B534:I536"/>
    <mergeCell ref="J534:N536"/>
    <mergeCell ref="O534:U536"/>
    <mergeCell ref="AR530:AS532"/>
    <mergeCell ref="J531:J533"/>
    <mergeCell ref="K531:K533"/>
    <mergeCell ref="L531:L533"/>
    <mergeCell ref="M531:M533"/>
    <mergeCell ref="N531:N533"/>
    <mergeCell ref="O531:O533"/>
    <mergeCell ref="P531:P533"/>
    <mergeCell ref="Q531:Q533"/>
    <mergeCell ref="R531:R533"/>
    <mergeCell ref="BB535:BC535"/>
    <mergeCell ref="AN536:AS536"/>
    <mergeCell ref="B537:I538"/>
    <mergeCell ref="J537:N538"/>
    <mergeCell ref="T537:U537"/>
    <mergeCell ref="V537:X537"/>
    <mergeCell ref="AH537:AK537"/>
    <mergeCell ref="AN537:AR537"/>
    <mergeCell ref="T538:U538"/>
    <mergeCell ref="V538:Y538"/>
    <mergeCell ref="Y534:AH534"/>
    <mergeCell ref="AL534:AM534"/>
    <mergeCell ref="AN534:AS534"/>
    <mergeCell ref="V535:Y536"/>
    <mergeCell ref="Z535:AC536"/>
    <mergeCell ref="AD535:AG536"/>
    <mergeCell ref="AH535:AK536"/>
    <mergeCell ref="AL535:AM536"/>
    <mergeCell ref="AN535:AS535"/>
    <mergeCell ref="AN539:AR539"/>
    <mergeCell ref="T540:U540"/>
    <mergeCell ref="V540:Y540"/>
    <mergeCell ref="Z540:AC540"/>
    <mergeCell ref="AD540:AG540"/>
    <mergeCell ref="AH540:AK540"/>
    <mergeCell ref="AL540:AM540"/>
    <mergeCell ref="AN540:AR540"/>
    <mergeCell ref="Z538:AC538"/>
    <mergeCell ref="AD538:AG538"/>
    <mergeCell ref="AH538:AK538"/>
    <mergeCell ref="AL538:AM538"/>
    <mergeCell ref="AN538:AR538"/>
    <mergeCell ref="B539:I540"/>
    <mergeCell ref="J539:N540"/>
    <mergeCell ref="T539:U539"/>
    <mergeCell ref="V539:X539"/>
    <mergeCell ref="AH539:AK539"/>
    <mergeCell ref="V544:Y544"/>
    <mergeCell ref="Z544:AC544"/>
    <mergeCell ref="AD544:AG544"/>
    <mergeCell ref="AH544:AK544"/>
    <mergeCell ref="AL544:AM544"/>
    <mergeCell ref="AN544:AR544"/>
    <mergeCell ref="AH542:AK542"/>
    <mergeCell ref="AL542:AM542"/>
    <mergeCell ref="AN542:AR542"/>
    <mergeCell ref="B543:I544"/>
    <mergeCell ref="J543:N544"/>
    <mergeCell ref="T543:U543"/>
    <mergeCell ref="V543:X543"/>
    <mergeCell ref="AH543:AK543"/>
    <mergeCell ref="AN543:AR543"/>
    <mergeCell ref="T544:U544"/>
    <mergeCell ref="B541:I542"/>
    <mergeCell ref="J541:N542"/>
    <mergeCell ref="T541:U541"/>
    <mergeCell ref="V541:X541"/>
    <mergeCell ref="AH541:AK541"/>
    <mergeCell ref="AN541:AR541"/>
    <mergeCell ref="T542:U542"/>
    <mergeCell ref="V542:Y542"/>
    <mergeCell ref="Z542:AC542"/>
    <mergeCell ref="AD542:AG542"/>
    <mergeCell ref="V548:Y548"/>
    <mergeCell ref="Z548:AC548"/>
    <mergeCell ref="AD548:AG548"/>
    <mergeCell ref="AH548:AK548"/>
    <mergeCell ref="AL548:AM548"/>
    <mergeCell ref="AN548:AR548"/>
    <mergeCell ref="AH546:AK546"/>
    <mergeCell ref="AL546:AM546"/>
    <mergeCell ref="AN546:AR546"/>
    <mergeCell ref="B547:I548"/>
    <mergeCell ref="J547:N548"/>
    <mergeCell ref="T547:U547"/>
    <mergeCell ref="V547:X547"/>
    <mergeCell ref="AH547:AK547"/>
    <mergeCell ref="AN547:AR547"/>
    <mergeCell ref="T548:U548"/>
    <mergeCell ref="B545:I546"/>
    <mergeCell ref="J545:N546"/>
    <mergeCell ref="T545:U545"/>
    <mergeCell ref="V545:X545"/>
    <mergeCell ref="AH545:AK545"/>
    <mergeCell ref="AN545:AR545"/>
    <mergeCell ref="T546:U546"/>
    <mergeCell ref="V546:Y546"/>
    <mergeCell ref="Z546:AC546"/>
    <mergeCell ref="AD546:AG546"/>
    <mergeCell ref="V552:Y552"/>
    <mergeCell ref="Z552:AC552"/>
    <mergeCell ref="AD552:AG552"/>
    <mergeCell ref="AH552:AK552"/>
    <mergeCell ref="AL552:AM552"/>
    <mergeCell ref="AN552:AR552"/>
    <mergeCell ref="AH550:AK550"/>
    <mergeCell ref="AL550:AM550"/>
    <mergeCell ref="AN550:AR550"/>
    <mergeCell ref="B551:I552"/>
    <mergeCell ref="J551:N552"/>
    <mergeCell ref="T551:U551"/>
    <mergeCell ref="V551:X551"/>
    <mergeCell ref="AH551:AK551"/>
    <mergeCell ref="AN551:AR551"/>
    <mergeCell ref="T552:U552"/>
    <mergeCell ref="B549:I550"/>
    <mergeCell ref="J549:N550"/>
    <mergeCell ref="T549:U549"/>
    <mergeCell ref="V549:X549"/>
    <mergeCell ref="AH549:AK549"/>
    <mergeCell ref="AN549:AR549"/>
    <mergeCell ref="T550:U550"/>
    <mergeCell ref="V550:Y550"/>
    <mergeCell ref="Z550:AC550"/>
    <mergeCell ref="AD550:AG550"/>
    <mergeCell ref="AH554:AK554"/>
    <mergeCell ref="AL554:AM554"/>
    <mergeCell ref="AN554:AR554"/>
    <mergeCell ref="B555:E557"/>
    <mergeCell ref="F555:N557"/>
    <mergeCell ref="O555:U557"/>
    <mergeCell ref="V555:Y555"/>
    <mergeCell ref="AH555:AK555"/>
    <mergeCell ref="AN555:AR555"/>
    <mergeCell ref="V556:Y556"/>
    <mergeCell ref="B553:I554"/>
    <mergeCell ref="J553:N554"/>
    <mergeCell ref="T553:U553"/>
    <mergeCell ref="V553:X553"/>
    <mergeCell ref="AH553:AK553"/>
    <mergeCell ref="AN553:AR553"/>
    <mergeCell ref="T554:U554"/>
    <mergeCell ref="V554:Y554"/>
    <mergeCell ref="Z554:AC554"/>
    <mergeCell ref="AD554:AG554"/>
    <mergeCell ref="AN558:AR558"/>
    <mergeCell ref="AM567:AP568"/>
    <mergeCell ref="B571:I574"/>
    <mergeCell ref="J571:K571"/>
    <mergeCell ref="M571:N571"/>
    <mergeCell ref="O571:T571"/>
    <mergeCell ref="U571:W571"/>
    <mergeCell ref="AL571:AM573"/>
    <mergeCell ref="AN571:AO573"/>
    <mergeCell ref="AP571:AQ573"/>
    <mergeCell ref="Z556:AC556"/>
    <mergeCell ref="AD556:AG556"/>
    <mergeCell ref="AH556:AK556"/>
    <mergeCell ref="AN556:AR556"/>
    <mergeCell ref="V557:Y557"/>
    <mergeCell ref="Z557:AC557"/>
    <mergeCell ref="AD557:AG557"/>
    <mergeCell ref="AH557:AK557"/>
    <mergeCell ref="AN557:AR557"/>
    <mergeCell ref="S572:S574"/>
    <mergeCell ref="T572:T574"/>
    <mergeCell ref="U572:U574"/>
    <mergeCell ref="V572:V574"/>
    <mergeCell ref="W572:W574"/>
    <mergeCell ref="B575:I577"/>
    <mergeCell ref="J575:N577"/>
    <mergeCell ref="O575:U577"/>
    <mergeCell ref="AR571:AS573"/>
    <mergeCell ref="J572:J574"/>
    <mergeCell ref="K572:K574"/>
    <mergeCell ref="L572:L574"/>
    <mergeCell ref="M572:M574"/>
    <mergeCell ref="N572:N574"/>
    <mergeCell ref="O572:O574"/>
    <mergeCell ref="P572:P574"/>
    <mergeCell ref="Q572:Q574"/>
    <mergeCell ref="R572:R574"/>
    <mergeCell ref="BB576:BC576"/>
    <mergeCell ref="AN577:AS577"/>
    <mergeCell ref="B578:I579"/>
    <mergeCell ref="J578:N579"/>
    <mergeCell ref="T578:U578"/>
    <mergeCell ref="V578:X578"/>
    <mergeCell ref="AH578:AK578"/>
    <mergeCell ref="AN578:AR578"/>
    <mergeCell ref="T579:U579"/>
    <mergeCell ref="V579:Y579"/>
    <mergeCell ref="Y575:AH575"/>
    <mergeCell ref="AL575:AM575"/>
    <mergeCell ref="AN575:AS575"/>
    <mergeCell ref="V576:Y577"/>
    <mergeCell ref="Z576:AC577"/>
    <mergeCell ref="AD576:AG577"/>
    <mergeCell ref="AH576:AK577"/>
    <mergeCell ref="AL576:AM577"/>
    <mergeCell ref="AN576:AS576"/>
    <mergeCell ref="AN580:AR580"/>
    <mergeCell ref="T581:U581"/>
    <mergeCell ref="V581:Y581"/>
    <mergeCell ref="Z581:AC581"/>
    <mergeCell ref="AD581:AG581"/>
    <mergeCell ref="AH581:AK581"/>
    <mergeCell ref="AL581:AM581"/>
    <mergeCell ref="AN581:AR581"/>
    <mergeCell ref="Z579:AC579"/>
    <mergeCell ref="AD579:AG579"/>
    <mergeCell ref="AH579:AK579"/>
    <mergeCell ref="AL579:AM579"/>
    <mergeCell ref="AN579:AR579"/>
    <mergeCell ref="B580:I581"/>
    <mergeCell ref="J580:N581"/>
    <mergeCell ref="T580:U580"/>
    <mergeCell ref="V580:X580"/>
    <mergeCell ref="AH580:AK580"/>
    <mergeCell ref="V585:Y585"/>
    <mergeCell ref="Z585:AC585"/>
    <mergeCell ref="AD585:AG585"/>
    <mergeCell ref="AH585:AK585"/>
    <mergeCell ref="AL585:AM585"/>
    <mergeCell ref="AN585:AR585"/>
    <mergeCell ref="AH583:AK583"/>
    <mergeCell ref="AL583:AM583"/>
    <mergeCell ref="AN583:AR583"/>
    <mergeCell ref="B584:I585"/>
    <mergeCell ref="J584:N585"/>
    <mergeCell ref="T584:U584"/>
    <mergeCell ref="V584:X584"/>
    <mergeCell ref="AH584:AK584"/>
    <mergeCell ref="AN584:AR584"/>
    <mergeCell ref="T585:U585"/>
    <mergeCell ref="B582:I583"/>
    <mergeCell ref="J582:N583"/>
    <mergeCell ref="T582:U582"/>
    <mergeCell ref="V582:X582"/>
    <mergeCell ref="AH582:AK582"/>
    <mergeCell ref="AN582:AR582"/>
    <mergeCell ref="T583:U583"/>
    <mergeCell ref="V583:Y583"/>
    <mergeCell ref="Z583:AC583"/>
    <mergeCell ref="AD583:AG583"/>
    <mergeCell ref="V589:Y589"/>
    <mergeCell ref="Z589:AC589"/>
    <mergeCell ref="AD589:AG589"/>
    <mergeCell ref="AH589:AK589"/>
    <mergeCell ref="AL589:AM589"/>
    <mergeCell ref="AN589:AR589"/>
    <mergeCell ref="AH587:AK587"/>
    <mergeCell ref="AL587:AM587"/>
    <mergeCell ref="AN587:AR587"/>
    <mergeCell ref="B588:I589"/>
    <mergeCell ref="J588:N589"/>
    <mergeCell ref="T588:U588"/>
    <mergeCell ref="V588:X588"/>
    <mergeCell ref="AH588:AK588"/>
    <mergeCell ref="AN588:AR588"/>
    <mergeCell ref="T589:U589"/>
    <mergeCell ref="B586:I587"/>
    <mergeCell ref="J586:N587"/>
    <mergeCell ref="T586:U586"/>
    <mergeCell ref="V586:X586"/>
    <mergeCell ref="AH586:AK586"/>
    <mergeCell ref="AN586:AR586"/>
    <mergeCell ref="T587:U587"/>
    <mergeCell ref="V587:Y587"/>
    <mergeCell ref="Z587:AC587"/>
    <mergeCell ref="AD587:AG587"/>
    <mergeCell ref="V593:Y593"/>
    <mergeCell ref="Z593:AC593"/>
    <mergeCell ref="AD593:AG593"/>
    <mergeCell ref="AH593:AK593"/>
    <mergeCell ref="AL593:AM593"/>
    <mergeCell ref="AN593:AR593"/>
    <mergeCell ref="AH591:AK591"/>
    <mergeCell ref="AL591:AM591"/>
    <mergeCell ref="AN591:AR591"/>
    <mergeCell ref="B592:I593"/>
    <mergeCell ref="J592:N593"/>
    <mergeCell ref="T592:U592"/>
    <mergeCell ref="V592:X592"/>
    <mergeCell ref="AH592:AK592"/>
    <mergeCell ref="AN592:AR592"/>
    <mergeCell ref="T593:U593"/>
    <mergeCell ref="B590:I591"/>
    <mergeCell ref="J590:N591"/>
    <mergeCell ref="T590:U590"/>
    <mergeCell ref="V590:X590"/>
    <mergeCell ref="AH590:AK590"/>
    <mergeCell ref="AN590:AR590"/>
    <mergeCell ref="T591:U591"/>
    <mergeCell ref="V591:Y591"/>
    <mergeCell ref="Z591:AC591"/>
    <mergeCell ref="AD591:AG591"/>
    <mergeCell ref="AH595:AK595"/>
    <mergeCell ref="AL595:AM595"/>
    <mergeCell ref="AN595:AR595"/>
    <mergeCell ref="B596:E598"/>
    <mergeCell ref="F596:N598"/>
    <mergeCell ref="O596:U598"/>
    <mergeCell ref="V596:Y596"/>
    <mergeCell ref="AH596:AK596"/>
    <mergeCell ref="AN596:AR596"/>
    <mergeCell ref="V597:Y597"/>
    <mergeCell ref="B594:I595"/>
    <mergeCell ref="J594:N595"/>
    <mergeCell ref="T594:U594"/>
    <mergeCell ref="V594:X594"/>
    <mergeCell ref="AH594:AK594"/>
    <mergeCell ref="AN594:AR594"/>
    <mergeCell ref="T595:U595"/>
    <mergeCell ref="V595:Y595"/>
    <mergeCell ref="Z595:AC595"/>
    <mergeCell ref="AD595:AG595"/>
    <mergeCell ref="AN599:AR599"/>
    <mergeCell ref="AM608:AP609"/>
    <mergeCell ref="B612:I615"/>
    <mergeCell ref="J612:K612"/>
    <mergeCell ref="M612:N612"/>
    <mergeCell ref="O612:T612"/>
    <mergeCell ref="U612:W612"/>
    <mergeCell ref="AL612:AM614"/>
    <mergeCell ref="AN612:AO614"/>
    <mergeCell ref="AP612:AQ614"/>
    <mergeCell ref="Z597:AC597"/>
    <mergeCell ref="AD597:AG597"/>
    <mergeCell ref="AH597:AK597"/>
    <mergeCell ref="AN597:AR597"/>
    <mergeCell ref="V598:Y598"/>
    <mergeCell ref="Z598:AC598"/>
    <mergeCell ref="AD598:AG598"/>
    <mergeCell ref="AH598:AK598"/>
    <mergeCell ref="AN598:AR598"/>
    <mergeCell ref="S613:S615"/>
    <mergeCell ref="T613:T615"/>
    <mergeCell ref="U613:U615"/>
    <mergeCell ref="V613:V615"/>
    <mergeCell ref="W613:W615"/>
    <mergeCell ref="B616:I618"/>
    <mergeCell ref="J616:N618"/>
    <mergeCell ref="O616:U618"/>
    <mergeCell ref="AR612:AS614"/>
    <mergeCell ref="J613:J615"/>
    <mergeCell ref="K613:K615"/>
    <mergeCell ref="L613:L615"/>
    <mergeCell ref="M613:M615"/>
    <mergeCell ref="N613:N615"/>
    <mergeCell ref="O613:O615"/>
    <mergeCell ref="P613:P615"/>
    <mergeCell ref="Q613:Q615"/>
    <mergeCell ref="R613:R615"/>
    <mergeCell ref="BB617:BC617"/>
    <mergeCell ref="AN618:AS618"/>
    <mergeCell ref="B619:I620"/>
    <mergeCell ref="J619:N620"/>
    <mergeCell ref="T619:U619"/>
    <mergeCell ref="V619:X619"/>
    <mergeCell ref="AH619:AK619"/>
    <mergeCell ref="AN619:AR619"/>
    <mergeCell ref="T620:U620"/>
    <mergeCell ref="V620:Y620"/>
    <mergeCell ref="Y616:AH616"/>
    <mergeCell ref="AL616:AM616"/>
    <mergeCell ref="AN616:AS616"/>
    <mergeCell ref="V617:Y618"/>
    <mergeCell ref="Z617:AC618"/>
    <mergeCell ref="AD617:AG618"/>
    <mergeCell ref="AH617:AK618"/>
    <mergeCell ref="AL617:AM618"/>
    <mergeCell ref="AN617:AS617"/>
    <mergeCell ref="AN621:AR621"/>
    <mergeCell ref="T622:U622"/>
    <mergeCell ref="V622:Y622"/>
    <mergeCell ref="Z622:AC622"/>
    <mergeCell ref="AD622:AG622"/>
    <mergeCell ref="AH622:AK622"/>
    <mergeCell ref="AL622:AM622"/>
    <mergeCell ref="AN622:AR622"/>
    <mergeCell ref="Z620:AC620"/>
    <mergeCell ref="AD620:AG620"/>
    <mergeCell ref="AH620:AK620"/>
    <mergeCell ref="AL620:AM620"/>
    <mergeCell ref="AN620:AR620"/>
    <mergeCell ref="B621:I622"/>
    <mergeCell ref="J621:N622"/>
    <mergeCell ref="T621:U621"/>
    <mergeCell ref="V621:X621"/>
    <mergeCell ref="AH621:AK621"/>
    <mergeCell ref="V626:Y626"/>
    <mergeCell ref="Z626:AC626"/>
    <mergeCell ref="AD626:AG626"/>
    <mergeCell ref="AH626:AK626"/>
    <mergeCell ref="AL626:AM626"/>
    <mergeCell ref="AN626:AR626"/>
    <mergeCell ref="AH624:AK624"/>
    <mergeCell ref="AL624:AM624"/>
    <mergeCell ref="AN624:AR624"/>
    <mergeCell ref="B625:I626"/>
    <mergeCell ref="J625:N626"/>
    <mergeCell ref="T625:U625"/>
    <mergeCell ref="V625:X625"/>
    <mergeCell ref="AH625:AK625"/>
    <mergeCell ref="AN625:AR625"/>
    <mergeCell ref="T626:U626"/>
    <mergeCell ref="B623:I624"/>
    <mergeCell ref="J623:N624"/>
    <mergeCell ref="T623:U623"/>
    <mergeCell ref="V623:X623"/>
    <mergeCell ref="AH623:AK623"/>
    <mergeCell ref="AN623:AR623"/>
    <mergeCell ref="T624:U624"/>
    <mergeCell ref="V624:Y624"/>
    <mergeCell ref="Z624:AC624"/>
    <mergeCell ref="AD624:AG624"/>
    <mergeCell ref="V630:Y630"/>
    <mergeCell ref="Z630:AC630"/>
    <mergeCell ref="AD630:AG630"/>
    <mergeCell ref="AH630:AK630"/>
    <mergeCell ref="AL630:AM630"/>
    <mergeCell ref="AN630:AR630"/>
    <mergeCell ref="AH628:AK628"/>
    <mergeCell ref="AL628:AM628"/>
    <mergeCell ref="AN628:AR628"/>
    <mergeCell ref="B629:I630"/>
    <mergeCell ref="J629:N630"/>
    <mergeCell ref="T629:U629"/>
    <mergeCell ref="V629:X629"/>
    <mergeCell ref="AH629:AK629"/>
    <mergeCell ref="AN629:AR629"/>
    <mergeCell ref="T630:U630"/>
    <mergeCell ref="B627:I628"/>
    <mergeCell ref="J627:N628"/>
    <mergeCell ref="T627:U627"/>
    <mergeCell ref="V627:X627"/>
    <mergeCell ref="AH627:AK627"/>
    <mergeCell ref="AN627:AR627"/>
    <mergeCell ref="T628:U628"/>
    <mergeCell ref="V628:Y628"/>
    <mergeCell ref="Z628:AC628"/>
    <mergeCell ref="AD628:AG628"/>
    <mergeCell ref="V634:Y634"/>
    <mergeCell ref="Z634:AC634"/>
    <mergeCell ref="AD634:AG634"/>
    <mergeCell ref="AH634:AK634"/>
    <mergeCell ref="AL634:AM634"/>
    <mergeCell ref="AN634:AR634"/>
    <mergeCell ref="AH632:AK632"/>
    <mergeCell ref="AL632:AM632"/>
    <mergeCell ref="AN632:AR632"/>
    <mergeCell ref="B633:I634"/>
    <mergeCell ref="J633:N634"/>
    <mergeCell ref="T633:U633"/>
    <mergeCell ref="V633:X633"/>
    <mergeCell ref="AH633:AK633"/>
    <mergeCell ref="AN633:AR633"/>
    <mergeCell ref="T634:U634"/>
    <mergeCell ref="B631:I632"/>
    <mergeCell ref="J631:N632"/>
    <mergeCell ref="T631:U631"/>
    <mergeCell ref="V631:X631"/>
    <mergeCell ref="AH631:AK631"/>
    <mergeCell ref="AN631:AR631"/>
    <mergeCell ref="T632:U632"/>
    <mergeCell ref="V632:Y632"/>
    <mergeCell ref="Z632:AC632"/>
    <mergeCell ref="AD632:AG632"/>
    <mergeCell ref="AH636:AK636"/>
    <mergeCell ref="AL636:AM636"/>
    <mergeCell ref="AN636:AR636"/>
    <mergeCell ref="B637:E639"/>
    <mergeCell ref="F637:N639"/>
    <mergeCell ref="O637:U639"/>
    <mergeCell ref="V637:Y637"/>
    <mergeCell ref="AH637:AK637"/>
    <mergeCell ref="AN637:AR637"/>
    <mergeCell ref="V638:Y638"/>
    <mergeCell ref="B635:I636"/>
    <mergeCell ref="J635:N636"/>
    <mergeCell ref="T635:U635"/>
    <mergeCell ref="V635:X635"/>
    <mergeCell ref="AH635:AK635"/>
    <mergeCell ref="AN635:AR635"/>
    <mergeCell ref="T636:U636"/>
    <mergeCell ref="V636:Y636"/>
    <mergeCell ref="Z636:AC636"/>
    <mergeCell ref="AD636:AG636"/>
    <mergeCell ref="AN640:AR640"/>
    <mergeCell ref="AM649:AP650"/>
    <mergeCell ref="B653:I656"/>
    <mergeCell ref="J653:K653"/>
    <mergeCell ref="M653:N653"/>
    <mergeCell ref="O653:T653"/>
    <mergeCell ref="U653:W653"/>
    <mergeCell ref="AL653:AM655"/>
    <mergeCell ref="AN653:AO655"/>
    <mergeCell ref="AP653:AQ655"/>
    <mergeCell ref="Z638:AC638"/>
    <mergeCell ref="AD638:AG638"/>
    <mergeCell ref="AH638:AK638"/>
    <mergeCell ref="AN638:AR638"/>
    <mergeCell ref="V639:Y639"/>
    <mergeCell ref="Z639:AC639"/>
    <mergeCell ref="AD639:AG639"/>
    <mergeCell ref="AH639:AK639"/>
    <mergeCell ref="AN639:AR639"/>
    <mergeCell ref="S654:S656"/>
    <mergeCell ref="T654:T656"/>
    <mergeCell ref="U654:U656"/>
    <mergeCell ref="V654:V656"/>
    <mergeCell ref="W654:W656"/>
    <mergeCell ref="B657:I659"/>
    <mergeCell ref="J657:N659"/>
    <mergeCell ref="O657:U659"/>
    <mergeCell ref="AR653:AS655"/>
    <mergeCell ref="J654:J656"/>
    <mergeCell ref="K654:K656"/>
    <mergeCell ref="L654:L656"/>
    <mergeCell ref="M654:M656"/>
    <mergeCell ref="N654:N656"/>
    <mergeCell ref="O654:O656"/>
    <mergeCell ref="P654:P656"/>
    <mergeCell ref="Q654:Q656"/>
    <mergeCell ref="R654:R656"/>
    <mergeCell ref="BB658:BC658"/>
    <mergeCell ref="AN659:AS659"/>
    <mergeCell ref="B660:I661"/>
    <mergeCell ref="J660:N661"/>
    <mergeCell ref="T660:U660"/>
    <mergeCell ref="V660:X660"/>
    <mergeCell ref="AH660:AK660"/>
    <mergeCell ref="AN660:AR660"/>
    <mergeCell ref="T661:U661"/>
    <mergeCell ref="V661:Y661"/>
    <mergeCell ref="Y657:AH657"/>
    <mergeCell ref="AL657:AM657"/>
    <mergeCell ref="AN657:AS657"/>
    <mergeCell ref="V658:Y659"/>
    <mergeCell ref="Z658:AC659"/>
    <mergeCell ref="AD658:AG659"/>
    <mergeCell ref="AH658:AK659"/>
    <mergeCell ref="AL658:AM659"/>
    <mergeCell ref="AN658:AS658"/>
    <mergeCell ref="AN662:AR662"/>
    <mergeCell ref="T663:U663"/>
    <mergeCell ref="V663:Y663"/>
    <mergeCell ref="Z663:AC663"/>
    <mergeCell ref="AD663:AG663"/>
    <mergeCell ref="AH663:AK663"/>
    <mergeCell ref="AL663:AM663"/>
    <mergeCell ref="AN663:AR663"/>
    <mergeCell ref="Z661:AC661"/>
    <mergeCell ref="AD661:AG661"/>
    <mergeCell ref="AH661:AK661"/>
    <mergeCell ref="AL661:AM661"/>
    <mergeCell ref="AN661:AR661"/>
    <mergeCell ref="B662:I663"/>
    <mergeCell ref="J662:N663"/>
    <mergeCell ref="T662:U662"/>
    <mergeCell ref="V662:X662"/>
    <mergeCell ref="AH662:AK662"/>
    <mergeCell ref="V667:Y667"/>
    <mergeCell ref="Z667:AC667"/>
    <mergeCell ref="AD667:AG667"/>
    <mergeCell ref="AH667:AK667"/>
    <mergeCell ref="AL667:AM667"/>
    <mergeCell ref="AN667:AR667"/>
    <mergeCell ref="AH665:AK665"/>
    <mergeCell ref="AL665:AM665"/>
    <mergeCell ref="AN665:AR665"/>
    <mergeCell ref="B666:I667"/>
    <mergeCell ref="J666:N667"/>
    <mergeCell ref="T666:U666"/>
    <mergeCell ref="V666:X666"/>
    <mergeCell ref="AH666:AK666"/>
    <mergeCell ref="AN666:AR666"/>
    <mergeCell ref="T667:U667"/>
    <mergeCell ref="B664:I665"/>
    <mergeCell ref="J664:N665"/>
    <mergeCell ref="T664:U664"/>
    <mergeCell ref="V664:X664"/>
    <mergeCell ref="AH664:AK664"/>
    <mergeCell ref="AN664:AR664"/>
    <mergeCell ref="T665:U665"/>
    <mergeCell ref="V665:Y665"/>
    <mergeCell ref="Z665:AC665"/>
    <mergeCell ref="AD665:AG665"/>
    <mergeCell ref="V671:Y671"/>
    <mergeCell ref="Z671:AC671"/>
    <mergeCell ref="AD671:AG671"/>
    <mergeCell ref="AH671:AK671"/>
    <mergeCell ref="AL671:AM671"/>
    <mergeCell ref="AN671:AR671"/>
    <mergeCell ref="AH669:AK669"/>
    <mergeCell ref="AL669:AM669"/>
    <mergeCell ref="AN669:AR669"/>
    <mergeCell ref="B670:I671"/>
    <mergeCell ref="J670:N671"/>
    <mergeCell ref="T670:U670"/>
    <mergeCell ref="V670:X670"/>
    <mergeCell ref="AH670:AK670"/>
    <mergeCell ref="AN670:AR670"/>
    <mergeCell ref="T671:U671"/>
    <mergeCell ref="B668:I669"/>
    <mergeCell ref="J668:N669"/>
    <mergeCell ref="T668:U668"/>
    <mergeCell ref="V668:X668"/>
    <mergeCell ref="AH668:AK668"/>
    <mergeCell ref="AN668:AR668"/>
    <mergeCell ref="T669:U669"/>
    <mergeCell ref="V669:Y669"/>
    <mergeCell ref="Z669:AC669"/>
    <mergeCell ref="AD669:AG669"/>
    <mergeCell ref="V675:Y675"/>
    <mergeCell ref="Z675:AC675"/>
    <mergeCell ref="AD675:AG675"/>
    <mergeCell ref="AH675:AK675"/>
    <mergeCell ref="AL675:AM675"/>
    <mergeCell ref="AN675:AR675"/>
    <mergeCell ref="AH673:AK673"/>
    <mergeCell ref="AL673:AM673"/>
    <mergeCell ref="AN673:AR673"/>
    <mergeCell ref="B674:I675"/>
    <mergeCell ref="J674:N675"/>
    <mergeCell ref="T674:U674"/>
    <mergeCell ref="V674:X674"/>
    <mergeCell ref="AH674:AK674"/>
    <mergeCell ref="AN674:AR674"/>
    <mergeCell ref="T675:U675"/>
    <mergeCell ref="B672:I673"/>
    <mergeCell ref="J672:N673"/>
    <mergeCell ref="T672:U672"/>
    <mergeCell ref="V672:X672"/>
    <mergeCell ref="AH672:AK672"/>
    <mergeCell ref="AN672:AR672"/>
    <mergeCell ref="T673:U673"/>
    <mergeCell ref="V673:Y673"/>
    <mergeCell ref="Z673:AC673"/>
    <mergeCell ref="AD673:AG673"/>
    <mergeCell ref="AH677:AK677"/>
    <mergeCell ref="AL677:AM677"/>
    <mergeCell ref="AN677:AR677"/>
    <mergeCell ref="B678:E680"/>
    <mergeCell ref="F678:N680"/>
    <mergeCell ref="O678:U680"/>
    <mergeCell ref="V678:Y678"/>
    <mergeCell ref="AH678:AK678"/>
    <mergeCell ref="AN678:AR678"/>
    <mergeCell ref="V679:Y679"/>
    <mergeCell ref="B676:I677"/>
    <mergeCell ref="J676:N677"/>
    <mergeCell ref="T676:U676"/>
    <mergeCell ref="V676:X676"/>
    <mergeCell ref="AH676:AK676"/>
    <mergeCell ref="AN676:AR676"/>
    <mergeCell ref="T677:U677"/>
    <mergeCell ref="V677:Y677"/>
    <mergeCell ref="Z677:AC677"/>
    <mergeCell ref="AD677:AG677"/>
    <mergeCell ref="AN681:AR681"/>
    <mergeCell ref="AM690:AP691"/>
    <mergeCell ref="B694:I697"/>
    <mergeCell ref="J694:K694"/>
    <mergeCell ref="M694:N694"/>
    <mergeCell ref="O694:T694"/>
    <mergeCell ref="U694:W694"/>
    <mergeCell ref="AL694:AM696"/>
    <mergeCell ref="AN694:AO696"/>
    <mergeCell ref="AP694:AQ696"/>
    <mergeCell ref="Z679:AC679"/>
    <mergeCell ref="AD679:AG679"/>
    <mergeCell ref="AH679:AK679"/>
    <mergeCell ref="AN679:AR679"/>
    <mergeCell ref="V680:Y680"/>
    <mergeCell ref="Z680:AC680"/>
    <mergeCell ref="AD680:AG680"/>
    <mergeCell ref="AH680:AK680"/>
    <mergeCell ref="AN680:AR680"/>
    <mergeCell ref="S695:S697"/>
    <mergeCell ref="T695:T697"/>
    <mergeCell ref="U695:U697"/>
    <mergeCell ref="V695:V697"/>
    <mergeCell ref="W695:W697"/>
    <mergeCell ref="B698:I700"/>
    <mergeCell ref="J698:N700"/>
    <mergeCell ref="O698:U700"/>
    <mergeCell ref="AR694:AS696"/>
    <mergeCell ref="J695:J697"/>
    <mergeCell ref="K695:K697"/>
    <mergeCell ref="L695:L697"/>
    <mergeCell ref="M695:M697"/>
    <mergeCell ref="N695:N697"/>
    <mergeCell ref="O695:O697"/>
    <mergeCell ref="P695:P697"/>
    <mergeCell ref="Q695:Q697"/>
    <mergeCell ref="R695:R697"/>
    <mergeCell ref="BB699:BC699"/>
    <mergeCell ref="AN700:AS700"/>
    <mergeCell ref="B701:I702"/>
    <mergeCell ref="J701:N702"/>
    <mergeCell ref="T701:U701"/>
    <mergeCell ref="V701:X701"/>
    <mergeCell ref="AH701:AK701"/>
    <mergeCell ref="AN701:AR701"/>
    <mergeCell ref="T702:U702"/>
    <mergeCell ref="V702:Y702"/>
    <mergeCell ref="Y698:AH698"/>
    <mergeCell ref="AL698:AM698"/>
    <mergeCell ref="AN698:AS698"/>
    <mergeCell ref="V699:Y700"/>
    <mergeCell ref="Z699:AC700"/>
    <mergeCell ref="AD699:AG700"/>
    <mergeCell ref="AH699:AK700"/>
    <mergeCell ref="AL699:AM700"/>
    <mergeCell ref="AN699:AS699"/>
    <mergeCell ref="AN703:AR703"/>
    <mergeCell ref="T704:U704"/>
    <mergeCell ref="V704:Y704"/>
    <mergeCell ref="Z704:AC704"/>
    <mergeCell ref="AD704:AG704"/>
    <mergeCell ref="AH704:AK704"/>
    <mergeCell ref="AL704:AM704"/>
    <mergeCell ref="AN704:AR704"/>
    <mergeCell ref="Z702:AC702"/>
    <mergeCell ref="AD702:AG702"/>
    <mergeCell ref="AH702:AK702"/>
    <mergeCell ref="AL702:AM702"/>
    <mergeCell ref="AN702:AR702"/>
    <mergeCell ref="B703:I704"/>
    <mergeCell ref="J703:N704"/>
    <mergeCell ref="T703:U703"/>
    <mergeCell ref="V703:X703"/>
    <mergeCell ref="AH703:AK703"/>
    <mergeCell ref="V708:Y708"/>
    <mergeCell ref="Z708:AC708"/>
    <mergeCell ref="AD708:AG708"/>
    <mergeCell ref="AH708:AK708"/>
    <mergeCell ref="AL708:AM708"/>
    <mergeCell ref="AN708:AR708"/>
    <mergeCell ref="AH706:AK706"/>
    <mergeCell ref="AL706:AM706"/>
    <mergeCell ref="AN706:AR706"/>
    <mergeCell ref="B707:I708"/>
    <mergeCell ref="J707:N708"/>
    <mergeCell ref="T707:U707"/>
    <mergeCell ref="V707:X707"/>
    <mergeCell ref="AH707:AK707"/>
    <mergeCell ref="AN707:AR707"/>
    <mergeCell ref="T708:U708"/>
    <mergeCell ref="B705:I706"/>
    <mergeCell ref="J705:N706"/>
    <mergeCell ref="T705:U705"/>
    <mergeCell ref="V705:X705"/>
    <mergeCell ref="AH705:AK705"/>
    <mergeCell ref="AN705:AR705"/>
    <mergeCell ref="T706:U706"/>
    <mergeCell ref="V706:Y706"/>
    <mergeCell ref="Z706:AC706"/>
    <mergeCell ref="AD706:AG706"/>
    <mergeCell ref="V712:Y712"/>
    <mergeCell ref="Z712:AC712"/>
    <mergeCell ref="AD712:AG712"/>
    <mergeCell ref="AH712:AK712"/>
    <mergeCell ref="AL712:AM712"/>
    <mergeCell ref="AN712:AR712"/>
    <mergeCell ref="AH710:AK710"/>
    <mergeCell ref="AL710:AM710"/>
    <mergeCell ref="AN710:AR710"/>
    <mergeCell ref="B711:I712"/>
    <mergeCell ref="J711:N712"/>
    <mergeCell ref="T711:U711"/>
    <mergeCell ref="V711:X711"/>
    <mergeCell ref="AH711:AK711"/>
    <mergeCell ref="AN711:AR711"/>
    <mergeCell ref="T712:U712"/>
    <mergeCell ref="B709:I710"/>
    <mergeCell ref="J709:N710"/>
    <mergeCell ref="T709:U709"/>
    <mergeCell ref="V709:X709"/>
    <mergeCell ref="AH709:AK709"/>
    <mergeCell ref="AN709:AR709"/>
    <mergeCell ref="T710:U710"/>
    <mergeCell ref="V710:Y710"/>
    <mergeCell ref="Z710:AC710"/>
    <mergeCell ref="AD710:AG710"/>
    <mergeCell ref="V716:Y716"/>
    <mergeCell ref="Z716:AC716"/>
    <mergeCell ref="AD716:AG716"/>
    <mergeCell ref="AH716:AK716"/>
    <mergeCell ref="AL716:AM716"/>
    <mergeCell ref="AN716:AR716"/>
    <mergeCell ref="AH714:AK714"/>
    <mergeCell ref="AL714:AM714"/>
    <mergeCell ref="AN714:AR714"/>
    <mergeCell ref="B715:I716"/>
    <mergeCell ref="J715:N716"/>
    <mergeCell ref="T715:U715"/>
    <mergeCell ref="V715:X715"/>
    <mergeCell ref="AH715:AK715"/>
    <mergeCell ref="AN715:AR715"/>
    <mergeCell ref="T716:U716"/>
    <mergeCell ref="B713:I714"/>
    <mergeCell ref="J713:N714"/>
    <mergeCell ref="T713:U713"/>
    <mergeCell ref="V713:X713"/>
    <mergeCell ref="AH713:AK713"/>
    <mergeCell ref="AN713:AR713"/>
    <mergeCell ref="T714:U714"/>
    <mergeCell ref="V714:Y714"/>
    <mergeCell ref="Z714:AC714"/>
    <mergeCell ref="AD714:AG714"/>
    <mergeCell ref="AH718:AK718"/>
    <mergeCell ref="AL718:AM718"/>
    <mergeCell ref="AN718:AR718"/>
    <mergeCell ref="B719:E721"/>
    <mergeCell ref="F719:N721"/>
    <mergeCell ref="O719:U721"/>
    <mergeCell ref="V719:Y719"/>
    <mergeCell ref="AH719:AK719"/>
    <mergeCell ref="AN719:AR719"/>
    <mergeCell ref="V720:Y720"/>
    <mergeCell ref="B717:I718"/>
    <mergeCell ref="J717:N718"/>
    <mergeCell ref="T717:U717"/>
    <mergeCell ref="V717:X717"/>
    <mergeCell ref="AH717:AK717"/>
    <mergeCell ref="AN717:AR717"/>
    <mergeCell ref="T718:U718"/>
    <mergeCell ref="V718:Y718"/>
    <mergeCell ref="Z718:AC718"/>
    <mergeCell ref="AD718:AG718"/>
    <mergeCell ref="AN722:AR722"/>
    <mergeCell ref="AM731:AP732"/>
    <mergeCell ref="B735:I738"/>
    <mergeCell ref="J735:K735"/>
    <mergeCell ref="M735:N735"/>
    <mergeCell ref="O735:T735"/>
    <mergeCell ref="U735:W735"/>
    <mergeCell ref="AL735:AM737"/>
    <mergeCell ref="AN735:AO737"/>
    <mergeCell ref="AP735:AQ737"/>
    <mergeCell ref="Z720:AC720"/>
    <mergeCell ref="AD720:AG720"/>
    <mergeCell ref="AH720:AK720"/>
    <mergeCell ref="AN720:AR720"/>
    <mergeCell ref="V721:Y721"/>
    <mergeCell ref="Z721:AC721"/>
    <mergeCell ref="AD721:AG721"/>
    <mergeCell ref="AH721:AK721"/>
    <mergeCell ref="AN721:AR721"/>
    <mergeCell ref="S736:S738"/>
    <mergeCell ref="T736:T738"/>
    <mergeCell ref="U736:U738"/>
    <mergeCell ref="V736:V738"/>
    <mergeCell ref="W736:W738"/>
    <mergeCell ref="B739:I741"/>
    <mergeCell ref="J739:N741"/>
    <mergeCell ref="O739:U741"/>
    <mergeCell ref="AR735:AS737"/>
    <mergeCell ref="J736:J738"/>
    <mergeCell ref="K736:K738"/>
    <mergeCell ref="L736:L738"/>
    <mergeCell ref="M736:M738"/>
    <mergeCell ref="N736:N738"/>
    <mergeCell ref="O736:O738"/>
    <mergeCell ref="P736:P738"/>
    <mergeCell ref="Q736:Q738"/>
    <mergeCell ref="R736:R738"/>
    <mergeCell ref="BB740:BC740"/>
    <mergeCell ref="AN741:AS741"/>
    <mergeCell ref="B742:I743"/>
    <mergeCell ref="J742:N743"/>
    <mergeCell ref="T742:U742"/>
    <mergeCell ref="V742:X742"/>
    <mergeCell ref="AH742:AK742"/>
    <mergeCell ref="AN742:AR742"/>
    <mergeCell ref="T743:U743"/>
    <mergeCell ref="V743:Y743"/>
    <mergeCell ref="Y739:AH739"/>
    <mergeCell ref="AL739:AM739"/>
    <mergeCell ref="AN739:AS739"/>
    <mergeCell ref="V740:Y741"/>
    <mergeCell ref="Z740:AC741"/>
    <mergeCell ref="AD740:AG741"/>
    <mergeCell ref="AH740:AK741"/>
    <mergeCell ref="AL740:AM741"/>
    <mergeCell ref="AN740:AS740"/>
    <mergeCell ref="AN744:AR744"/>
    <mergeCell ref="T745:U745"/>
    <mergeCell ref="V745:Y745"/>
    <mergeCell ref="Z745:AC745"/>
    <mergeCell ref="AD745:AG745"/>
    <mergeCell ref="AH745:AK745"/>
    <mergeCell ref="AL745:AM745"/>
    <mergeCell ref="AN745:AR745"/>
    <mergeCell ref="Z743:AC743"/>
    <mergeCell ref="AD743:AG743"/>
    <mergeCell ref="AH743:AK743"/>
    <mergeCell ref="AL743:AM743"/>
    <mergeCell ref="AN743:AR743"/>
    <mergeCell ref="B744:I745"/>
    <mergeCell ref="J744:N745"/>
    <mergeCell ref="T744:U744"/>
    <mergeCell ref="V744:X744"/>
    <mergeCell ref="AH744:AK744"/>
    <mergeCell ref="V749:Y749"/>
    <mergeCell ref="Z749:AC749"/>
    <mergeCell ref="AD749:AG749"/>
    <mergeCell ref="AH749:AK749"/>
    <mergeCell ref="AL749:AM749"/>
    <mergeCell ref="AN749:AR749"/>
    <mergeCell ref="AH747:AK747"/>
    <mergeCell ref="AL747:AM747"/>
    <mergeCell ref="AN747:AR747"/>
    <mergeCell ref="B748:I749"/>
    <mergeCell ref="J748:N749"/>
    <mergeCell ref="T748:U748"/>
    <mergeCell ref="V748:X748"/>
    <mergeCell ref="AH748:AK748"/>
    <mergeCell ref="AN748:AR748"/>
    <mergeCell ref="T749:U749"/>
    <mergeCell ref="B746:I747"/>
    <mergeCell ref="J746:N747"/>
    <mergeCell ref="T746:U746"/>
    <mergeCell ref="V746:X746"/>
    <mergeCell ref="AH746:AK746"/>
    <mergeCell ref="AN746:AR746"/>
    <mergeCell ref="T747:U747"/>
    <mergeCell ref="V747:Y747"/>
    <mergeCell ref="Z747:AC747"/>
    <mergeCell ref="AD747:AG747"/>
    <mergeCell ref="V753:Y753"/>
    <mergeCell ref="Z753:AC753"/>
    <mergeCell ref="AD753:AG753"/>
    <mergeCell ref="AH753:AK753"/>
    <mergeCell ref="AL753:AM753"/>
    <mergeCell ref="AN753:AR753"/>
    <mergeCell ref="AH751:AK751"/>
    <mergeCell ref="AL751:AM751"/>
    <mergeCell ref="AN751:AR751"/>
    <mergeCell ref="B752:I753"/>
    <mergeCell ref="J752:N753"/>
    <mergeCell ref="T752:U752"/>
    <mergeCell ref="V752:X752"/>
    <mergeCell ref="AH752:AK752"/>
    <mergeCell ref="AN752:AR752"/>
    <mergeCell ref="T753:U753"/>
    <mergeCell ref="B750:I751"/>
    <mergeCell ref="J750:N751"/>
    <mergeCell ref="T750:U750"/>
    <mergeCell ref="V750:X750"/>
    <mergeCell ref="AH750:AK750"/>
    <mergeCell ref="AN750:AR750"/>
    <mergeCell ref="T751:U751"/>
    <mergeCell ref="V751:Y751"/>
    <mergeCell ref="Z751:AC751"/>
    <mergeCell ref="AD751:AG751"/>
    <mergeCell ref="V757:Y757"/>
    <mergeCell ref="Z757:AC757"/>
    <mergeCell ref="AD757:AG757"/>
    <mergeCell ref="AH757:AK757"/>
    <mergeCell ref="AL757:AM757"/>
    <mergeCell ref="AN757:AR757"/>
    <mergeCell ref="AH755:AK755"/>
    <mergeCell ref="AL755:AM755"/>
    <mergeCell ref="AN755:AR755"/>
    <mergeCell ref="B756:I757"/>
    <mergeCell ref="J756:N757"/>
    <mergeCell ref="T756:U756"/>
    <mergeCell ref="V756:X756"/>
    <mergeCell ref="AH756:AK756"/>
    <mergeCell ref="AN756:AR756"/>
    <mergeCell ref="T757:U757"/>
    <mergeCell ref="B754:I755"/>
    <mergeCell ref="J754:N755"/>
    <mergeCell ref="T754:U754"/>
    <mergeCell ref="V754:X754"/>
    <mergeCell ref="AH754:AK754"/>
    <mergeCell ref="AN754:AR754"/>
    <mergeCell ref="T755:U755"/>
    <mergeCell ref="V755:Y755"/>
    <mergeCell ref="Z755:AC755"/>
    <mergeCell ref="AD755:AG755"/>
    <mergeCell ref="AH759:AK759"/>
    <mergeCell ref="AL759:AM759"/>
    <mergeCell ref="AN759:AR759"/>
    <mergeCell ref="B760:E762"/>
    <mergeCell ref="F760:N762"/>
    <mergeCell ref="O760:U762"/>
    <mergeCell ref="V760:Y760"/>
    <mergeCell ref="AH760:AK760"/>
    <mergeCell ref="AN760:AR760"/>
    <mergeCell ref="V761:Y761"/>
    <mergeCell ref="B758:I759"/>
    <mergeCell ref="J758:N759"/>
    <mergeCell ref="T758:U758"/>
    <mergeCell ref="V758:X758"/>
    <mergeCell ref="AH758:AK758"/>
    <mergeCell ref="AN758:AR758"/>
    <mergeCell ref="T759:U759"/>
    <mergeCell ref="V759:Y759"/>
    <mergeCell ref="Z759:AC759"/>
    <mergeCell ref="AD759:AG759"/>
    <mergeCell ref="AN763:AR763"/>
    <mergeCell ref="AM772:AP773"/>
    <mergeCell ref="B776:I779"/>
    <mergeCell ref="J776:K776"/>
    <mergeCell ref="M776:N776"/>
    <mergeCell ref="O776:T776"/>
    <mergeCell ref="U776:W776"/>
    <mergeCell ref="AL776:AM778"/>
    <mergeCell ref="AN776:AO778"/>
    <mergeCell ref="AP776:AQ778"/>
    <mergeCell ref="Z761:AC761"/>
    <mergeCell ref="AD761:AG761"/>
    <mergeCell ref="AH761:AK761"/>
    <mergeCell ref="AN761:AR761"/>
    <mergeCell ref="V762:Y762"/>
    <mergeCell ref="Z762:AC762"/>
    <mergeCell ref="AD762:AG762"/>
    <mergeCell ref="AH762:AK762"/>
    <mergeCell ref="AN762:AR762"/>
    <mergeCell ref="S777:S779"/>
    <mergeCell ref="T777:T779"/>
    <mergeCell ref="U777:U779"/>
    <mergeCell ref="V777:V779"/>
    <mergeCell ref="W777:W779"/>
    <mergeCell ref="B780:I782"/>
    <mergeCell ref="J780:N782"/>
    <mergeCell ref="O780:U782"/>
    <mergeCell ref="AR776:AS778"/>
    <mergeCell ref="J777:J779"/>
    <mergeCell ref="K777:K779"/>
    <mergeCell ref="L777:L779"/>
    <mergeCell ref="M777:M779"/>
    <mergeCell ref="N777:N779"/>
    <mergeCell ref="O777:O779"/>
    <mergeCell ref="P777:P779"/>
    <mergeCell ref="Q777:Q779"/>
    <mergeCell ref="R777:R779"/>
    <mergeCell ref="BB781:BC781"/>
    <mergeCell ref="AN782:AS782"/>
    <mergeCell ref="B783:I784"/>
    <mergeCell ref="J783:N784"/>
    <mergeCell ref="T783:U783"/>
    <mergeCell ref="V783:X783"/>
    <mergeCell ref="AH783:AK783"/>
    <mergeCell ref="AN783:AR783"/>
    <mergeCell ref="T784:U784"/>
    <mergeCell ref="V784:Y784"/>
    <mergeCell ref="Y780:AH780"/>
    <mergeCell ref="AL780:AM780"/>
    <mergeCell ref="AN780:AS780"/>
    <mergeCell ref="V781:Y782"/>
    <mergeCell ref="Z781:AC782"/>
    <mergeCell ref="AD781:AG782"/>
    <mergeCell ref="AH781:AK782"/>
    <mergeCell ref="AL781:AM782"/>
    <mergeCell ref="AN781:AS781"/>
    <mergeCell ref="AN785:AR785"/>
    <mergeCell ref="T786:U786"/>
    <mergeCell ref="V786:Y786"/>
    <mergeCell ref="Z786:AC786"/>
    <mergeCell ref="AD786:AG786"/>
    <mergeCell ref="AH786:AK786"/>
    <mergeCell ref="AL786:AM786"/>
    <mergeCell ref="AN786:AR786"/>
    <mergeCell ref="Z784:AC784"/>
    <mergeCell ref="AD784:AG784"/>
    <mergeCell ref="AH784:AK784"/>
    <mergeCell ref="AL784:AM784"/>
    <mergeCell ref="AN784:AR784"/>
    <mergeCell ref="B785:I786"/>
    <mergeCell ref="J785:N786"/>
    <mergeCell ref="T785:U785"/>
    <mergeCell ref="V785:X785"/>
    <mergeCell ref="AH785:AK785"/>
    <mergeCell ref="V790:Y790"/>
    <mergeCell ref="Z790:AC790"/>
    <mergeCell ref="AD790:AG790"/>
    <mergeCell ref="AH790:AK790"/>
    <mergeCell ref="AL790:AM790"/>
    <mergeCell ref="AN790:AR790"/>
    <mergeCell ref="AH788:AK788"/>
    <mergeCell ref="AL788:AM788"/>
    <mergeCell ref="AN788:AR788"/>
    <mergeCell ref="B789:I790"/>
    <mergeCell ref="J789:N790"/>
    <mergeCell ref="T789:U789"/>
    <mergeCell ref="V789:X789"/>
    <mergeCell ref="AH789:AK789"/>
    <mergeCell ref="AN789:AR789"/>
    <mergeCell ref="T790:U790"/>
    <mergeCell ref="B787:I788"/>
    <mergeCell ref="J787:N788"/>
    <mergeCell ref="T787:U787"/>
    <mergeCell ref="V787:X787"/>
    <mergeCell ref="AH787:AK787"/>
    <mergeCell ref="AN787:AR787"/>
    <mergeCell ref="T788:U788"/>
    <mergeCell ref="V788:Y788"/>
    <mergeCell ref="Z788:AC788"/>
    <mergeCell ref="AD788:AG788"/>
    <mergeCell ref="V794:Y794"/>
    <mergeCell ref="Z794:AC794"/>
    <mergeCell ref="AD794:AG794"/>
    <mergeCell ref="AH794:AK794"/>
    <mergeCell ref="AL794:AM794"/>
    <mergeCell ref="AN794:AR794"/>
    <mergeCell ref="AH792:AK792"/>
    <mergeCell ref="AL792:AM792"/>
    <mergeCell ref="AN792:AR792"/>
    <mergeCell ref="B793:I794"/>
    <mergeCell ref="J793:N794"/>
    <mergeCell ref="T793:U793"/>
    <mergeCell ref="V793:X793"/>
    <mergeCell ref="AH793:AK793"/>
    <mergeCell ref="AN793:AR793"/>
    <mergeCell ref="T794:U794"/>
    <mergeCell ref="B791:I792"/>
    <mergeCell ref="J791:N792"/>
    <mergeCell ref="T791:U791"/>
    <mergeCell ref="V791:X791"/>
    <mergeCell ref="AH791:AK791"/>
    <mergeCell ref="AN791:AR791"/>
    <mergeCell ref="T792:U792"/>
    <mergeCell ref="V792:Y792"/>
    <mergeCell ref="Z792:AC792"/>
    <mergeCell ref="AD792:AG792"/>
    <mergeCell ref="V798:Y798"/>
    <mergeCell ref="Z798:AC798"/>
    <mergeCell ref="AD798:AG798"/>
    <mergeCell ref="AH798:AK798"/>
    <mergeCell ref="AL798:AM798"/>
    <mergeCell ref="AN798:AR798"/>
    <mergeCell ref="AH796:AK796"/>
    <mergeCell ref="AL796:AM796"/>
    <mergeCell ref="AN796:AR796"/>
    <mergeCell ref="B797:I798"/>
    <mergeCell ref="J797:N798"/>
    <mergeCell ref="T797:U797"/>
    <mergeCell ref="V797:X797"/>
    <mergeCell ref="AH797:AK797"/>
    <mergeCell ref="AN797:AR797"/>
    <mergeCell ref="T798:U798"/>
    <mergeCell ref="B795:I796"/>
    <mergeCell ref="J795:N796"/>
    <mergeCell ref="T795:U795"/>
    <mergeCell ref="V795:X795"/>
    <mergeCell ref="AH795:AK795"/>
    <mergeCell ref="AN795:AR795"/>
    <mergeCell ref="T796:U796"/>
    <mergeCell ref="V796:Y796"/>
    <mergeCell ref="Z796:AC796"/>
    <mergeCell ref="AD796:AG796"/>
    <mergeCell ref="AH800:AK800"/>
    <mergeCell ref="AL800:AM800"/>
    <mergeCell ref="AN800:AR800"/>
    <mergeCell ref="B801:E803"/>
    <mergeCell ref="F801:N803"/>
    <mergeCell ref="O801:U803"/>
    <mergeCell ref="V801:Y801"/>
    <mergeCell ref="AH801:AK801"/>
    <mergeCell ref="AN801:AR801"/>
    <mergeCell ref="V802:Y802"/>
    <mergeCell ref="B799:I800"/>
    <mergeCell ref="J799:N800"/>
    <mergeCell ref="T799:U799"/>
    <mergeCell ref="V799:X799"/>
    <mergeCell ref="AH799:AK799"/>
    <mergeCell ref="AN799:AR799"/>
    <mergeCell ref="T800:U800"/>
    <mergeCell ref="V800:Y800"/>
    <mergeCell ref="Z800:AC800"/>
    <mergeCell ref="AD800:AG800"/>
    <mergeCell ref="AN804:AR804"/>
    <mergeCell ref="AM813:AP814"/>
    <mergeCell ref="B817:I820"/>
    <mergeCell ref="J817:K817"/>
    <mergeCell ref="M817:N817"/>
    <mergeCell ref="O817:T817"/>
    <mergeCell ref="U817:W817"/>
    <mergeCell ref="AL817:AM819"/>
    <mergeCell ref="AN817:AO819"/>
    <mergeCell ref="AP817:AQ819"/>
    <mergeCell ref="Z802:AC802"/>
    <mergeCell ref="AD802:AG802"/>
    <mergeCell ref="AH802:AK802"/>
    <mergeCell ref="AN802:AR802"/>
    <mergeCell ref="V803:Y803"/>
    <mergeCell ref="Z803:AC803"/>
    <mergeCell ref="AD803:AG803"/>
    <mergeCell ref="AH803:AK803"/>
    <mergeCell ref="AN803:AR803"/>
    <mergeCell ref="S818:S820"/>
    <mergeCell ref="T818:T820"/>
    <mergeCell ref="U818:U820"/>
    <mergeCell ref="V818:V820"/>
    <mergeCell ref="W818:W820"/>
    <mergeCell ref="B821:I823"/>
    <mergeCell ref="J821:N823"/>
    <mergeCell ref="O821:U823"/>
    <mergeCell ref="AR817:AS819"/>
    <mergeCell ref="J818:J820"/>
    <mergeCell ref="K818:K820"/>
    <mergeCell ref="L818:L820"/>
    <mergeCell ref="M818:M820"/>
    <mergeCell ref="N818:N820"/>
    <mergeCell ref="O818:O820"/>
    <mergeCell ref="P818:P820"/>
    <mergeCell ref="Q818:Q820"/>
    <mergeCell ref="R818:R820"/>
    <mergeCell ref="BB822:BC822"/>
    <mergeCell ref="AN823:AS823"/>
    <mergeCell ref="B824:I825"/>
    <mergeCell ref="J824:N825"/>
    <mergeCell ref="T824:U824"/>
    <mergeCell ref="V824:X824"/>
    <mergeCell ref="AH824:AK824"/>
    <mergeCell ref="AN824:AR824"/>
    <mergeCell ref="T825:U825"/>
    <mergeCell ref="V825:Y825"/>
    <mergeCell ref="Y821:AH821"/>
    <mergeCell ref="AL821:AM821"/>
    <mergeCell ref="AN821:AS821"/>
    <mergeCell ref="V822:Y823"/>
    <mergeCell ref="Z822:AC823"/>
    <mergeCell ref="AD822:AG823"/>
    <mergeCell ref="AH822:AK823"/>
    <mergeCell ref="AL822:AM823"/>
    <mergeCell ref="AN822:AS822"/>
    <mergeCell ref="AN826:AR826"/>
    <mergeCell ref="T827:U827"/>
    <mergeCell ref="V827:Y827"/>
    <mergeCell ref="Z827:AC827"/>
    <mergeCell ref="AD827:AG827"/>
    <mergeCell ref="AH827:AK827"/>
    <mergeCell ref="AL827:AM827"/>
    <mergeCell ref="AN827:AR827"/>
    <mergeCell ref="Z825:AC825"/>
    <mergeCell ref="AD825:AG825"/>
    <mergeCell ref="AH825:AK825"/>
    <mergeCell ref="AL825:AM825"/>
    <mergeCell ref="AN825:AR825"/>
    <mergeCell ref="B826:I827"/>
    <mergeCell ref="J826:N827"/>
    <mergeCell ref="T826:U826"/>
    <mergeCell ref="V826:X826"/>
    <mergeCell ref="AH826:AK826"/>
    <mergeCell ref="V831:Y831"/>
    <mergeCell ref="Z831:AC831"/>
    <mergeCell ref="AD831:AG831"/>
    <mergeCell ref="AH831:AK831"/>
    <mergeCell ref="AL831:AM831"/>
    <mergeCell ref="AN831:AR831"/>
    <mergeCell ref="AH829:AK829"/>
    <mergeCell ref="AL829:AM829"/>
    <mergeCell ref="AN829:AR829"/>
    <mergeCell ref="B830:I831"/>
    <mergeCell ref="J830:N831"/>
    <mergeCell ref="T830:U830"/>
    <mergeCell ref="V830:X830"/>
    <mergeCell ref="AH830:AK830"/>
    <mergeCell ref="AN830:AR830"/>
    <mergeCell ref="T831:U831"/>
    <mergeCell ref="B828:I829"/>
    <mergeCell ref="J828:N829"/>
    <mergeCell ref="T828:U828"/>
    <mergeCell ref="V828:X828"/>
    <mergeCell ref="AH828:AK828"/>
    <mergeCell ref="AN828:AR828"/>
    <mergeCell ref="T829:U829"/>
    <mergeCell ref="V829:Y829"/>
    <mergeCell ref="Z829:AC829"/>
    <mergeCell ref="AD829:AG829"/>
    <mergeCell ref="V835:Y835"/>
    <mergeCell ref="Z835:AC835"/>
    <mergeCell ref="AD835:AG835"/>
    <mergeCell ref="AH835:AK835"/>
    <mergeCell ref="AL835:AM835"/>
    <mergeCell ref="AN835:AR835"/>
    <mergeCell ref="AH833:AK833"/>
    <mergeCell ref="AL833:AM833"/>
    <mergeCell ref="AN833:AR833"/>
    <mergeCell ref="B834:I835"/>
    <mergeCell ref="J834:N835"/>
    <mergeCell ref="T834:U834"/>
    <mergeCell ref="V834:X834"/>
    <mergeCell ref="AH834:AK834"/>
    <mergeCell ref="AN834:AR834"/>
    <mergeCell ref="T835:U835"/>
    <mergeCell ref="B832:I833"/>
    <mergeCell ref="J832:N833"/>
    <mergeCell ref="T832:U832"/>
    <mergeCell ref="V832:X832"/>
    <mergeCell ref="AH832:AK832"/>
    <mergeCell ref="AN832:AR832"/>
    <mergeCell ref="T833:U833"/>
    <mergeCell ref="V833:Y833"/>
    <mergeCell ref="Z833:AC833"/>
    <mergeCell ref="AD833:AG833"/>
    <mergeCell ref="V839:Y839"/>
    <mergeCell ref="Z839:AC839"/>
    <mergeCell ref="AD839:AG839"/>
    <mergeCell ref="AH839:AK839"/>
    <mergeCell ref="AL839:AM839"/>
    <mergeCell ref="AN839:AR839"/>
    <mergeCell ref="AH837:AK837"/>
    <mergeCell ref="AL837:AM837"/>
    <mergeCell ref="AN837:AR837"/>
    <mergeCell ref="B838:I839"/>
    <mergeCell ref="J838:N839"/>
    <mergeCell ref="T838:U838"/>
    <mergeCell ref="V838:X838"/>
    <mergeCell ref="AH838:AK838"/>
    <mergeCell ref="AN838:AR838"/>
    <mergeCell ref="T839:U839"/>
    <mergeCell ref="B836:I837"/>
    <mergeCell ref="J836:N837"/>
    <mergeCell ref="T836:U836"/>
    <mergeCell ref="V836:X836"/>
    <mergeCell ref="AH836:AK836"/>
    <mergeCell ref="AN836:AR836"/>
    <mergeCell ref="T837:U837"/>
    <mergeCell ref="V837:Y837"/>
    <mergeCell ref="Z837:AC837"/>
    <mergeCell ref="AD837:AG837"/>
    <mergeCell ref="AH841:AK841"/>
    <mergeCell ref="AL841:AM841"/>
    <mergeCell ref="AN841:AR841"/>
    <mergeCell ref="B842:E844"/>
    <mergeCell ref="F842:N844"/>
    <mergeCell ref="O842:U844"/>
    <mergeCell ref="V842:Y842"/>
    <mergeCell ref="AH842:AK842"/>
    <mergeCell ref="AN842:AR842"/>
    <mergeCell ref="V843:Y843"/>
    <mergeCell ref="B840:I841"/>
    <mergeCell ref="J840:N841"/>
    <mergeCell ref="T840:U840"/>
    <mergeCell ref="V840:X840"/>
    <mergeCell ref="AH840:AK840"/>
    <mergeCell ref="AN840:AR840"/>
    <mergeCell ref="T841:U841"/>
    <mergeCell ref="V841:Y841"/>
    <mergeCell ref="Z841:AC841"/>
    <mergeCell ref="AD841:AG841"/>
    <mergeCell ref="AN845:AR845"/>
    <mergeCell ref="AM854:AP855"/>
    <mergeCell ref="B858:I861"/>
    <mergeCell ref="J858:K858"/>
    <mergeCell ref="M858:N858"/>
    <mergeCell ref="O858:T858"/>
    <mergeCell ref="U858:W858"/>
    <mergeCell ref="AL858:AM860"/>
    <mergeCell ref="AN858:AO860"/>
    <mergeCell ref="AP858:AQ860"/>
    <mergeCell ref="Z843:AC843"/>
    <mergeCell ref="AD843:AG843"/>
    <mergeCell ref="AH843:AK843"/>
    <mergeCell ref="AN843:AR843"/>
    <mergeCell ref="V844:Y844"/>
    <mergeCell ref="Z844:AC844"/>
    <mergeCell ref="AD844:AG844"/>
    <mergeCell ref="AH844:AK844"/>
    <mergeCell ref="AN844:AR844"/>
    <mergeCell ref="S859:S861"/>
    <mergeCell ref="T859:T861"/>
    <mergeCell ref="U859:U861"/>
    <mergeCell ref="V859:V861"/>
    <mergeCell ref="W859:W861"/>
    <mergeCell ref="B862:I864"/>
    <mergeCell ref="J862:N864"/>
    <mergeCell ref="O862:U864"/>
    <mergeCell ref="AR858:AS860"/>
    <mergeCell ref="J859:J861"/>
    <mergeCell ref="K859:K861"/>
    <mergeCell ref="L859:L861"/>
    <mergeCell ref="M859:M861"/>
    <mergeCell ref="N859:N861"/>
    <mergeCell ref="O859:O861"/>
    <mergeCell ref="P859:P861"/>
    <mergeCell ref="Q859:Q861"/>
    <mergeCell ref="R859:R861"/>
    <mergeCell ref="BB863:BC863"/>
    <mergeCell ref="AN864:AS864"/>
    <mergeCell ref="B865:I866"/>
    <mergeCell ref="J865:N866"/>
    <mergeCell ref="T865:U865"/>
    <mergeCell ref="V865:X865"/>
    <mergeCell ref="AH865:AK865"/>
    <mergeCell ref="AN865:AR865"/>
    <mergeCell ref="T866:U866"/>
    <mergeCell ref="V866:Y866"/>
    <mergeCell ref="Y862:AH862"/>
    <mergeCell ref="AL862:AM862"/>
    <mergeCell ref="AN862:AS862"/>
    <mergeCell ref="V863:Y864"/>
    <mergeCell ref="Z863:AC864"/>
    <mergeCell ref="AD863:AG864"/>
    <mergeCell ref="AH863:AK864"/>
    <mergeCell ref="AL863:AM864"/>
    <mergeCell ref="AN863:AS863"/>
    <mergeCell ref="AN867:AR867"/>
    <mergeCell ref="T868:U868"/>
    <mergeCell ref="V868:Y868"/>
    <mergeCell ref="Z868:AC868"/>
    <mergeCell ref="AD868:AG868"/>
    <mergeCell ref="AH868:AK868"/>
    <mergeCell ref="AL868:AM868"/>
    <mergeCell ref="AN868:AR868"/>
    <mergeCell ref="Z866:AC866"/>
    <mergeCell ref="AD866:AG866"/>
    <mergeCell ref="AH866:AK866"/>
    <mergeCell ref="AL866:AM866"/>
    <mergeCell ref="AN866:AR866"/>
    <mergeCell ref="B867:I868"/>
    <mergeCell ref="J867:N868"/>
    <mergeCell ref="T867:U867"/>
    <mergeCell ref="V867:X867"/>
    <mergeCell ref="AH867:AK867"/>
    <mergeCell ref="V872:Y872"/>
    <mergeCell ref="Z872:AC872"/>
    <mergeCell ref="AD872:AG872"/>
    <mergeCell ref="AH872:AK872"/>
    <mergeCell ref="AL872:AM872"/>
    <mergeCell ref="AN872:AR872"/>
    <mergeCell ref="AH870:AK870"/>
    <mergeCell ref="AL870:AM870"/>
    <mergeCell ref="AN870:AR870"/>
    <mergeCell ref="B871:I872"/>
    <mergeCell ref="J871:N872"/>
    <mergeCell ref="T871:U871"/>
    <mergeCell ref="V871:X871"/>
    <mergeCell ref="AH871:AK871"/>
    <mergeCell ref="AN871:AR871"/>
    <mergeCell ref="T872:U872"/>
    <mergeCell ref="B869:I870"/>
    <mergeCell ref="J869:N870"/>
    <mergeCell ref="T869:U869"/>
    <mergeCell ref="V869:X869"/>
    <mergeCell ref="AH869:AK869"/>
    <mergeCell ref="AN869:AR869"/>
    <mergeCell ref="T870:U870"/>
    <mergeCell ref="V870:Y870"/>
    <mergeCell ref="Z870:AC870"/>
    <mergeCell ref="AD870:AG870"/>
    <mergeCell ref="V876:Y876"/>
    <mergeCell ref="Z876:AC876"/>
    <mergeCell ref="AD876:AG876"/>
    <mergeCell ref="AH876:AK876"/>
    <mergeCell ref="AL876:AM876"/>
    <mergeCell ref="AN876:AR876"/>
    <mergeCell ref="AH874:AK874"/>
    <mergeCell ref="AL874:AM874"/>
    <mergeCell ref="AN874:AR874"/>
    <mergeCell ref="B875:I876"/>
    <mergeCell ref="J875:N876"/>
    <mergeCell ref="T875:U875"/>
    <mergeCell ref="V875:X875"/>
    <mergeCell ref="AH875:AK875"/>
    <mergeCell ref="AN875:AR875"/>
    <mergeCell ref="T876:U876"/>
    <mergeCell ref="B873:I874"/>
    <mergeCell ref="J873:N874"/>
    <mergeCell ref="T873:U873"/>
    <mergeCell ref="V873:X873"/>
    <mergeCell ref="AH873:AK873"/>
    <mergeCell ref="AN873:AR873"/>
    <mergeCell ref="T874:U874"/>
    <mergeCell ref="V874:Y874"/>
    <mergeCell ref="Z874:AC874"/>
    <mergeCell ref="AD874:AG874"/>
    <mergeCell ref="V880:Y880"/>
    <mergeCell ref="Z880:AC880"/>
    <mergeCell ref="AD880:AG880"/>
    <mergeCell ref="AH880:AK880"/>
    <mergeCell ref="AL880:AM880"/>
    <mergeCell ref="AN880:AR880"/>
    <mergeCell ref="AH878:AK878"/>
    <mergeCell ref="AL878:AM878"/>
    <mergeCell ref="AN878:AR878"/>
    <mergeCell ref="B879:I880"/>
    <mergeCell ref="J879:N880"/>
    <mergeCell ref="T879:U879"/>
    <mergeCell ref="V879:X879"/>
    <mergeCell ref="AH879:AK879"/>
    <mergeCell ref="AN879:AR879"/>
    <mergeCell ref="T880:U880"/>
    <mergeCell ref="B877:I878"/>
    <mergeCell ref="J877:N878"/>
    <mergeCell ref="T877:U877"/>
    <mergeCell ref="V877:X877"/>
    <mergeCell ref="AH877:AK877"/>
    <mergeCell ref="AN877:AR877"/>
    <mergeCell ref="T878:U878"/>
    <mergeCell ref="V878:Y878"/>
    <mergeCell ref="Z878:AC878"/>
    <mergeCell ref="AD878:AG878"/>
    <mergeCell ref="AH882:AK882"/>
    <mergeCell ref="AL882:AM882"/>
    <mergeCell ref="AN882:AR882"/>
    <mergeCell ref="B883:E885"/>
    <mergeCell ref="F883:N885"/>
    <mergeCell ref="O883:U885"/>
    <mergeCell ref="V883:Y883"/>
    <mergeCell ref="AH883:AK883"/>
    <mergeCell ref="AN883:AR883"/>
    <mergeCell ref="V884:Y884"/>
    <mergeCell ref="B881:I882"/>
    <mergeCell ref="J881:N882"/>
    <mergeCell ref="T881:U881"/>
    <mergeCell ref="V881:X881"/>
    <mergeCell ref="AH881:AK881"/>
    <mergeCell ref="AN881:AR881"/>
    <mergeCell ref="T882:U882"/>
    <mergeCell ref="V882:Y882"/>
    <mergeCell ref="Z882:AC882"/>
    <mergeCell ref="AD882:AG882"/>
    <mergeCell ref="AN886:AR886"/>
    <mergeCell ref="AM895:AP896"/>
    <mergeCell ref="B899:I902"/>
    <mergeCell ref="J899:K899"/>
    <mergeCell ref="M899:N899"/>
    <mergeCell ref="O899:T899"/>
    <mergeCell ref="U899:W899"/>
    <mergeCell ref="AL899:AM901"/>
    <mergeCell ref="AN899:AO901"/>
    <mergeCell ref="AP899:AQ901"/>
    <mergeCell ref="Z884:AC884"/>
    <mergeCell ref="AD884:AG884"/>
    <mergeCell ref="AH884:AK884"/>
    <mergeCell ref="AN884:AR884"/>
    <mergeCell ref="V885:Y885"/>
    <mergeCell ref="Z885:AC885"/>
    <mergeCell ref="AD885:AG885"/>
    <mergeCell ref="AH885:AK885"/>
    <mergeCell ref="AN885:AR885"/>
    <mergeCell ref="S900:S902"/>
    <mergeCell ref="T900:T902"/>
    <mergeCell ref="U900:U902"/>
    <mergeCell ref="V900:V902"/>
    <mergeCell ref="W900:W902"/>
    <mergeCell ref="B903:I905"/>
    <mergeCell ref="J903:N905"/>
    <mergeCell ref="O903:U905"/>
    <mergeCell ref="AR899:AS901"/>
    <mergeCell ref="J900:J902"/>
    <mergeCell ref="K900:K902"/>
    <mergeCell ref="L900:L902"/>
    <mergeCell ref="M900:M902"/>
    <mergeCell ref="N900:N902"/>
    <mergeCell ref="O900:O902"/>
    <mergeCell ref="P900:P902"/>
    <mergeCell ref="Q900:Q902"/>
    <mergeCell ref="R900:R902"/>
    <mergeCell ref="BB904:BC904"/>
    <mergeCell ref="AN905:AS905"/>
    <mergeCell ref="B906:I907"/>
    <mergeCell ref="J906:N907"/>
    <mergeCell ref="T906:U906"/>
    <mergeCell ref="V906:X906"/>
    <mergeCell ref="AH906:AK906"/>
    <mergeCell ref="AN906:AR906"/>
    <mergeCell ref="T907:U907"/>
    <mergeCell ref="V907:Y907"/>
    <mergeCell ref="Y903:AH903"/>
    <mergeCell ref="AL903:AM903"/>
    <mergeCell ref="AN903:AS903"/>
    <mergeCell ref="V904:Y905"/>
    <mergeCell ref="Z904:AC905"/>
    <mergeCell ref="AD904:AG905"/>
    <mergeCell ref="AH904:AK905"/>
    <mergeCell ref="AL904:AM905"/>
    <mergeCell ref="AN904:AS904"/>
    <mergeCell ref="AN908:AR908"/>
    <mergeCell ref="T909:U909"/>
    <mergeCell ref="V909:Y909"/>
    <mergeCell ref="Z909:AC909"/>
    <mergeCell ref="AD909:AG909"/>
    <mergeCell ref="AH909:AK909"/>
    <mergeCell ref="AL909:AM909"/>
    <mergeCell ref="AN909:AR909"/>
    <mergeCell ref="Z907:AC907"/>
    <mergeCell ref="AD907:AG907"/>
    <mergeCell ref="AH907:AK907"/>
    <mergeCell ref="AL907:AM907"/>
    <mergeCell ref="AN907:AR907"/>
    <mergeCell ref="B908:I909"/>
    <mergeCell ref="J908:N909"/>
    <mergeCell ref="T908:U908"/>
    <mergeCell ref="V908:X908"/>
    <mergeCell ref="AH908:AK908"/>
    <mergeCell ref="V913:Y913"/>
    <mergeCell ref="Z913:AC913"/>
    <mergeCell ref="AD913:AG913"/>
    <mergeCell ref="AH913:AK913"/>
    <mergeCell ref="AL913:AM913"/>
    <mergeCell ref="AN913:AR913"/>
    <mergeCell ref="AH911:AK911"/>
    <mergeCell ref="AL911:AM911"/>
    <mergeCell ref="AN911:AR911"/>
    <mergeCell ref="B912:I913"/>
    <mergeCell ref="J912:N913"/>
    <mergeCell ref="T912:U912"/>
    <mergeCell ref="V912:X912"/>
    <mergeCell ref="AH912:AK912"/>
    <mergeCell ref="AN912:AR912"/>
    <mergeCell ref="T913:U913"/>
    <mergeCell ref="B910:I911"/>
    <mergeCell ref="J910:N911"/>
    <mergeCell ref="T910:U910"/>
    <mergeCell ref="V910:X910"/>
    <mergeCell ref="AH910:AK910"/>
    <mergeCell ref="AN910:AR910"/>
    <mergeCell ref="T911:U911"/>
    <mergeCell ref="V911:Y911"/>
    <mergeCell ref="Z911:AC911"/>
    <mergeCell ref="AD911:AG911"/>
    <mergeCell ref="V917:Y917"/>
    <mergeCell ref="Z917:AC917"/>
    <mergeCell ref="AD917:AG917"/>
    <mergeCell ref="AH917:AK917"/>
    <mergeCell ref="AL917:AM917"/>
    <mergeCell ref="AN917:AR917"/>
    <mergeCell ref="AH915:AK915"/>
    <mergeCell ref="AL915:AM915"/>
    <mergeCell ref="AN915:AR915"/>
    <mergeCell ref="B916:I917"/>
    <mergeCell ref="J916:N917"/>
    <mergeCell ref="T916:U916"/>
    <mergeCell ref="V916:X916"/>
    <mergeCell ref="AH916:AK916"/>
    <mergeCell ref="AN916:AR916"/>
    <mergeCell ref="T917:U917"/>
    <mergeCell ref="B914:I915"/>
    <mergeCell ref="J914:N915"/>
    <mergeCell ref="T914:U914"/>
    <mergeCell ref="V914:X914"/>
    <mergeCell ref="AH914:AK914"/>
    <mergeCell ref="AN914:AR914"/>
    <mergeCell ref="T915:U915"/>
    <mergeCell ref="V915:Y915"/>
    <mergeCell ref="Z915:AC915"/>
    <mergeCell ref="AD915:AG915"/>
    <mergeCell ref="V921:Y921"/>
    <mergeCell ref="Z921:AC921"/>
    <mergeCell ref="AD921:AG921"/>
    <mergeCell ref="AH921:AK921"/>
    <mergeCell ref="AL921:AM921"/>
    <mergeCell ref="AN921:AR921"/>
    <mergeCell ref="AH919:AK919"/>
    <mergeCell ref="AL919:AM919"/>
    <mergeCell ref="AN919:AR919"/>
    <mergeCell ref="B920:I921"/>
    <mergeCell ref="J920:N921"/>
    <mergeCell ref="T920:U920"/>
    <mergeCell ref="V920:X920"/>
    <mergeCell ref="AH920:AK920"/>
    <mergeCell ref="AN920:AR920"/>
    <mergeCell ref="T921:U921"/>
    <mergeCell ref="B918:I919"/>
    <mergeCell ref="J918:N919"/>
    <mergeCell ref="T918:U918"/>
    <mergeCell ref="V918:X918"/>
    <mergeCell ref="AH918:AK918"/>
    <mergeCell ref="AN918:AR918"/>
    <mergeCell ref="T919:U919"/>
    <mergeCell ref="V919:Y919"/>
    <mergeCell ref="Z919:AC919"/>
    <mergeCell ref="AD919:AG919"/>
    <mergeCell ref="AH923:AK923"/>
    <mergeCell ref="AL923:AM923"/>
    <mergeCell ref="AN923:AR923"/>
    <mergeCell ref="B924:E926"/>
    <mergeCell ref="F924:N926"/>
    <mergeCell ref="O924:U926"/>
    <mergeCell ref="V924:Y924"/>
    <mergeCell ref="AH924:AK924"/>
    <mergeCell ref="AN924:AR924"/>
    <mergeCell ref="V925:Y925"/>
    <mergeCell ref="B922:I923"/>
    <mergeCell ref="J922:N923"/>
    <mergeCell ref="T922:U922"/>
    <mergeCell ref="V922:X922"/>
    <mergeCell ref="AH922:AK922"/>
    <mergeCell ref="AN922:AR922"/>
    <mergeCell ref="T923:U923"/>
    <mergeCell ref="V923:Y923"/>
    <mergeCell ref="Z923:AC923"/>
    <mergeCell ref="AD923:AG923"/>
    <mergeCell ref="AN927:AR927"/>
    <mergeCell ref="AM936:AP937"/>
    <mergeCell ref="B940:I943"/>
    <mergeCell ref="J940:K940"/>
    <mergeCell ref="M940:N940"/>
    <mergeCell ref="O940:T940"/>
    <mergeCell ref="U940:W940"/>
    <mergeCell ref="AL940:AM942"/>
    <mergeCell ref="AN940:AO942"/>
    <mergeCell ref="AP940:AQ942"/>
    <mergeCell ref="Z925:AC925"/>
    <mergeCell ref="AD925:AG925"/>
    <mergeCell ref="AH925:AK925"/>
    <mergeCell ref="AN925:AR925"/>
    <mergeCell ref="V926:Y926"/>
    <mergeCell ref="Z926:AC926"/>
    <mergeCell ref="AD926:AG926"/>
    <mergeCell ref="AH926:AK926"/>
    <mergeCell ref="AN926:AR926"/>
    <mergeCell ref="S941:S943"/>
    <mergeCell ref="T941:T943"/>
    <mergeCell ref="U941:U943"/>
    <mergeCell ref="V941:V943"/>
    <mergeCell ref="W941:W943"/>
    <mergeCell ref="B944:I946"/>
    <mergeCell ref="J944:N946"/>
    <mergeCell ref="O944:U946"/>
    <mergeCell ref="AR940:AS942"/>
    <mergeCell ref="J941:J943"/>
    <mergeCell ref="K941:K943"/>
    <mergeCell ref="L941:L943"/>
    <mergeCell ref="M941:M943"/>
    <mergeCell ref="N941:N943"/>
    <mergeCell ref="O941:O943"/>
    <mergeCell ref="P941:P943"/>
    <mergeCell ref="Q941:Q943"/>
    <mergeCell ref="R941:R943"/>
    <mergeCell ref="BB945:BC945"/>
    <mergeCell ref="AN946:AS946"/>
    <mergeCell ref="B947:I948"/>
    <mergeCell ref="J947:N948"/>
    <mergeCell ref="T947:U947"/>
    <mergeCell ref="V947:X947"/>
    <mergeCell ref="AH947:AK947"/>
    <mergeCell ref="AN947:AR947"/>
    <mergeCell ref="T948:U948"/>
    <mergeCell ref="V948:Y948"/>
    <mergeCell ref="Y944:AH944"/>
    <mergeCell ref="AL944:AM944"/>
    <mergeCell ref="AN944:AS944"/>
    <mergeCell ref="V945:Y946"/>
    <mergeCell ref="Z945:AC946"/>
    <mergeCell ref="AD945:AG946"/>
    <mergeCell ref="AH945:AK946"/>
    <mergeCell ref="AL945:AM946"/>
    <mergeCell ref="AN945:AS945"/>
    <mergeCell ref="AN949:AR949"/>
    <mergeCell ref="T950:U950"/>
    <mergeCell ref="V950:Y950"/>
    <mergeCell ref="Z950:AC950"/>
    <mergeCell ref="AD950:AG950"/>
    <mergeCell ref="AH950:AK950"/>
    <mergeCell ref="AL950:AM950"/>
    <mergeCell ref="AN950:AR950"/>
    <mergeCell ref="Z948:AC948"/>
    <mergeCell ref="AD948:AG948"/>
    <mergeCell ref="AH948:AK948"/>
    <mergeCell ref="AL948:AM948"/>
    <mergeCell ref="AN948:AR948"/>
    <mergeCell ref="B949:I950"/>
    <mergeCell ref="J949:N950"/>
    <mergeCell ref="T949:U949"/>
    <mergeCell ref="V949:X949"/>
    <mergeCell ref="AH949:AK949"/>
    <mergeCell ref="V954:Y954"/>
    <mergeCell ref="Z954:AC954"/>
    <mergeCell ref="AD954:AG954"/>
    <mergeCell ref="AH954:AK954"/>
    <mergeCell ref="AL954:AM954"/>
    <mergeCell ref="AN954:AR954"/>
    <mergeCell ref="AH952:AK952"/>
    <mergeCell ref="AL952:AM952"/>
    <mergeCell ref="AN952:AR952"/>
    <mergeCell ref="B953:I954"/>
    <mergeCell ref="J953:N954"/>
    <mergeCell ref="T953:U953"/>
    <mergeCell ref="V953:X953"/>
    <mergeCell ref="AH953:AK953"/>
    <mergeCell ref="AN953:AR953"/>
    <mergeCell ref="T954:U954"/>
    <mergeCell ref="B951:I952"/>
    <mergeCell ref="J951:N952"/>
    <mergeCell ref="T951:U951"/>
    <mergeCell ref="V951:X951"/>
    <mergeCell ref="AH951:AK951"/>
    <mergeCell ref="AN951:AR951"/>
    <mergeCell ref="T952:U952"/>
    <mergeCell ref="V952:Y952"/>
    <mergeCell ref="Z952:AC952"/>
    <mergeCell ref="AD952:AG952"/>
    <mergeCell ref="V958:Y958"/>
    <mergeCell ref="Z958:AC958"/>
    <mergeCell ref="AD958:AG958"/>
    <mergeCell ref="AH958:AK958"/>
    <mergeCell ref="AL958:AM958"/>
    <mergeCell ref="AN958:AR958"/>
    <mergeCell ref="AH956:AK956"/>
    <mergeCell ref="AL956:AM956"/>
    <mergeCell ref="AN956:AR956"/>
    <mergeCell ref="B957:I958"/>
    <mergeCell ref="J957:N958"/>
    <mergeCell ref="T957:U957"/>
    <mergeCell ref="V957:X957"/>
    <mergeCell ref="AH957:AK957"/>
    <mergeCell ref="AN957:AR957"/>
    <mergeCell ref="T958:U958"/>
    <mergeCell ref="B955:I956"/>
    <mergeCell ref="J955:N956"/>
    <mergeCell ref="T955:U955"/>
    <mergeCell ref="V955:X955"/>
    <mergeCell ref="AH955:AK955"/>
    <mergeCell ref="AN955:AR955"/>
    <mergeCell ref="T956:U956"/>
    <mergeCell ref="V956:Y956"/>
    <mergeCell ref="Z956:AC956"/>
    <mergeCell ref="AD956:AG956"/>
    <mergeCell ref="V962:Y962"/>
    <mergeCell ref="Z962:AC962"/>
    <mergeCell ref="AD962:AG962"/>
    <mergeCell ref="AH962:AK962"/>
    <mergeCell ref="AL962:AM962"/>
    <mergeCell ref="AN962:AR962"/>
    <mergeCell ref="AH960:AK960"/>
    <mergeCell ref="AL960:AM960"/>
    <mergeCell ref="AN960:AR960"/>
    <mergeCell ref="B961:I962"/>
    <mergeCell ref="J961:N962"/>
    <mergeCell ref="T961:U961"/>
    <mergeCell ref="V961:X961"/>
    <mergeCell ref="AH961:AK961"/>
    <mergeCell ref="AN961:AR961"/>
    <mergeCell ref="T962:U962"/>
    <mergeCell ref="B959:I960"/>
    <mergeCell ref="J959:N960"/>
    <mergeCell ref="T959:U959"/>
    <mergeCell ref="V959:X959"/>
    <mergeCell ref="AH959:AK959"/>
    <mergeCell ref="AN959:AR959"/>
    <mergeCell ref="T960:U960"/>
    <mergeCell ref="V960:Y960"/>
    <mergeCell ref="Z960:AC960"/>
    <mergeCell ref="AD960:AG960"/>
    <mergeCell ref="AH964:AK964"/>
    <mergeCell ref="AL964:AM964"/>
    <mergeCell ref="AN964:AR964"/>
    <mergeCell ref="B965:E967"/>
    <mergeCell ref="F965:N967"/>
    <mergeCell ref="O965:U967"/>
    <mergeCell ref="V965:Y965"/>
    <mergeCell ref="AH965:AK965"/>
    <mergeCell ref="AN965:AR965"/>
    <mergeCell ref="V966:Y966"/>
    <mergeCell ref="B963:I964"/>
    <mergeCell ref="J963:N964"/>
    <mergeCell ref="T963:U963"/>
    <mergeCell ref="V963:X963"/>
    <mergeCell ref="AH963:AK963"/>
    <mergeCell ref="AN963:AR963"/>
    <mergeCell ref="T964:U964"/>
    <mergeCell ref="V964:Y964"/>
    <mergeCell ref="Z964:AC964"/>
    <mergeCell ref="AD964:AG964"/>
    <mergeCell ref="AN968:AR968"/>
    <mergeCell ref="AM977:AP978"/>
    <mergeCell ref="B981:I984"/>
    <mergeCell ref="J981:K981"/>
    <mergeCell ref="M981:N981"/>
    <mergeCell ref="O981:T981"/>
    <mergeCell ref="U981:W981"/>
    <mergeCell ref="AL981:AM983"/>
    <mergeCell ref="AN981:AO983"/>
    <mergeCell ref="AP981:AQ983"/>
    <mergeCell ref="Z966:AC966"/>
    <mergeCell ref="AD966:AG966"/>
    <mergeCell ref="AH966:AK966"/>
    <mergeCell ref="AN966:AR966"/>
    <mergeCell ref="V967:Y967"/>
    <mergeCell ref="Z967:AC967"/>
    <mergeCell ref="AD967:AG967"/>
    <mergeCell ref="AH967:AK967"/>
    <mergeCell ref="AN967:AR967"/>
    <mergeCell ref="S982:S984"/>
    <mergeCell ref="T982:T984"/>
    <mergeCell ref="U982:U984"/>
    <mergeCell ref="V982:V984"/>
    <mergeCell ref="W982:W984"/>
    <mergeCell ref="B985:I987"/>
    <mergeCell ref="J985:N987"/>
    <mergeCell ref="O985:U987"/>
    <mergeCell ref="AR981:AS983"/>
    <mergeCell ref="J982:J984"/>
    <mergeCell ref="K982:K984"/>
    <mergeCell ref="L982:L984"/>
    <mergeCell ref="M982:M984"/>
    <mergeCell ref="N982:N984"/>
    <mergeCell ref="O982:O984"/>
    <mergeCell ref="P982:P984"/>
    <mergeCell ref="Q982:Q984"/>
    <mergeCell ref="R982:R984"/>
    <mergeCell ref="BB986:BC986"/>
    <mergeCell ref="AN987:AS987"/>
    <mergeCell ref="B988:I989"/>
    <mergeCell ref="J988:N989"/>
    <mergeCell ref="T988:U988"/>
    <mergeCell ref="V988:X988"/>
    <mergeCell ref="AH988:AK988"/>
    <mergeCell ref="AN988:AR988"/>
    <mergeCell ref="T989:U989"/>
    <mergeCell ref="V989:Y989"/>
    <mergeCell ref="Y985:AH985"/>
    <mergeCell ref="AL985:AM985"/>
    <mergeCell ref="AN985:AS985"/>
    <mergeCell ref="V986:Y987"/>
    <mergeCell ref="Z986:AC987"/>
    <mergeCell ref="AD986:AG987"/>
    <mergeCell ref="AH986:AK987"/>
    <mergeCell ref="AL986:AM987"/>
    <mergeCell ref="AN986:AS986"/>
    <mergeCell ref="AN990:AR990"/>
    <mergeCell ref="T991:U991"/>
    <mergeCell ref="V991:Y991"/>
    <mergeCell ref="Z991:AC991"/>
    <mergeCell ref="AD991:AG991"/>
    <mergeCell ref="AH991:AK991"/>
    <mergeCell ref="AL991:AM991"/>
    <mergeCell ref="AN991:AR991"/>
    <mergeCell ref="Z989:AC989"/>
    <mergeCell ref="AD989:AG989"/>
    <mergeCell ref="AH989:AK989"/>
    <mergeCell ref="AL989:AM989"/>
    <mergeCell ref="AN989:AR989"/>
    <mergeCell ref="B990:I991"/>
    <mergeCell ref="J990:N991"/>
    <mergeCell ref="T990:U990"/>
    <mergeCell ref="V990:X990"/>
    <mergeCell ref="AH990:AK990"/>
    <mergeCell ref="V995:Y995"/>
    <mergeCell ref="Z995:AC995"/>
    <mergeCell ref="AD995:AG995"/>
    <mergeCell ref="AH995:AK995"/>
    <mergeCell ref="AL995:AM995"/>
    <mergeCell ref="AN995:AR995"/>
    <mergeCell ref="AH993:AK993"/>
    <mergeCell ref="AL993:AM993"/>
    <mergeCell ref="AN993:AR993"/>
    <mergeCell ref="B994:I995"/>
    <mergeCell ref="J994:N995"/>
    <mergeCell ref="T994:U994"/>
    <mergeCell ref="V994:X994"/>
    <mergeCell ref="AH994:AK994"/>
    <mergeCell ref="AN994:AR994"/>
    <mergeCell ref="T995:U995"/>
    <mergeCell ref="B992:I993"/>
    <mergeCell ref="J992:N993"/>
    <mergeCell ref="T992:U992"/>
    <mergeCell ref="V992:X992"/>
    <mergeCell ref="AH992:AK992"/>
    <mergeCell ref="AN992:AR992"/>
    <mergeCell ref="T993:U993"/>
    <mergeCell ref="V993:Y993"/>
    <mergeCell ref="Z993:AC993"/>
    <mergeCell ref="AD993:AG993"/>
    <mergeCell ref="V999:Y999"/>
    <mergeCell ref="Z999:AC999"/>
    <mergeCell ref="AD999:AG999"/>
    <mergeCell ref="AH999:AK999"/>
    <mergeCell ref="AL999:AM999"/>
    <mergeCell ref="AN999:AR999"/>
    <mergeCell ref="AH997:AK997"/>
    <mergeCell ref="AL997:AM997"/>
    <mergeCell ref="AN997:AR997"/>
    <mergeCell ref="B998:I999"/>
    <mergeCell ref="J998:N999"/>
    <mergeCell ref="T998:U998"/>
    <mergeCell ref="V998:X998"/>
    <mergeCell ref="AH998:AK998"/>
    <mergeCell ref="AN998:AR998"/>
    <mergeCell ref="T999:U999"/>
    <mergeCell ref="B996:I997"/>
    <mergeCell ref="J996:N997"/>
    <mergeCell ref="T996:U996"/>
    <mergeCell ref="V996:X996"/>
    <mergeCell ref="AH996:AK996"/>
    <mergeCell ref="AN996:AR996"/>
    <mergeCell ref="T997:U997"/>
    <mergeCell ref="V997:Y997"/>
    <mergeCell ref="Z997:AC997"/>
    <mergeCell ref="AD997:AG997"/>
    <mergeCell ref="V1003:Y1003"/>
    <mergeCell ref="Z1003:AC1003"/>
    <mergeCell ref="AD1003:AG1003"/>
    <mergeCell ref="AH1003:AK1003"/>
    <mergeCell ref="AL1003:AM1003"/>
    <mergeCell ref="AN1003:AR1003"/>
    <mergeCell ref="AH1001:AK1001"/>
    <mergeCell ref="AL1001:AM1001"/>
    <mergeCell ref="AN1001:AR1001"/>
    <mergeCell ref="B1002:I1003"/>
    <mergeCell ref="J1002:N1003"/>
    <mergeCell ref="T1002:U1002"/>
    <mergeCell ref="V1002:X1002"/>
    <mergeCell ref="AH1002:AK1002"/>
    <mergeCell ref="AN1002:AR1002"/>
    <mergeCell ref="T1003:U1003"/>
    <mergeCell ref="B1000:I1001"/>
    <mergeCell ref="J1000:N1001"/>
    <mergeCell ref="T1000:U1000"/>
    <mergeCell ref="V1000:X1000"/>
    <mergeCell ref="AH1000:AK1000"/>
    <mergeCell ref="AN1000:AR1000"/>
    <mergeCell ref="T1001:U1001"/>
    <mergeCell ref="V1001:Y1001"/>
    <mergeCell ref="Z1001:AC1001"/>
    <mergeCell ref="AD1001:AG1001"/>
    <mergeCell ref="AH1005:AK1005"/>
    <mergeCell ref="AL1005:AM1005"/>
    <mergeCell ref="AN1005:AR1005"/>
    <mergeCell ref="B1006:E1008"/>
    <mergeCell ref="F1006:N1008"/>
    <mergeCell ref="O1006:U1008"/>
    <mergeCell ref="V1006:Y1006"/>
    <mergeCell ref="AH1006:AK1006"/>
    <mergeCell ref="AN1006:AR1006"/>
    <mergeCell ref="V1007:Y1007"/>
    <mergeCell ref="B1004:I1005"/>
    <mergeCell ref="J1004:N1005"/>
    <mergeCell ref="T1004:U1004"/>
    <mergeCell ref="V1004:X1004"/>
    <mergeCell ref="AH1004:AK1004"/>
    <mergeCell ref="AN1004:AR1004"/>
    <mergeCell ref="T1005:U1005"/>
    <mergeCell ref="V1005:Y1005"/>
    <mergeCell ref="Z1005:AC1005"/>
    <mergeCell ref="AD1005:AG1005"/>
    <mergeCell ref="AN1009:AR1009"/>
    <mergeCell ref="AM1018:AP1019"/>
    <mergeCell ref="B1022:I1025"/>
    <mergeCell ref="J1022:K1022"/>
    <mergeCell ref="M1022:N1022"/>
    <mergeCell ref="O1022:T1022"/>
    <mergeCell ref="U1022:W1022"/>
    <mergeCell ref="AL1022:AM1024"/>
    <mergeCell ref="AN1022:AO1024"/>
    <mergeCell ref="AP1022:AQ1024"/>
    <mergeCell ref="Z1007:AC1007"/>
    <mergeCell ref="AD1007:AG1007"/>
    <mergeCell ref="AH1007:AK1007"/>
    <mergeCell ref="AN1007:AR1007"/>
    <mergeCell ref="V1008:Y1008"/>
    <mergeCell ref="Z1008:AC1008"/>
    <mergeCell ref="AD1008:AG1008"/>
    <mergeCell ref="AH1008:AK1008"/>
    <mergeCell ref="AN1008:AR1008"/>
    <mergeCell ref="S1023:S1025"/>
    <mergeCell ref="T1023:T1025"/>
    <mergeCell ref="U1023:U1025"/>
    <mergeCell ref="V1023:V1025"/>
    <mergeCell ref="W1023:W1025"/>
    <mergeCell ref="B1026:I1028"/>
    <mergeCell ref="J1026:N1028"/>
    <mergeCell ref="O1026:U1028"/>
    <mergeCell ref="AR1022:AS1024"/>
    <mergeCell ref="J1023:J1025"/>
    <mergeCell ref="K1023:K1025"/>
    <mergeCell ref="L1023:L1025"/>
    <mergeCell ref="M1023:M1025"/>
    <mergeCell ref="N1023:N1025"/>
    <mergeCell ref="O1023:O1025"/>
    <mergeCell ref="P1023:P1025"/>
    <mergeCell ref="Q1023:Q1025"/>
    <mergeCell ref="R1023:R1025"/>
    <mergeCell ref="BB1027:BC1027"/>
    <mergeCell ref="AN1028:AS1028"/>
    <mergeCell ref="B1029:I1030"/>
    <mergeCell ref="J1029:N1030"/>
    <mergeCell ref="T1029:U1029"/>
    <mergeCell ref="V1029:X1029"/>
    <mergeCell ref="AH1029:AK1029"/>
    <mergeCell ref="AN1029:AR1029"/>
    <mergeCell ref="T1030:U1030"/>
    <mergeCell ref="V1030:Y1030"/>
    <mergeCell ref="Y1026:AH1026"/>
    <mergeCell ref="AL1026:AM1026"/>
    <mergeCell ref="AN1026:AS1026"/>
    <mergeCell ref="V1027:Y1028"/>
    <mergeCell ref="Z1027:AC1028"/>
    <mergeCell ref="AD1027:AG1028"/>
    <mergeCell ref="AH1027:AK1028"/>
    <mergeCell ref="AL1027:AM1028"/>
    <mergeCell ref="AN1027:AS1027"/>
    <mergeCell ref="AN1031:AR1031"/>
    <mergeCell ref="T1032:U1032"/>
    <mergeCell ref="V1032:Y1032"/>
    <mergeCell ref="Z1032:AC1032"/>
    <mergeCell ref="AD1032:AG1032"/>
    <mergeCell ref="AH1032:AK1032"/>
    <mergeCell ref="AL1032:AM1032"/>
    <mergeCell ref="AN1032:AR1032"/>
    <mergeCell ref="Z1030:AC1030"/>
    <mergeCell ref="AD1030:AG1030"/>
    <mergeCell ref="AH1030:AK1030"/>
    <mergeCell ref="AL1030:AM1030"/>
    <mergeCell ref="AN1030:AR1030"/>
    <mergeCell ref="B1031:I1032"/>
    <mergeCell ref="J1031:N1032"/>
    <mergeCell ref="T1031:U1031"/>
    <mergeCell ref="V1031:X1031"/>
    <mergeCell ref="AH1031:AK1031"/>
    <mergeCell ref="V1036:Y1036"/>
    <mergeCell ref="Z1036:AC1036"/>
    <mergeCell ref="AD1036:AG1036"/>
    <mergeCell ref="AH1036:AK1036"/>
    <mergeCell ref="AL1036:AM1036"/>
    <mergeCell ref="AN1036:AR1036"/>
    <mergeCell ref="AH1034:AK1034"/>
    <mergeCell ref="AL1034:AM1034"/>
    <mergeCell ref="AN1034:AR1034"/>
    <mergeCell ref="B1035:I1036"/>
    <mergeCell ref="J1035:N1036"/>
    <mergeCell ref="T1035:U1035"/>
    <mergeCell ref="V1035:X1035"/>
    <mergeCell ref="AH1035:AK1035"/>
    <mergeCell ref="AN1035:AR1035"/>
    <mergeCell ref="T1036:U1036"/>
    <mergeCell ref="B1033:I1034"/>
    <mergeCell ref="J1033:N1034"/>
    <mergeCell ref="T1033:U1033"/>
    <mergeCell ref="V1033:X1033"/>
    <mergeCell ref="AH1033:AK1033"/>
    <mergeCell ref="AN1033:AR1033"/>
    <mergeCell ref="T1034:U1034"/>
    <mergeCell ref="V1034:Y1034"/>
    <mergeCell ref="Z1034:AC1034"/>
    <mergeCell ref="AD1034:AG1034"/>
    <mergeCell ref="V1040:Y1040"/>
    <mergeCell ref="Z1040:AC1040"/>
    <mergeCell ref="AD1040:AG1040"/>
    <mergeCell ref="AH1040:AK1040"/>
    <mergeCell ref="AL1040:AM1040"/>
    <mergeCell ref="AN1040:AR1040"/>
    <mergeCell ref="AH1038:AK1038"/>
    <mergeCell ref="AL1038:AM1038"/>
    <mergeCell ref="AN1038:AR1038"/>
    <mergeCell ref="B1039:I1040"/>
    <mergeCell ref="J1039:N1040"/>
    <mergeCell ref="T1039:U1039"/>
    <mergeCell ref="V1039:X1039"/>
    <mergeCell ref="AH1039:AK1039"/>
    <mergeCell ref="AN1039:AR1039"/>
    <mergeCell ref="T1040:U1040"/>
    <mergeCell ref="B1037:I1038"/>
    <mergeCell ref="J1037:N1038"/>
    <mergeCell ref="T1037:U1037"/>
    <mergeCell ref="V1037:X1037"/>
    <mergeCell ref="AH1037:AK1037"/>
    <mergeCell ref="AN1037:AR1037"/>
    <mergeCell ref="T1038:U1038"/>
    <mergeCell ref="V1038:Y1038"/>
    <mergeCell ref="Z1038:AC1038"/>
    <mergeCell ref="AD1038:AG1038"/>
    <mergeCell ref="V1044:Y1044"/>
    <mergeCell ref="Z1044:AC1044"/>
    <mergeCell ref="AD1044:AG1044"/>
    <mergeCell ref="AH1044:AK1044"/>
    <mergeCell ref="AL1044:AM1044"/>
    <mergeCell ref="AN1044:AR1044"/>
    <mergeCell ref="AH1042:AK1042"/>
    <mergeCell ref="AL1042:AM1042"/>
    <mergeCell ref="AN1042:AR1042"/>
    <mergeCell ref="B1043:I1044"/>
    <mergeCell ref="J1043:N1044"/>
    <mergeCell ref="T1043:U1043"/>
    <mergeCell ref="V1043:X1043"/>
    <mergeCell ref="AH1043:AK1043"/>
    <mergeCell ref="AN1043:AR1043"/>
    <mergeCell ref="T1044:U1044"/>
    <mergeCell ref="B1041:I1042"/>
    <mergeCell ref="J1041:N1042"/>
    <mergeCell ref="T1041:U1041"/>
    <mergeCell ref="V1041:X1041"/>
    <mergeCell ref="AH1041:AK1041"/>
    <mergeCell ref="AN1041:AR1041"/>
    <mergeCell ref="T1042:U1042"/>
    <mergeCell ref="V1042:Y1042"/>
    <mergeCell ref="Z1042:AC1042"/>
    <mergeCell ref="AD1042:AG1042"/>
    <mergeCell ref="AH1046:AK1046"/>
    <mergeCell ref="AL1046:AM1046"/>
    <mergeCell ref="AN1046:AR1046"/>
    <mergeCell ref="B1047:E1049"/>
    <mergeCell ref="F1047:N1049"/>
    <mergeCell ref="O1047:U1049"/>
    <mergeCell ref="V1047:Y1047"/>
    <mergeCell ref="AH1047:AK1047"/>
    <mergeCell ref="AN1047:AR1047"/>
    <mergeCell ref="V1048:Y1048"/>
    <mergeCell ref="B1045:I1046"/>
    <mergeCell ref="J1045:N1046"/>
    <mergeCell ref="T1045:U1045"/>
    <mergeCell ref="V1045:X1045"/>
    <mergeCell ref="AH1045:AK1045"/>
    <mergeCell ref="AN1045:AR1045"/>
    <mergeCell ref="T1046:U1046"/>
    <mergeCell ref="V1046:Y1046"/>
    <mergeCell ref="Z1046:AC1046"/>
    <mergeCell ref="AD1046:AG1046"/>
    <mergeCell ref="AN1050:AR1050"/>
    <mergeCell ref="AM1059:AP1060"/>
    <mergeCell ref="B1063:I1066"/>
    <mergeCell ref="J1063:K1063"/>
    <mergeCell ref="M1063:N1063"/>
    <mergeCell ref="O1063:T1063"/>
    <mergeCell ref="U1063:W1063"/>
    <mergeCell ref="AL1063:AM1065"/>
    <mergeCell ref="AN1063:AO1065"/>
    <mergeCell ref="AP1063:AQ1065"/>
    <mergeCell ref="Z1048:AC1048"/>
    <mergeCell ref="AD1048:AG1048"/>
    <mergeCell ref="AH1048:AK1048"/>
    <mergeCell ref="AN1048:AR1048"/>
    <mergeCell ref="V1049:Y1049"/>
    <mergeCell ref="Z1049:AC1049"/>
    <mergeCell ref="AD1049:AG1049"/>
    <mergeCell ref="AH1049:AK1049"/>
    <mergeCell ref="AN1049:AR1049"/>
    <mergeCell ref="S1064:S1066"/>
    <mergeCell ref="T1064:T1066"/>
    <mergeCell ref="U1064:U1066"/>
    <mergeCell ref="V1064:V1066"/>
    <mergeCell ref="W1064:W1066"/>
    <mergeCell ref="B1067:I1069"/>
    <mergeCell ref="J1067:N1069"/>
    <mergeCell ref="O1067:U1069"/>
    <mergeCell ref="AR1063:AS1065"/>
    <mergeCell ref="J1064:J1066"/>
    <mergeCell ref="K1064:K1066"/>
    <mergeCell ref="L1064:L1066"/>
    <mergeCell ref="M1064:M1066"/>
    <mergeCell ref="N1064:N1066"/>
    <mergeCell ref="O1064:O1066"/>
    <mergeCell ref="P1064:P1066"/>
    <mergeCell ref="Q1064:Q1066"/>
    <mergeCell ref="R1064:R1066"/>
    <mergeCell ref="BB1068:BC1068"/>
    <mergeCell ref="AN1069:AS1069"/>
    <mergeCell ref="B1070:I1071"/>
    <mergeCell ref="J1070:N1071"/>
    <mergeCell ref="T1070:U1070"/>
    <mergeCell ref="V1070:X1070"/>
    <mergeCell ref="AH1070:AK1070"/>
    <mergeCell ref="AN1070:AR1070"/>
    <mergeCell ref="T1071:U1071"/>
    <mergeCell ref="V1071:Y1071"/>
    <mergeCell ref="Y1067:AH1067"/>
    <mergeCell ref="AL1067:AM1067"/>
    <mergeCell ref="AN1067:AS1067"/>
    <mergeCell ref="V1068:Y1069"/>
    <mergeCell ref="Z1068:AC1069"/>
    <mergeCell ref="AD1068:AG1069"/>
    <mergeCell ref="AH1068:AK1069"/>
    <mergeCell ref="AL1068:AM1069"/>
    <mergeCell ref="AN1068:AS1068"/>
    <mergeCell ref="AN1072:AR1072"/>
    <mergeCell ref="T1073:U1073"/>
    <mergeCell ref="V1073:Y1073"/>
    <mergeCell ref="Z1073:AC1073"/>
    <mergeCell ref="AD1073:AG1073"/>
    <mergeCell ref="AH1073:AK1073"/>
    <mergeCell ref="AL1073:AM1073"/>
    <mergeCell ref="AN1073:AR1073"/>
    <mergeCell ref="Z1071:AC1071"/>
    <mergeCell ref="AD1071:AG1071"/>
    <mergeCell ref="AH1071:AK1071"/>
    <mergeCell ref="AL1071:AM1071"/>
    <mergeCell ref="AN1071:AR1071"/>
    <mergeCell ref="B1072:I1073"/>
    <mergeCell ref="J1072:N1073"/>
    <mergeCell ref="T1072:U1072"/>
    <mergeCell ref="V1072:X1072"/>
    <mergeCell ref="AH1072:AK1072"/>
    <mergeCell ref="V1077:Y1077"/>
    <mergeCell ref="Z1077:AC1077"/>
    <mergeCell ref="AD1077:AG1077"/>
    <mergeCell ref="AH1077:AK1077"/>
    <mergeCell ref="AL1077:AM1077"/>
    <mergeCell ref="AN1077:AR1077"/>
    <mergeCell ref="AH1075:AK1075"/>
    <mergeCell ref="AL1075:AM1075"/>
    <mergeCell ref="AN1075:AR1075"/>
    <mergeCell ref="B1076:I1077"/>
    <mergeCell ref="J1076:N1077"/>
    <mergeCell ref="T1076:U1076"/>
    <mergeCell ref="V1076:X1076"/>
    <mergeCell ref="AH1076:AK1076"/>
    <mergeCell ref="AN1076:AR1076"/>
    <mergeCell ref="T1077:U1077"/>
    <mergeCell ref="B1074:I1075"/>
    <mergeCell ref="J1074:N1075"/>
    <mergeCell ref="T1074:U1074"/>
    <mergeCell ref="V1074:X1074"/>
    <mergeCell ref="AH1074:AK1074"/>
    <mergeCell ref="AN1074:AR1074"/>
    <mergeCell ref="T1075:U1075"/>
    <mergeCell ref="V1075:Y1075"/>
    <mergeCell ref="Z1075:AC1075"/>
    <mergeCell ref="AD1075:AG1075"/>
    <mergeCell ref="V1081:Y1081"/>
    <mergeCell ref="Z1081:AC1081"/>
    <mergeCell ref="AD1081:AG1081"/>
    <mergeCell ref="AH1081:AK1081"/>
    <mergeCell ref="AL1081:AM1081"/>
    <mergeCell ref="AN1081:AR1081"/>
    <mergeCell ref="AH1079:AK1079"/>
    <mergeCell ref="AL1079:AM1079"/>
    <mergeCell ref="AN1079:AR1079"/>
    <mergeCell ref="B1080:I1081"/>
    <mergeCell ref="J1080:N1081"/>
    <mergeCell ref="T1080:U1080"/>
    <mergeCell ref="V1080:X1080"/>
    <mergeCell ref="AH1080:AK1080"/>
    <mergeCell ref="AN1080:AR1080"/>
    <mergeCell ref="T1081:U1081"/>
    <mergeCell ref="B1078:I1079"/>
    <mergeCell ref="J1078:N1079"/>
    <mergeCell ref="T1078:U1078"/>
    <mergeCell ref="V1078:X1078"/>
    <mergeCell ref="AH1078:AK1078"/>
    <mergeCell ref="AN1078:AR1078"/>
    <mergeCell ref="T1079:U1079"/>
    <mergeCell ref="V1079:Y1079"/>
    <mergeCell ref="Z1079:AC1079"/>
    <mergeCell ref="AD1079:AG1079"/>
    <mergeCell ref="V1085:Y1085"/>
    <mergeCell ref="Z1085:AC1085"/>
    <mergeCell ref="AD1085:AG1085"/>
    <mergeCell ref="AH1085:AK1085"/>
    <mergeCell ref="AL1085:AM1085"/>
    <mergeCell ref="AN1085:AR1085"/>
    <mergeCell ref="AH1083:AK1083"/>
    <mergeCell ref="AL1083:AM1083"/>
    <mergeCell ref="AN1083:AR1083"/>
    <mergeCell ref="B1084:I1085"/>
    <mergeCell ref="J1084:N1085"/>
    <mergeCell ref="T1084:U1084"/>
    <mergeCell ref="V1084:X1084"/>
    <mergeCell ref="AH1084:AK1084"/>
    <mergeCell ref="AN1084:AR1084"/>
    <mergeCell ref="T1085:U1085"/>
    <mergeCell ref="B1082:I1083"/>
    <mergeCell ref="J1082:N1083"/>
    <mergeCell ref="T1082:U1082"/>
    <mergeCell ref="V1082:X1082"/>
    <mergeCell ref="AH1082:AK1082"/>
    <mergeCell ref="AN1082:AR1082"/>
    <mergeCell ref="T1083:U1083"/>
    <mergeCell ref="V1083:Y1083"/>
    <mergeCell ref="Z1083:AC1083"/>
    <mergeCell ref="AD1083:AG1083"/>
    <mergeCell ref="AH1087:AK1087"/>
    <mergeCell ref="AL1087:AM1087"/>
    <mergeCell ref="AN1087:AR1087"/>
    <mergeCell ref="B1088:E1090"/>
    <mergeCell ref="F1088:N1090"/>
    <mergeCell ref="O1088:U1090"/>
    <mergeCell ref="V1088:Y1088"/>
    <mergeCell ref="AH1088:AK1088"/>
    <mergeCell ref="AN1088:AR1088"/>
    <mergeCell ref="V1089:Y1089"/>
    <mergeCell ref="B1086:I1087"/>
    <mergeCell ref="J1086:N1087"/>
    <mergeCell ref="T1086:U1086"/>
    <mergeCell ref="V1086:X1086"/>
    <mergeCell ref="AH1086:AK1086"/>
    <mergeCell ref="AN1086:AR1086"/>
    <mergeCell ref="T1087:U1087"/>
    <mergeCell ref="V1087:Y1087"/>
    <mergeCell ref="Z1087:AC1087"/>
    <mergeCell ref="AD1087:AG1087"/>
    <mergeCell ref="AN1091:AR1091"/>
    <mergeCell ref="AM1100:AP1101"/>
    <mergeCell ref="B1104:I1107"/>
    <mergeCell ref="J1104:K1104"/>
    <mergeCell ref="M1104:N1104"/>
    <mergeCell ref="O1104:T1104"/>
    <mergeCell ref="U1104:W1104"/>
    <mergeCell ref="AL1104:AM1106"/>
    <mergeCell ref="AN1104:AO1106"/>
    <mergeCell ref="AP1104:AQ1106"/>
    <mergeCell ref="Z1089:AC1089"/>
    <mergeCell ref="AD1089:AG1089"/>
    <mergeCell ref="AH1089:AK1089"/>
    <mergeCell ref="AN1089:AR1089"/>
    <mergeCell ref="V1090:Y1090"/>
    <mergeCell ref="Z1090:AC1090"/>
    <mergeCell ref="AD1090:AG1090"/>
    <mergeCell ref="AH1090:AK1090"/>
    <mergeCell ref="AN1090:AR1090"/>
    <mergeCell ref="S1105:S1107"/>
    <mergeCell ref="T1105:T1107"/>
    <mergeCell ref="U1105:U1107"/>
    <mergeCell ref="V1105:V1107"/>
    <mergeCell ref="W1105:W1107"/>
    <mergeCell ref="B1108:I1110"/>
    <mergeCell ref="J1108:N1110"/>
    <mergeCell ref="O1108:U1110"/>
    <mergeCell ref="AR1104:AS1106"/>
    <mergeCell ref="J1105:J1107"/>
    <mergeCell ref="K1105:K1107"/>
    <mergeCell ref="L1105:L1107"/>
    <mergeCell ref="M1105:M1107"/>
    <mergeCell ref="N1105:N1107"/>
    <mergeCell ref="O1105:O1107"/>
    <mergeCell ref="P1105:P1107"/>
    <mergeCell ref="Q1105:Q1107"/>
    <mergeCell ref="R1105:R1107"/>
    <mergeCell ref="BB1109:BC1109"/>
    <mergeCell ref="AN1110:AS1110"/>
    <mergeCell ref="B1111:I1112"/>
    <mergeCell ref="J1111:N1112"/>
    <mergeCell ref="T1111:U1111"/>
    <mergeCell ref="V1111:X1111"/>
    <mergeCell ref="AH1111:AK1111"/>
    <mergeCell ref="AN1111:AR1111"/>
    <mergeCell ref="T1112:U1112"/>
    <mergeCell ref="V1112:Y1112"/>
    <mergeCell ref="Y1108:AH1108"/>
    <mergeCell ref="AL1108:AM1108"/>
    <mergeCell ref="AN1108:AS1108"/>
    <mergeCell ref="V1109:Y1110"/>
    <mergeCell ref="Z1109:AC1110"/>
    <mergeCell ref="AD1109:AG1110"/>
    <mergeCell ref="AH1109:AK1110"/>
    <mergeCell ref="AL1109:AM1110"/>
    <mergeCell ref="AN1109:AS1109"/>
    <mergeCell ref="AN1113:AR1113"/>
    <mergeCell ref="T1114:U1114"/>
    <mergeCell ref="V1114:Y1114"/>
    <mergeCell ref="Z1114:AC1114"/>
    <mergeCell ref="AD1114:AG1114"/>
    <mergeCell ref="AH1114:AK1114"/>
    <mergeCell ref="AL1114:AM1114"/>
    <mergeCell ref="AN1114:AR1114"/>
    <mergeCell ref="Z1112:AC1112"/>
    <mergeCell ref="AD1112:AG1112"/>
    <mergeCell ref="AH1112:AK1112"/>
    <mergeCell ref="AL1112:AM1112"/>
    <mergeCell ref="AN1112:AR1112"/>
    <mergeCell ref="B1113:I1114"/>
    <mergeCell ref="J1113:N1114"/>
    <mergeCell ref="T1113:U1113"/>
    <mergeCell ref="V1113:X1113"/>
    <mergeCell ref="AH1113:AK1113"/>
    <mergeCell ref="V1118:Y1118"/>
    <mergeCell ref="Z1118:AC1118"/>
    <mergeCell ref="AD1118:AG1118"/>
    <mergeCell ref="AH1118:AK1118"/>
    <mergeCell ref="AL1118:AM1118"/>
    <mergeCell ref="AN1118:AR1118"/>
    <mergeCell ref="AH1116:AK1116"/>
    <mergeCell ref="AL1116:AM1116"/>
    <mergeCell ref="AN1116:AR1116"/>
    <mergeCell ref="B1117:I1118"/>
    <mergeCell ref="J1117:N1118"/>
    <mergeCell ref="T1117:U1117"/>
    <mergeCell ref="V1117:X1117"/>
    <mergeCell ref="AH1117:AK1117"/>
    <mergeCell ref="AN1117:AR1117"/>
    <mergeCell ref="T1118:U1118"/>
    <mergeCell ref="B1115:I1116"/>
    <mergeCell ref="J1115:N1116"/>
    <mergeCell ref="T1115:U1115"/>
    <mergeCell ref="V1115:X1115"/>
    <mergeCell ref="AH1115:AK1115"/>
    <mergeCell ref="AN1115:AR1115"/>
    <mergeCell ref="T1116:U1116"/>
    <mergeCell ref="V1116:Y1116"/>
    <mergeCell ref="Z1116:AC1116"/>
    <mergeCell ref="AD1116:AG1116"/>
    <mergeCell ref="V1122:Y1122"/>
    <mergeCell ref="Z1122:AC1122"/>
    <mergeCell ref="AD1122:AG1122"/>
    <mergeCell ref="AH1122:AK1122"/>
    <mergeCell ref="AL1122:AM1122"/>
    <mergeCell ref="AN1122:AR1122"/>
    <mergeCell ref="AH1120:AK1120"/>
    <mergeCell ref="AL1120:AM1120"/>
    <mergeCell ref="AN1120:AR1120"/>
    <mergeCell ref="B1121:I1122"/>
    <mergeCell ref="J1121:N1122"/>
    <mergeCell ref="T1121:U1121"/>
    <mergeCell ref="V1121:X1121"/>
    <mergeCell ref="AH1121:AK1121"/>
    <mergeCell ref="AN1121:AR1121"/>
    <mergeCell ref="T1122:U1122"/>
    <mergeCell ref="B1119:I1120"/>
    <mergeCell ref="J1119:N1120"/>
    <mergeCell ref="T1119:U1119"/>
    <mergeCell ref="V1119:X1119"/>
    <mergeCell ref="AH1119:AK1119"/>
    <mergeCell ref="AN1119:AR1119"/>
    <mergeCell ref="T1120:U1120"/>
    <mergeCell ref="V1120:Y1120"/>
    <mergeCell ref="Z1120:AC1120"/>
    <mergeCell ref="AD1120:AG1120"/>
    <mergeCell ref="V1126:Y1126"/>
    <mergeCell ref="Z1126:AC1126"/>
    <mergeCell ref="AD1126:AG1126"/>
    <mergeCell ref="AH1126:AK1126"/>
    <mergeCell ref="AL1126:AM1126"/>
    <mergeCell ref="AN1126:AR1126"/>
    <mergeCell ref="AH1124:AK1124"/>
    <mergeCell ref="AL1124:AM1124"/>
    <mergeCell ref="AN1124:AR1124"/>
    <mergeCell ref="B1125:I1126"/>
    <mergeCell ref="J1125:N1126"/>
    <mergeCell ref="T1125:U1125"/>
    <mergeCell ref="V1125:X1125"/>
    <mergeCell ref="AH1125:AK1125"/>
    <mergeCell ref="AN1125:AR1125"/>
    <mergeCell ref="T1126:U1126"/>
    <mergeCell ref="B1123:I1124"/>
    <mergeCell ref="J1123:N1124"/>
    <mergeCell ref="T1123:U1123"/>
    <mergeCell ref="V1123:X1123"/>
    <mergeCell ref="AH1123:AK1123"/>
    <mergeCell ref="AN1123:AR1123"/>
    <mergeCell ref="T1124:U1124"/>
    <mergeCell ref="V1124:Y1124"/>
    <mergeCell ref="Z1124:AC1124"/>
    <mergeCell ref="AD1124:AG1124"/>
    <mergeCell ref="AH1128:AK1128"/>
    <mergeCell ref="AL1128:AM1128"/>
    <mergeCell ref="AN1128:AR1128"/>
    <mergeCell ref="B1129:E1131"/>
    <mergeCell ref="F1129:N1131"/>
    <mergeCell ref="O1129:U1131"/>
    <mergeCell ref="V1129:Y1129"/>
    <mergeCell ref="AH1129:AK1129"/>
    <mergeCell ref="AN1129:AR1129"/>
    <mergeCell ref="V1130:Y1130"/>
    <mergeCell ref="B1127:I1128"/>
    <mergeCell ref="J1127:N1128"/>
    <mergeCell ref="T1127:U1127"/>
    <mergeCell ref="V1127:X1127"/>
    <mergeCell ref="AH1127:AK1127"/>
    <mergeCell ref="AN1127:AR1127"/>
    <mergeCell ref="T1128:U1128"/>
    <mergeCell ref="V1128:Y1128"/>
    <mergeCell ref="Z1128:AC1128"/>
    <mergeCell ref="AD1128:AG1128"/>
    <mergeCell ref="AN1132:AR1132"/>
    <mergeCell ref="AM1141:AP1142"/>
    <mergeCell ref="B1145:I1148"/>
    <mergeCell ref="J1145:K1145"/>
    <mergeCell ref="M1145:N1145"/>
    <mergeCell ref="O1145:T1145"/>
    <mergeCell ref="U1145:W1145"/>
    <mergeCell ref="AL1145:AM1147"/>
    <mergeCell ref="AN1145:AO1147"/>
    <mergeCell ref="AP1145:AQ1147"/>
    <mergeCell ref="Z1130:AC1130"/>
    <mergeCell ref="AD1130:AG1130"/>
    <mergeCell ref="AH1130:AK1130"/>
    <mergeCell ref="AN1130:AR1130"/>
    <mergeCell ref="V1131:Y1131"/>
    <mergeCell ref="Z1131:AC1131"/>
    <mergeCell ref="AD1131:AG1131"/>
    <mergeCell ref="AH1131:AK1131"/>
    <mergeCell ref="AN1131:AR1131"/>
    <mergeCell ref="S1146:S1148"/>
    <mergeCell ref="T1146:T1148"/>
    <mergeCell ref="U1146:U1148"/>
    <mergeCell ref="V1146:V1148"/>
    <mergeCell ref="W1146:W1148"/>
    <mergeCell ref="B1149:I1151"/>
    <mergeCell ref="J1149:N1151"/>
    <mergeCell ref="O1149:U1151"/>
    <mergeCell ref="AR1145:AS1147"/>
    <mergeCell ref="J1146:J1148"/>
    <mergeCell ref="K1146:K1148"/>
    <mergeCell ref="L1146:L1148"/>
    <mergeCell ref="M1146:M1148"/>
    <mergeCell ref="N1146:N1148"/>
    <mergeCell ref="O1146:O1148"/>
    <mergeCell ref="P1146:P1148"/>
    <mergeCell ref="Q1146:Q1148"/>
    <mergeCell ref="R1146:R1148"/>
    <mergeCell ref="BB1150:BC1150"/>
    <mergeCell ref="AN1151:AS1151"/>
    <mergeCell ref="B1152:I1153"/>
    <mergeCell ref="J1152:N1153"/>
    <mergeCell ref="T1152:U1152"/>
    <mergeCell ref="V1152:X1152"/>
    <mergeCell ref="AH1152:AK1152"/>
    <mergeCell ref="AN1152:AR1152"/>
    <mergeCell ref="T1153:U1153"/>
    <mergeCell ref="V1153:Y1153"/>
    <mergeCell ref="Y1149:AH1149"/>
    <mergeCell ref="AL1149:AM1149"/>
    <mergeCell ref="AN1149:AS1149"/>
    <mergeCell ref="V1150:Y1151"/>
    <mergeCell ref="Z1150:AC1151"/>
    <mergeCell ref="AD1150:AG1151"/>
    <mergeCell ref="AH1150:AK1151"/>
    <mergeCell ref="AL1150:AM1151"/>
    <mergeCell ref="AN1150:AS1150"/>
    <mergeCell ref="AN1154:AR1154"/>
    <mergeCell ref="T1155:U1155"/>
    <mergeCell ref="V1155:Y1155"/>
    <mergeCell ref="Z1155:AC1155"/>
    <mergeCell ref="AD1155:AG1155"/>
    <mergeCell ref="AH1155:AK1155"/>
    <mergeCell ref="AL1155:AM1155"/>
    <mergeCell ref="AN1155:AR1155"/>
    <mergeCell ref="Z1153:AC1153"/>
    <mergeCell ref="AD1153:AG1153"/>
    <mergeCell ref="AH1153:AK1153"/>
    <mergeCell ref="AL1153:AM1153"/>
    <mergeCell ref="AN1153:AR1153"/>
    <mergeCell ref="B1154:I1155"/>
    <mergeCell ref="J1154:N1155"/>
    <mergeCell ref="T1154:U1154"/>
    <mergeCell ref="V1154:X1154"/>
    <mergeCell ref="AH1154:AK1154"/>
    <mergeCell ref="V1159:Y1159"/>
    <mergeCell ref="Z1159:AC1159"/>
    <mergeCell ref="AD1159:AG1159"/>
    <mergeCell ref="AH1159:AK1159"/>
    <mergeCell ref="AL1159:AM1159"/>
    <mergeCell ref="AN1159:AR1159"/>
    <mergeCell ref="AH1157:AK1157"/>
    <mergeCell ref="AL1157:AM1157"/>
    <mergeCell ref="AN1157:AR1157"/>
    <mergeCell ref="B1158:I1159"/>
    <mergeCell ref="J1158:N1159"/>
    <mergeCell ref="T1158:U1158"/>
    <mergeCell ref="V1158:X1158"/>
    <mergeCell ref="AH1158:AK1158"/>
    <mergeCell ref="AN1158:AR1158"/>
    <mergeCell ref="T1159:U1159"/>
    <mergeCell ref="B1156:I1157"/>
    <mergeCell ref="J1156:N1157"/>
    <mergeCell ref="T1156:U1156"/>
    <mergeCell ref="V1156:X1156"/>
    <mergeCell ref="AH1156:AK1156"/>
    <mergeCell ref="AN1156:AR1156"/>
    <mergeCell ref="T1157:U1157"/>
    <mergeCell ref="V1157:Y1157"/>
    <mergeCell ref="Z1157:AC1157"/>
    <mergeCell ref="AD1157:AG1157"/>
    <mergeCell ref="V1163:Y1163"/>
    <mergeCell ref="Z1163:AC1163"/>
    <mergeCell ref="AD1163:AG1163"/>
    <mergeCell ref="AH1163:AK1163"/>
    <mergeCell ref="AL1163:AM1163"/>
    <mergeCell ref="AN1163:AR1163"/>
    <mergeCell ref="AH1161:AK1161"/>
    <mergeCell ref="AL1161:AM1161"/>
    <mergeCell ref="AN1161:AR1161"/>
    <mergeCell ref="B1162:I1163"/>
    <mergeCell ref="J1162:N1163"/>
    <mergeCell ref="T1162:U1162"/>
    <mergeCell ref="V1162:X1162"/>
    <mergeCell ref="AH1162:AK1162"/>
    <mergeCell ref="AN1162:AR1162"/>
    <mergeCell ref="T1163:U1163"/>
    <mergeCell ref="B1160:I1161"/>
    <mergeCell ref="J1160:N1161"/>
    <mergeCell ref="T1160:U1160"/>
    <mergeCell ref="V1160:X1160"/>
    <mergeCell ref="AH1160:AK1160"/>
    <mergeCell ref="AN1160:AR1160"/>
    <mergeCell ref="T1161:U1161"/>
    <mergeCell ref="V1161:Y1161"/>
    <mergeCell ref="Z1161:AC1161"/>
    <mergeCell ref="AD1161:AG1161"/>
    <mergeCell ref="V1167:Y1167"/>
    <mergeCell ref="Z1167:AC1167"/>
    <mergeCell ref="AD1167:AG1167"/>
    <mergeCell ref="AH1167:AK1167"/>
    <mergeCell ref="AL1167:AM1167"/>
    <mergeCell ref="AN1167:AR1167"/>
    <mergeCell ref="AH1165:AK1165"/>
    <mergeCell ref="AL1165:AM1165"/>
    <mergeCell ref="AN1165:AR1165"/>
    <mergeCell ref="B1166:I1167"/>
    <mergeCell ref="J1166:N1167"/>
    <mergeCell ref="T1166:U1166"/>
    <mergeCell ref="V1166:X1166"/>
    <mergeCell ref="AH1166:AK1166"/>
    <mergeCell ref="AN1166:AR1166"/>
    <mergeCell ref="T1167:U1167"/>
    <mergeCell ref="B1164:I1165"/>
    <mergeCell ref="J1164:N1165"/>
    <mergeCell ref="T1164:U1164"/>
    <mergeCell ref="V1164:X1164"/>
    <mergeCell ref="AH1164:AK1164"/>
    <mergeCell ref="AN1164:AR1164"/>
    <mergeCell ref="T1165:U1165"/>
    <mergeCell ref="V1165:Y1165"/>
    <mergeCell ref="Z1165:AC1165"/>
    <mergeCell ref="AD1165:AG1165"/>
    <mergeCell ref="AH1169:AK1169"/>
    <mergeCell ref="AL1169:AM1169"/>
    <mergeCell ref="AN1169:AR1169"/>
    <mergeCell ref="B1170:E1172"/>
    <mergeCell ref="F1170:N1172"/>
    <mergeCell ref="O1170:U1172"/>
    <mergeCell ref="V1170:Y1170"/>
    <mergeCell ref="AH1170:AK1170"/>
    <mergeCell ref="AN1170:AR1170"/>
    <mergeCell ref="V1171:Y1171"/>
    <mergeCell ref="B1168:I1169"/>
    <mergeCell ref="J1168:N1169"/>
    <mergeCell ref="T1168:U1168"/>
    <mergeCell ref="V1168:X1168"/>
    <mergeCell ref="AH1168:AK1168"/>
    <mergeCell ref="AN1168:AR1168"/>
    <mergeCell ref="T1169:U1169"/>
    <mergeCell ref="V1169:Y1169"/>
    <mergeCell ref="Z1169:AC1169"/>
    <mergeCell ref="AD1169:AG1169"/>
    <mergeCell ref="AN1173:AR1173"/>
    <mergeCell ref="AM1182:AP1183"/>
    <mergeCell ref="B1186:I1189"/>
    <mergeCell ref="J1186:K1186"/>
    <mergeCell ref="M1186:N1186"/>
    <mergeCell ref="O1186:T1186"/>
    <mergeCell ref="U1186:W1186"/>
    <mergeCell ref="AL1186:AM1188"/>
    <mergeCell ref="AN1186:AO1188"/>
    <mergeCell ref="AP1186:AQ1188"/>
    <mergeCell ref="Z1171:AC1171"/>
    <mergeCell ref="AD1171:AG1171"/>
    <mergeCell ref="AH1171:AK1171"/>
    <mergeCell ref="AN1171:AR1171"/>
    <mergeCell ref="V1172:Y1172"/>
    <mergeCell ref="Z1172:AC1172"/>
    <mergeCell ref="AD1172:AG1172"/>
    <mergeCell ref="AH1172:AK1172"/>
    <mergeCell ref="AN1172:AR1172"/>
    <mergeCell ref="S1187:S1189"/>
    <mergeCell ref="T1187:T1189"/>
    <mergeCell ref="U1187:U1189"/>
    <mergeCell ref="V1187:V1189"/>
    <mergeCell ref="W1187:W1189"/>
    <mergeCell ref="B1190:I1192"/>
    <mergeCell ref="J1190:N1192"/>
    <mergeCell ref="O1190:U1192"/>
    <mergeCell ref="AR1186:AS1188"/>
    <mergeCell ref="J1187:J1189"/>
    <mergeCell ref="K1187:K1189"/>
    <mergeCell ref="L1187:L1189"/>
    <mergeCell ref="M1187:M1189"/>
    <mergeCell ref="N1187:N1189"/>
    <mergeCell ref="O1187:O1189"/>
    <mergeCell ref="P1187:P1189"/>
    <mergeCell ref="Q1187:Q1189"/>
    <mergeCell ref="R1187:R1189"/>
    <mergeCell ref="BB1191:BC1191"/>
    <mergeCell ref="AN1192:AS1192"/>
    <mergeCell ref="B1193:I1194"/>
    <mergeCell ref="J1193:N1194"/>
    <mergeCell ref="T1193:U1193"/>
    <mergeCell ref="V1193:X1193"/>
    <mergeCell ref="AH1193:AK1193"/>
    <mergeCell ref="AN1193:AR1193"/>
    <mergeCell ref="T1194:U1194"/>
    <mergeCell ref="V1194:Y1194"/>
    <mergeCell ref="Y1190:AH1190"/>
    <mergeCell ref="AL1190:AM1190"/>
    <mergeCell ref="AN1190:AS1190"/>
    <mergeCell ref="V1191:Y1192"/>
    <mergeCell ref="Z1191:AC1192"/>
    <mergeCell ref="AD1191:AG1192"/>
    <mergeCell ref="AH1191:AK1192"/>
    <mergeCell ref="AL1191:AM1192"/>
    <mergeCell ref="AN1191:AS1191"/>
    <mergeCell ref="AN1195:AR1195"/>
    <mergeCell ref="T1196:U1196"/>
    <mergeCell ref="V1196:Y1196"/>
    <mergeCell ref="Z1196:AC1196"/>
    <mergeCell ref="AD1196:AG1196"/>
    <mergeCell ref="AH1196:AK1196"/>
    <mergeCell ref="AL1196:AM1196"/>
    <mergeCell ref="AN1196:AR1196"/>
    <mergeCell ref="Z1194:AC1194"/>
    <mergeCell ref="AD1194:AG1194"/>
    <mergeCell ref="AH1194:AK1194"/>
    <mergeCell ref="AL1194:AM1194"/>
    <mergeCell ref="AN1194:AR1194"/>
    <mergeCell ref="B1195:I1196"/>
    <mergeCell ref="J1195:N1196"/>
    <mergeCell ref="T1195:U1195"/>
    <mergeCell ref="V1195:X1195"/>
    <mergeCell ref="AH1195:AK1195"/>
    <mergeCell ref="V1200:Y1200"/>
    <mergeCell ref="Z1200:AC1200"/>
    <mergeCell ref="AD1200:AG1200"/>
    <mergeCell ref="AH1200:AK1200"/>
    <mergeCell ref="AL1200:AM1200"/>
    <mergeCell ref="AN1200:AR1200"/>
    <mergeCell ref="AH1198:AK1198"/>
    <mergeCell ref="AL1198:AM1198"/>
    <mergeCell ref="AN1198:AR1198"/>
    <mergeCell ref="B1199:I1200"/>
    <mergeCell ref="J1199:N1200"/>
    <mergeCell ref="T1199:U1199"/>
    <mergeCell ref="V1199:X1199"/>
    <mergeCell ref="AH1199:AK1199"/>
    <mergeCell ref="AN1199:AR1199"/>
    <mergeCell ref="T1200:U1200"/>
    <mergeCell ref="B1197:I1198"/>
    <mergeCell ref="J1197:N1198"/>
    <mergeCell ref="T1197:U1197"/>
    <mergeCell ref="V1197:X1197"/>
    <mergeCell ref="AH1197:AK1197"/>
    <mergeCell ref="AN1197:AR1197"/>
    <mergeCell ref="T1198:U1198"/>
    <mergeCell ref="V1198:Y1198"/>
    <mergeCell ref="Z1198:AC1198"/>
    <mergeCell ref="AD1198:AG1198"/>
    <mergeCell ref="V1204:Y1204"/>
    <mergeCell ref="Z1204:AC1204"/>
    <mergeCell ref="AD1204:AG1204"/>
    <mergeCell ref="AH1204:AK1204"/>
    <mergeCell ref="AL1204:AM1204"/>
    <mergeCell ref="AN1204:AR1204"/>
    <mergeCell ref="AH1202:AK1202"/>
    <mergeCell ref="AL1202:AM1202"/>
    <mergeCell ref="AN1202:AR1202"/>
    <mergeCell ref="B1203:I1204"/>
    <mergeCell ref="J1203:N1204"/>
    <mergeCell ref="T1203:U1203"/>
    <mergeCell ref="V1203:X1203"/>
    <mergeCell ref="AH1203:AK1203"/>
    <mergeCell ref="AN1203:AR1203"/>
    <mergeCell ref="T1204:U1204"/>
    <mergeCell ref="B1201:I1202"/>
    <mergeCell ref="J1201:N1202"/>
    <mergeCell ref="T1201:U1201"/>
    <mergeCell ref="V1201:X1201"/>
    <mergeCell ref="AH1201:AK1201"/>
    <mergeCell ref="AN1201:AR1201"/>
    <mergeCell ref="T1202:U1202"/>
    <mergeCell ref="V1202:Y1202"/>
    <mergeCell ref="Z1202:AC1202"/>
    <mergeCell ref="AD1202:AG1202"/>
    <mergeCell ref="V1208:Y1208"/>
    <mergeCell ref="Z1208:AC1208"/>
    <mergeCell ref="AD1208:AG1208"/>
    <mergeCell ref="AH1208:AK1208"/>
    <mergeCell ref="AL1208:AM1208"/>
    <mergeCell ref="AN1208:AR1208"/>
    <mergeCell ref="AH1206:AK1206"/>
    <mergeCell ref="AL1206:AM1206"/>
    <mergeCell ref="AN1206:AR1206"/>
    <mergeCell ref="B1207:I1208"/>
    <mergeCell ref="J1207:N1208"/>
    <mergeCell ref="T1207:U1207"/>
    <mergeCell ref="V1207:X1207"/>
    <mergeCell ref="AH1207:AK1207"/>
    <mergeCell ref="AN1207:AR1207"/>
    <mergeCell ref="T1208:U1208"/>
    <mergeCell ref="B1205:I1206"/>
    <mergeCell ref="J1205:N1206"/>
    <mergeCell ref="T1205:U1205"/>
    <mergeCell ref="V1205:X1205"/>
    <mergeCell ref="AH1205:AK1205"/>
    <mergeCell ref="AN1205:AR1205"/>
    <mergeCell ref="T1206:U1206"/>
    <mergeCell ref="V1206:Y1206"/>
    <mergeCell ref="Z1206:AC1206"/>
    <mergeCell ref="AD1206:AG1206"/>
    <mergeCell ref="AH1210:AK1210"/>
    <mergeCell ref="AL1210:AM1210"/>
    <mergeCell ref="AN1210:AR1210"/>
    <mergeCell ref="B1211:E1213"/>
    <mergeCell ref="F1211:N1213"/>
    <mergeCell ref="O1211:U1213"/>
    <mergeCell ref="V1211:Y1211"/>
    <mergeCell ref="AH1211:AK1211"/>
    <mergeCell ref="AN1211:AR1211"/>
    <mergeCell ref="V1212:Y1212"/>
    <mergeCell ref="B1209:I1210"/>
    <mergeCell ref="J1209:N1210"/>
    <mergeCell ref="T1209:U1209"/>
    <mergeCell ref="V1209:X1209"/>
    <mergeCell ref="AH1209:AK1209"/>
    <mergeCell ref="AN1209:AR1209"/>
    <mergeCell ref="T1210:U1210"/>
    <mergeCell ref="V1210:Y1210"/>
    <mergeCell ref="Z1210:AC1210"/>
    <mergeCell ref="AD1210:AG1210"/>
    <mergeCell ref="AN1214:AR1214"/>
    <mergeCell ref="AM1223:AP1224"/>
    <mergeCell ref="B1227:I1230"/>
    <mergeCell ref="J1227:K1227"/>
    <mergeCell ref="M1227:N1227"/>
    <mergeCell ref="O1227:T1227"/>
    <mergeCell ref="U1227:W1227"/>
    <mergeCell ref="AL1227:AM1229"/>
    <mergeCell ref="AN1227:AO1229"/>
    <mergeCell ref="AP1227:AQ1229"/>
    <mergeCell ref="Z1212:AC1212"/>
    <mergeCell ref="AD1212:AG1212"/>
    <mergeCell ref="AH1212:AK1212"/>
    <mergeCell ref="AN1212:AR1212"/>
    <mergeCell ref="V1213:Y1213"/>
    <mergeCell ref="Z1213:AC1213"/>
    <mergeCell ref="AD1213:AG1213"/>
    <mergeCell ref="AH1213:AK1213"/>
    <mergeCell ref="AN1213:AR1213"/>
    <mergeCell ref="S1228:S1230"/>
    <mergeCell ref="T1228:T1230"/>
    <mergeCell ref="U1228:U1230"/>
    <mergeCell ref="V1228:V1230"/>
    <mergeCell ref="W1228:W1230"/>
    <mergeCell ref="B1231:I1233"/>
    <mergeCell ref="J1231:N1233"/>
    <mergeCell ref="O1231:U1233"/>
    <mergeCell ref="AR1227:AS1229"/>
    <mergeCell ref="J1228:J1230"/>
    <mergeCell ref="K1228:K1230"/>
    <mergeCell ref="L1228:L1230"/>
    <mergeCell ref="M1228:M1230"/>
    <mergeCell ref="N1228:N1230"/>
    <mergeCell ref="O1228:O1230"/>
    <mergeCell ref="P1228:P1230"/>
    <mergeCell ref="Q1228:Q1230"/>
    <mergeCell ref="R1228:R1230"/>
    <mergeCell ref="BB1232:BC1232"/>
    <mergeCell ref="AN1233:AS1233"/>
    <mergeCell ref="B1234:I1235"/>
    <mergeCell ref="J1234:N1235"/>
    <mergeCell ref="T1234:U1234"/>
    <mergeCell ref="V1234:X1234"/>
    <mergeCell ref="AH1234:AK1234"/>
    <mergeCell ref="AN1234:AR1234"/>
    <mergeCell ref="T1235:U1235"/>
    <mergeCell ref="V1235:Y1235"/>
    <mergeCell ref="Y1231:AH1231"/>
    <mergeCell ref="AL1231:AM1231"/>
    <mergeCell ref="AN1231:AS1231"/>
    <mergeCell ref="V1232:Y1233"/>
    <mergeCell ref="Z1232:AC1233"/>
    <mergeCell ref="AD1232:AG1233"/>
    <mergeCell ref="AH1232:AK1233"/>
    <mergeCell ref="AL1232:AM1233"/>
    <mergeCell ref="AN1232:AS1232"/>
    <mergeCell ref="AN1236:AR1236"/>
    <mergeCell ref="T1237:U1237"/>
    <mergeCell ref="V1237:Y1237"/>
    <mergeCell ref="Z1237:AC1237"/>
    <mergeCell ref="AD1237:AG1237"/>
    <mergeCell ref="AH1237:AK1237"/>
    <mergeCell ref="AL1237:AM1237"/>
    <mergeCell ref="AN1237:AR1237"/>
    <mergeCell ref="Z1235:AC1235"/>
    <mergeCell ref="AD1235:AG1235"/>
    <mergeCell ref="AH1235:AK1235"/>
    <mergeCell ref="AL1235:AM1235"/>
    <mergeCell ref="AN1235:AR1235"/>
    <mergeCell ref="B1236:I1237"/>
    <mergeCell ref="J1236:N1237"/>
    <mergeCell ref="T1236:U1236"/>
    <mergeCell ref="V1236:X1236"/>
    <mergeCell ref="AH1236:AK1236"/>
    <mergeCell ref="V1241:Y1241"/>
    <mergeCell ref="Z1241:AC1241"/>
    <mergeCell ref="AD1241:AG1241"/>
    <mergeCell ref="AH1241:AK1241"/>
    <mergeCell ref="AL1241:AM1241"/>
    <mergeCell ref="AN1241:AR1241"/>
    <mergeCell ref="AH1239:AK1239"/>
    <mergeCell ref="AL1239:AM1239"/>
    <mergeCell ref="AN1239:AR1239"/>
    <mergeCell ref="B1240:I1241"/>
    <mergeCell ref="J1240:N1241"/>
    <mergeCell ref="T1240:U1240"/>
    <mergeCell ref="V1240:X1240"/>
    <mergeCell ref="AH1240:AK1240"/>
    <mergeCell ref="AN1240:AR1240"/>
    <mergeCell ref="T1241:U1241"/>
    <mergeCell ref="B1238:I1239"/>
    <mergeCell ref="J1238:N1239"/>
    <mergeCell ref="T1238:U1238"/>
    <mergeCell ref="V1238:X1238"/>
    <mergeCell ref="AH1238:AK1238"/>
    <mergeCell ref="AN1238:AR1238"/>
    <mergeCell ref="T1239:U1239"/>
    <mergeCell ref="V1239:Y1239"/>
    <mergeCell ref="Z1239:AC1239"/>
    <mergeCell ref="AD1239:AG1239"/>
    <mergeCell ref="V1245:Y1245"/>
    <mergeCell ref="Z1245:AC1245"/>
    <mergeCell ref="AD1245:AG1245"/>
    <mergeCell ref="AH1245:AK1245"/>
    <mergeCell ref="AL1245:AM1245"/>
    <mergeCell ref="AN1245:AR1245"/>
    <mergeCell ref="AH1243:AK1243"/>
    <mergeCell ref="AL1243:AM1243"/>
    <mergeCell ref="AN1243:AR1243"/>
    <mergeCell ref="B1244:I1245"/>
    <mergeCell ref="J1244:N1245"/>
    <mergeCell ref="T1244:U1244"/>
    <mergeCell ref="V1244:X1244"/>
    <mergeCell ref="AH1244:AK1244"/>
    <mergeCell ref="AN1244:AR1244"/>
    <mergeCell ref="T1245:U1245"/>
    <mergeCell ref="B1242:I1243"/>
    <mergeCell ref="J1242:N1243"/>
    <mergeCell ref="T1242:U1242"/>
    <mergeCell ref="V1242:X1242"/>
    <mergeCell ref="AH1242:AK1242"/>
    <mergeCell ref="AN1242:AR1242"/>
    <mergeCell ref="T1243:U1243"/>
    <mergeCell ref="V1243:Y1243"/>
    <mergeCell ref="Z1243:AC1243"/>
    <mergeCell ref="AD1243:AG1243"/>
    <mergeCell ref="V1249:Y1249"/>
    <mergeCell ref="Z1249:AC1249"/>
    <mergeCell ref="AD1249:AG1249"/>
    <mergeCell ref="AH1249:AK1249"/>
    <mergeCell ref="AL1249:AM1249"/>
    <mergeCell ref="AN1249:AR1249"/>
    <mergeCell ref="AH1247:AK1247"/>
    <mergeCell ref="AL1247:AM1247"/>
    <mergeCell ref="AN1247:AR1247"/>
    <mergeCell ref="B1248:I1249"/>
    <mergeCell ref="J1248:N1249"/>
    <mergeCell ref="T1248:U1248"/>
    <mergeCell ref="V1248:X1248"/>
    <mergeCell ref="AH1248:AK1248"/>
    <mergeCell ref="AN1248:AR1248"/>
    <mergeCell ref="T1249:U1249"/>
    <mergeCell ref="B1246:I1247"/>
    <mergeCell ref="J1246:N1247"/>
    <mergeCell ref="T1246:U1246"/>
    <mergeCell ref="V1246:X1246"/>
    <mergeCell ref="AH1246:AK1246"/>
    <mergeCell ref="AN1246:AR1246"/>
    <mergeCell ref="T1247:U1247"/>
    <mergeCell ref="V1247:Y1247"/>
    <mergeCell ref="Z1247:AC1247"/>
    <mergeCell ref="AD1247:AG1247"/>
    <mergeCell ref="AN1255:AR1255"/>
    <mergeCell ref="Z1253:AC1253"/>
    <mergeCell ref="AD1253:AG1253"/>
    <mergeCell ref="AH1253:AK1253"/>
    <mergeCell ref="AN1253:AR1253"/>
    <mergeCell ref="V1254:Y1254"/>
    <mergeCell ref="Z1254:AC1254"/>
    <mergeCell ref="AD1254:AG1254"/>
    <mergeCell ref="AH1254:AK1254"/>
    <mergeCell ref="AN1254:AR1254"/>
    <mergeCell ref="AH1251:AK1251"/>
    <mergeCell ref="AL1251:AM1251"/>
    <mergeCell ref="AN1251:AR1251"/>
    <mergeCell ref="B1252:E1254"/>
    <mergeCell ref="F1252:N1254"/>
    <mergeCell ref="O1252:U1254"/>
    <mergeCell ref="V1252:Y1252"/>
    <mergeCell ref="AH1252:AK1252"/>
    <mergeCell ref="AN1252:AR1252"/>
    <mergeCell ref="V1253:Y1253"/>
    <mergeCell ref="B1250:I1251"/>
    <mergeCell ref="J1250:N1251"/>
    <mergeCell ref="T1250:U1250"/>
    <mergeCell ref="V1250:X1250"/>
    <mergeCell ref="AH1250:AK1250"/>
    <mergeCell ref="AN1250:AR1250"/>
    <mergeCell ref="T1251:U1251"/>
    <mergeCell ref="V1251:Y1251"/>
    <mergeCell ref="Z1251:AC1251"/>
    <mergeCell ref="AD1251:AG1251"/>
  </mergeCells>
  <phoneticPr fontId="2"/>
  <conditionalFormatting sqref="AN16:AR16 AN18:AR18 AN20:AR20 AN22:AR22 AN72:AR72 AN24:AR24 AN64:AR64 AN66:AR66 AN68:AR68 AN70:AR70 AN74:AR74 AN119:AR119 AN78:AR78 AN76:AR76 AN111:AR111 AN113:AR113 AN115:AR115 AN117:AR117 AN121:AR121 AN123:AR123 AN125:AR125 AN62:AR62 AN109:AR109">
    <cfRule type="expression" dxfId="949" priority="474" stopIfTrue="1">
      <formula>AND(V16="賃金で算定",AN16=0)</formula>
    </cfRule>
  </conditionalFormatting>
  <conditionalFormatting sqref="V17:Y17 V19:Y19 V21:Y21 V23:Y23 V25:Y25">
    <cfRule type="expression" dxfId="948" priority="475" stopIfTrue="1">
      <formula>AND(V16="賃金で算定",AN16=0)</formula>
    </cfRule>
  </conditionalFormatting>
  <conditionalFormatting sqref="V538:Y538 V540:Y540 V542:Y542 V544:Y544 V546:Y546 V548:Y548 V554:Y554 V550:Y550 V552:Y552">
    <cfRule type="expression" dxfId="947" priority="473" stopIfTrue="1">
      <formula>AND(V537="賃金で算定",AN537=0)</formula>
    </cfRule>
  </conditionalFormatting>
  <conditionalFormatting sqref="V579:Y579 V581:Y581 V583:Y583 V585:Y585 V587:Y587 V589:Y589 V595:Y595 V591:Y591 V593:Y593">
    <cfRule type="expression" dxfId="946" priority="472" stopIfTrue="1">
      <formula>AND(V578="賃金で算定",AN578=0)</formula>
    </cfRule>
  </conditionalFormatting>
  <conditionalFormatting sqref="V620:Y620 V622:Y622 V624:Y624 V626:Y626 V628:Y628 V630:Y630 V636:Y636 V632:Y632 V634:Y634">
    <cfRule type="expression" dxfId="945" priority="471" stopIfTrue="1">
      <formula>AND(V619="賃金で算定",AN619=0)</formula>
    </cfRule>
  </conditionalFormatting>
  <conditionalFormatting sqref="V661:Y661 V663:Y663 V665:Y665 V667:Y667 V669:Y669 V671:Y671 V677:Y677 V673:Y673 V675:Y675">
    <cfRule type="expression" dxfId="944" priority="470" stopIfTrue="1">
      <formula>AND(V660="賃金で算定",AN660=0)</formula>
    </cfRule>
  </conditionalFormatting>
  <conditionalFormatting sqref="V702:Y702 V704:Y704 V706:Y706 V708:Y708 V710:Y710 V712:Y712 V718:Y718 V714:Y714 V716:Y716">
    <cfRule type="expression" dxfId="943" priority="469" stopIfTrue="1">
      <formula>AND(V701="賃金で算定",AN701=0)</formula>
    </cfRule>
  </conditionalFormatting>
  <conditionalFormatting sqref="V743:Y743 V745:Y745 V747:Y747 V749:Y749 V751:Y751 V753:Y753 V759:Y759 V755:Y755 V757:Y757">
    <cfRule type="expression" dxfId="942" priority="468" stopIfTrue="1">
      <formula>AND(V742="賃金で算定",AN742=0)</formula>
    </cfRule>
  </conditionalFormatting>
  <conditionalFormatting sqref="V784:Y784 V786:Y786 V788:Y788 V790:Y790 V792:Y792 V794:Y794 V800:Y800 V796:Y796 V798:Y798">
    <cfRule type="expression" dxfId="941" priority="467" stopIfTrue="1">
      <formula>AND(V783="賃金で算定",AN783=0)</formula>
    </cfRule>
  </conditionalFormatting>
  <conditionalFormatting sqref="V825:Y825 V827:Y827 V829:Y829 V831:Y831 V833:Y833 V835:Y835 V841:Y841 V837:Y837 V839:Y839">
    <cfRule type="expression" dxfId="940" priority="466" stopIfTrue="1">
      <formula>AND(V824="賃金で算定",AN824=0)</formula>
    </cfRule>
  </conditionalFormatting>
  <conditionalFormatting sqref="V866:Y866 V868:Y868 V870:Y870 V872:Y872 V874:Y874 V876:Y876 V882:Y882 V878:Y878 V880:Y880">
    <cfRule type="expression" dxfId="939" priority="465" stopIfTrue="1">
      <formula>AND(V865="賃金で算定",AN865=0)</formula>
    </cfRule>
  </conditionalFormatting>
  <conditionalFormatting sqref="V907:Y907 V909:Y909 V911:Y911 V913:Y913 V915:Y915 V917:Y917 V923:Y923 V919:Y919 V921:Y921">
    <cfRule type="expression" dxfId="938" priority="464" stopIfTrue="1">
      <formula>AND(V906="賃金で算定",AN906=0)</formula>
    </cfRule>
  </conditionalFormatting>
  <conditionalFormatting sqref="V948:Y948 V950:Y950 V952:Y952 V954:Y954 V956:Y956 V958:Y958 V964:Y964 V960:Y960 V962:Y962">
    <cfRule type="expression" dxfId="937" priority="463" stopIfTrue="1">
      <formula>AND(V947="賃金で算定",AN947=0)</formula>
    </cfRule>
  </conditionalFormatting>
  <conditionalFormatting sqref="V989:Y989 V991:Y991 V993:Y993 V995:Y995 V997:Y997 V999:Y999 V1005:Y1005 V1001:Y1001 V1003:Y1003">
    <cfRule type="expression" dxfId="936" priority="462" stopIfTrue="1">
      <formula>AND(V988="賃金で算定",AN988=0)</formula>
    </cfRule>
  </conditionalFormatting>
  <conditionalFormatting sqref="V1030:Y1030 V1032:Y1032 V1034:Y1034 V1036:Y1036 V1038:Y1038 V1040:Y1040 V1046:Y1046 V1042:Y1042 V1044:Y1044">
    <cfRule type="expression" dxfId="935" priority="461" stopIfTrue="1">
      <formula>AND(V1029="賃金で算定",AN1029=0)</formula>
    </cfRule>
  </conditionalFormatting>
  <conditionalFormatting sqref="V1071:Y1071 V1073:Y1073 V1075:Y1075 V1077:Y1077 V1079:Y1079 V1081:Y1081 V1087:Y1087 V1083:Y1083 V1085:Y1085">
    <cfRule type="expression" dxfId="934" priority="460" stopIfTrue="1">
      <formula>AND(V1070="賃金で算定",AN1070=0)</formula>
    </cfRule>
  </conditionalFormatting>
  <conditionalFormatting sqref="V1112:Y1112 V1114:Y1114 V1116:Y1116 V1118:Y1118 V1120:Y1120 V1122:Y1122 V1128:Y1128 V1124:Y1124 V1126:Y1126">
    <cfRule type="expression" dxfId="933" priority="459" stopIfTrue="1">
      <formula>AND(V1111="賃金で算定",AN1111=0)</formula>
    </cfRule>
  </conditionalFormatting>
  <conditionalFormatting sqref="V1153:Y1153 V1155:Y1155 V1157:Y1157 V1159:Y1159 V1161:Y1161 V1163:Y1163 V1169:Y1169 V1165:Y1165 V1167:Y1167">
    <cfRule type="expression" dxfId="932" priority="458" stopIfTrue="1">
      <formula>AND(V1152="賃金で算定",AN1152=0)</formula>
    </cfRule>
  </conditionalFormatting>
  <conditionalFormatting sqref="V1194:Y1194 V1196:Y1196 V1198:Y1198 V1200:Y1200 V1202:Y1202 V1204:Y1204 V1210:Y1210 V1206:Y1206 V1208:Y1208">
    <cfRule type="expression" dxfId="931" priority="457" stopIfTrue="1">
      <formula>AND(V1193="賃金で算定",AN1193=0)</formula>
    </cfRule>
  </conditionalFormatting>
  <conditionalFormatting sqref="V1235:Y1235 V1237:Y1237 V1239:Y1239 V1241:Y1241 V1243:Y1243 V1245:Y1245 V1251:Y1251 V1247:Y1247 V1249:Y1249">
    <cfRule type="expression" dxfId="930" priority="456" stopIfTrue="1">
      <formula>AND(V1234="賃金で算定",AN1234=0)</formula>
    </cfRule>
  </conditionalFormatting>
  <conditionalFormatting sqref="V497:Y497 V499:Y499 V501:Y501 V503:Y503 V505:Y505 V507:Y507 V513:Y513 V509:Y509 V511:Y511">
    <cfRule type="expression" dxfId="929" priority="455" stopIfTrue="1">
      <formula>AND(V496="賃金で算定",AN496=0)</formula>
    </cfRule>
  </conditionalFormatting>
  <conditionalFormatting sqref="V456:Y456 V458:Y458 V460:Y460 V462:Y462 V464:Y464 V466:Y466 V472:Y472 V468:Y468 V470:Y470">
    <cfRule type="expression" dxfId="928" priority="454" stopIfTrue="1">
      <formula>AND(V455="賃金で算定",AN455=0)</formula>
    </cfRule>
  </conditionalFormatting>
  <conditionalFormatting sqref="V415:Y415 V417:Y417 V419:Y419 V421:Y421 V423:Y423 V425:Y425 V431:Y431 V427:Y427 V429:Y429">
    <cfRule type="expression" dxfId="927" priority="453" stopIfTrue="1">
      <formula>AND(V414="賃金で算定",AN414=0)</formula>
    </cfRule>
  </conditionalFormatting>
  <conditionalFormatting sqref="V374:Y374 V376:Y376 V378:Y378 V380:Y380 V382:Y382 V384:Y384 V390:Y390 V386:Y386 V388:Y388">
    <cfRule type="expression" dxfId="926" priority="452" stopIfTrue="1">
      <formula>AND(V373="賃金で算定",AN373=0)</formula>
    </cfRule>
  </conditionalFormatting>
  <conditionalFormatting sqref="V333:Y333 V335:Y335 V337:Y337 V339:Y339 V341:Y341 V343:Y343 V349:Y349 V345:Y345 V347:Y347">
    <cfRule type="expression" dxfId="925" priority="451" stopIfTrue="1">
      <formula>AND(V332="賃金で算定",AN332=0)</formula>
    </cfRule>
  </conditionalFormatting>
  <conditionalFormatting sqref="V292:Y292 V294:Y294 V296:Y296 V298:Y298 V300:Y300 V302:Y302 V308:Y308 V304:Y304 V306:Y306">
    <cfRule type="expression" dxfId="924" priority="450" stopIfTrue="1">
      <formula>AND(V291="賃金で算定",AN291=0)</formula>
    </cfRule>
  </conditionalFormatting>
  <conditionalFormatting sqref="V251:Y251 V253:Y253 V255:Y255 V257:Y257 V259:Y259 V261:Y261 V267:Y267 V263:Y263 V265:Y265">
    <cfRule type="expression" dxfId="923" priority="449" stopIfTrue="1">
      <formula>AND(V250="賃金で算定",AN250=0)</formula>
    </cfRule>
  </conditionalFormatting>
  <conditionalFormatting sqref="V204:Y204 V206:Y206 V208:Y208 V210:Y210 V212:Y212 V214:Y214 V220:Y220 V216:Y216 V218:Y218">
    <cfRule type="expression" dxfId="922" priority="448" stopIfTrue="1">
      <formula>AND(V203="賃金で算定",AN203=0)</formula>
    </cfRule>
  </conditionalFormatting>
  <conditionalFormatting sqref="V157:Y157 V159:Y159 V161:Y161 V163:Y163 V165:Y165 V167:Y167 V173:Y173 V169:Y169 V171:Y171">
    <cfRule type="expression" dxfId="921" priority="447" stopIfTrue="1">
      <formula>AND(V156="賃金で算定",AN156=0)</formula>
    </cfRule>
  </conditionalFormatting>
  <conditionalFormatting sqref="V110:Y110 V112:Y112 V114:Y114 V116:Y116 V118:Y118 V120:Y120 V126:Y126 V122:Y122 V124:Y124">
    <cfRule type="expression" dxfId="920" priority="446" stopIfTrue="1">
      <formula>AND(V109="賃金で算定",AN109=0)</formula>
    </cfRule>
  </conditionalFormatting>
  <conditionalFormatting sqref="V63:Y63 V65:Y65 V67:Y67 V69:Y69 V71:Y71 V73:Y73 V79:Y79 V75:Y75 V77:Y77">
    <cfRule type="expression" dxfId="919" priority="445" stopIfTrue="1">
      <formula>AND(V62="賃金で算定",AN62=0)</formula>
    </cfRule>
  </conditionalFormatting>
  <conditionalFormatting sqref="AE31:AF31">
    <cfRule type="expression" dxfId="918" priority="444">
      <formula>IF(AND($F26=""),($V26+$V28&gt;0))</formula>
    </cfRule>
  </conditionalFormatting>
  <conditionalFormatting sqref="AH31">
    <cfRule type="expression" dxfId="917" priority="443">
      <formula>IF(AND($F26=""),($V26+$V28&gt;0))</formula>
    </cfRule>
  </conditionalFormatting>
  <conditionalFormatting sqref="AI31:AJ31">
    <cfRule type="expression" dxfId="916" priority="442">
      <formula>IF(AND($F26=""),($V26+$V28&gt;0))</formula>
    </cfRule>
  </conditionalFormatting>
  <conditionalFormatting sqref="AK31">
    <cfRule type="expression" dxfId="915" priority="441">
      <formula>IF(AND($F26=""),($V26+$V28&gt;0))</formula>
    </cfRule>
  </conditionalFormatting>
  <conditionalFormatting sqref="AL31">
    <cfRule type="expression" dxfId="914" priority="440">
      <formula>IF(AND($F26=""),($V26+$V28&gt;0))</formula>
    </cfRule>
  </conditionalFormatting>
  <conditionalFormatting sqref="AM31">
    <cfRule type="expression" dxfId="913" priority="439">
      <formula>IF(AND($F26=""),($V26+$V28&gt;0))</formula>
    </cfRule>
  </conditionalFormatting>
  <conditionalFormatting sqref="AG31">
    <cfRule type="expression" dxfId="912" priority="438">
      <formula>IF(AND($F26=""),($V26+$V28&gt;0))</formula>
    </cfRule>
  </conditionalFormatting>
  <conditionalFormatting sqref="AD31:AK31">
    <cfRule type="expression" dxfId="911" priority="437">
      <formula>AND($F26="",($V26+$V28&gt;0))</formula>
    </cfRule>
  </conditionalFormatting>
  <conditionalFormatting sqref="AE89:AF89">
    <cfRule type="expression" dxfId="910" priority="436">
      <formula>IF(AND($F80=""),($V80+$V87&gt;0))</formula>
    </cfRule>
  </conditionalFormatting>
  <conditionalFormatting sqref="AH89">
    <cfRule type="expression" dxfId="909" priority="435">
      <formula>IF(AND($F80=""),($V80+$V87&gt;0))</formula>
    </cfRule>
  </conditionalFormatting>
  <conditionalFormatting sqref="AI89:AJ89">
    <cfRule type="expression" dxfId="908" priority="434">
      <formula>IF(AND($F80=""),($V80+$V87&gt;0))</formula>
    </cfRule>
  </conditionalFormatting>
  <conditionalFormatting sqref="AK89">
    <cfRule type="expression" dxfId="907" priority="433">
      <formula>IF(AND($F80=""),($V80+$V87&gt;0))</formula>
    </cfRule>
  </conditionalFormatting>
  <conditionalFormatting sqref="AL89">
    <cfRule type="expression" dxfId="906" priority="432">
      <formula>IF(AND($F80=""),($V80+$V87&gt;0))</formula>
    </cfRule>
  </conditionalFormatting>
  <conditionalFormatting sqref="AM89">
    <cfRule type="expression" dxfId="905" priority="431">
      <formula>IF(AND($F80=""),($V80+$V87&gt;0))</formula>
    </cfRule>
  </conditionalFormatting>
  <conditionalFormatting sqref="AG89">
    <cfRule type="expression" dxfId="904" priority="430">
      <formula>IF(AND($F80=""),($V80+$V87&gt;0))</formula>
    </cfRule>
  </conditionalFormatting>
  <conditionalFormatting sqref="AD89">
    <cfRule type="expression" dxfId="903" priority="429">
      <formula>AND($F80="",($V80+$V87&gt;0))</formula>
    </cfRule>
  </conditionalFormatting>
  <conditionalFormatting sqref="AE136:AF136">
    <cfRule type="expression" dxfId="902" priority="428">
      <formula>IF(AND($F127=""),($V127+$V134&gt;0))</formula>
    </cfRule>
  </conditionalFormatting>
  <conditionalFormatting sqref="AH136">
    <cfRule type="expression" dxfId="901" priority="427">
      <formula>IF(AND($F127=""),($V127+$V134&gt;0))</formula>
    </cfRule>
  </conditionalFormatting>
  <conditionalFormatting sqref="AI136:AJ136">
    <cfRule type="expression" dxfId="900" priority="426">
      <formula>IF(AND($F127=""),($V127+$V134&gt;0))</formula>
    </cfRule>
  </conditionalFormatting>
  <conditionalFormatting sqref="AK136">
    <cfRule type="expression" dxfId="899" priority="425">
      <formula>IF(AND($F127=""),($V127+$V134&gt;0))</formula>
    </cfRule>
  </conditionalFormatting>
  <conditionalFormatting sqref="AL136">
    <cfRule type="expression" dxfId="898" priority="424">
      <formula>IF(AND($F127=""),($V127+$V134&gt;0))</formula>
    </cfRule>
  </conditionalFormatting>
  <conditionalFormatting sqref="AM136">
    <cfRule type="expression" dxfId="897" priority="423">
      <formula>IF(AND($F127=""),($V127+$V134&gt;0))</formula>
    </cfRule>
  </conditionalFormatting>
  <conditionalFormatting sqref="AG136">
    <cfRule type="expression" dxfId="896" priority="422">
      <formula>IF(AND($F127=""),($V127+$V134&gt;0))</formula>
    </cfRule>
  </conditionalFormatting>
  <conditionalFormatting sqref="AD136">
    <cfRule type="expression" dxfId="895" priority="421">
      <formula>IF(AND($F127=""),($V127+$V134&gt;0))</formula>
    </cfRule>
  </conditionalFormatting>
  <conditionalFormatting sqref="O66 O68 O70 O72 O74 O76 O78">
    <cfRule type="expression" dxfId="894" priority="420" stopIfTrue="1">
      <formula>AND(O66="",V67&gt;0)</formula>
    </cfRule>
  </conditionalFormatting>
  <conditionalFormatting sqref="Q62 Q64 Q66 Q68 Q70 Q72 Q74 Q76 Q78">
    <cfRule type="expression" dxfId="893" priority="419" stopIfTrue="1">
      <formula>AND(Q62="",V63&gt;0)</formula>
    </cfRule>
  </conditionalFormatting>
  <conditionalFormatting sqref="Q64">
    <cfRule type="expression" dxfId="892" priority="418">
      <formula>AND($Q64="",$V65&gt;0)</formula>
    </cfRule>
  </conditionalFormatting>
  <conditionalFormatting sqref="O16 O18 O20 O22 O24">
    <cfRule type="expression" dxfId="891" priority="417" stopIfTrue="1">
      <formula>AND(O16="",V17&gt;0)</formula>
    </cfRule>
  </conditionalFormatting>
  <conditionalFormatting sqref="Q16 Q18 Q20 Q22 Q24">
    <cfRule type="expression" dxfId="890" priority="416" stopIfTrue="1">
      <formula>AND(Q16="",V17&gt;0)</formula>
    </cfRule>
  </conditionalFormatting>
  <conditionalFormatting sqref="Q109 Q111 Q113 Q115 Q117 Q119 Q121 Q123 Q125">
    <cfRule type="expression" dxfId="889" priority="415" stopIfTrue="1">
      <formula>AND(Q109="",V110&gt;0)</formula>
    </cfRule>
  </conditionalFormatting>
  <conditionalFormatting sqref="Q111">
    <cfRule type="expression" dxfId="888" priority="414">
      <formula>AND($Q111="",$V112&gt;0)</formula>
    </cfRule>
  </conditionalFormatting>
  <conditionalFormatting sqref="AE183:AF183">
    <cfRule type="expression" dxfId="887" priority="413">
      <formula>IF(AND($F174=""),($V174+$V181&gt;0))</formula>
    </cfRule>
  </conditionalFormatting>
  <conditionalFormatting sqref="AH183">
    <cfRule type="expression" dxfId="886" priority="412">
      <formula>IF(AND($F174=""),($V174+$V181&gt;0))</formula>
    </cfRule>
  </conditionalFormatting>
  <conditionalFormatting sqref="AI183:AJ183">
    <cfRule type="expression" dxfId="885" priority="411">
      <formula>IF(AND($F174=""),($V174+$V181&gt;0))</formula>
    </cfRule>
  </conditionalFormatting>
  <conditionalFormatting sqref="AK183">
    <cfRule type="expression" dxfId="884" priority="410">
      <formula>IF(AND($F174=""),($V174+$V181&gt;0))</formula>
    </cfRule>
  </conditionalFormatting>
  <conditionalFormatting sqref="AL183">
    <cfRule type="expression" dxfId="883" priority="409">
      <formula>IF(AND($F174=""),($V174+$V181&gt;0))</formula>
    </cfRule>
  </conditionalFormatting>
  <conditionalFormatting sqref="AM183">
    <cfRule type="expression" dxfId="882" priority="408">
      <formula>IF(AND($F174=""),($V174+$V181&gt;0))</formula>
    </cfRule>
  </conditionalFormatting>
  <conditionalFormatting sqref="AG183">
    <cfRule type="expression" dxfId="881" priority="407">
      <formula>IF(AND($F174=""),($V174+$V181&gt;0))</formula>
    </cfRule>
  </conditionalFormatting>
  <conditionalFormatting sqref="AD183">
    <cfRule type="expression" dxfId="880" priority="406">
      <formula>IF(AND($F174=""),($V174+$V181&gt;0))</formula>
    </cfRule>
  </conditionalFormatting>
  <conditionalFormatting sqref="Q156 Q158 Q160 Q162 Q164 Q166 Q168 Q170 Q172">
    <cfRule type="expression" dxfId="879" priority="405" stopIfTrue="1">
      <formula>AND(Q156="",V157&gt;0)</formula>
    </cfRule>
  </conditionalFormatting>
  <conditionalFormatting sqref="Q158">
    <cfRule type="expression" dxfId="878" priority="404">
      <formula>AND($Q158="",$V159&gt;0)</formula>
    </cfRule>
  </conditionalFormatting>
  <conditionalFormatting sqref="AE230:AF230">
    <cfRule type="expression" dxfId="877" priority="403">
      <formula>IF(AND($F221=""),($V221+$V227&gt;0))</formula>
    </cfRule>
  </conditionalFormatting>
  <conditionalFormatting sqref="AH230">
    <cfRule type="expression" dxfId="876" priority="402">
      <formula>IF(AND($F221=""),($V221+$V227&gt;0))</formula>
    </cfRule>
  </conditionalFormatting>
  <conditionalFormatting sqref="AI230:AJ230">
    <cfRule type="expression" dxfId="875" priority="401">
      <formula>IF(AND($F221=""),($V221+$V227&gt;0))</formula>
    </cfRule>
  </conditionalFormatting>
  <conditionalFormatting sqref="AK230">
    <cfRule type="expression" dxfId="874" priority="400">
      <formula>IF(AND($F221=""),($V221+$V227&gt;0))</formula>
    </cfRule>
  </conditionalFormatting>
  <conditionalFormatting sqref="AL230">
    <cfRule type="expression" dxfId="873" priority="399">
      <formula>IF(AND($F221=""),($V221+$V227&gt;0))</formula>
    </cfRule>
  </conditionalFormatting>
  <conditionalFormatting sqref="AM230">
    <cfRule type="expression" dxfId="872" priority="398">
      <formula>IF(AND($F221=""),($V221+$V227&gt;0))</formula>
    </cfRule>
  </conditionalFormatting>
  <conditionalFormatting sqref="AG230">
    <cfRule type="expression" dxfId="871" priority="397">
      <formula>IF(AND($F221=""),($V221+$V227&gt;0))</formula>
    </cfRule>
  </conditionalFormatting>
  <conditionalFormatting sqref="AD230">
    <cfRule type="expression" dxfId="870" priority="396">
      <formula>IF(AND($F221=""),($V221+$V227&gt;0))</formula>
    </cfRule>
  </conditionalFormatting>
  <conditionalFormatting sqref="AE271:AF271">
    <cfRule type="expression" dxfId="869" priority="395">
      <formula>IF(AND($F268=""),($V268+$V269&gt;0))</formula>
    </cfRule>
  </conditionalFormatting>
  <conditionalFormatting sqref="AH271">
    <cfRule type="expression" dxfId="868" priority="394">
      <formula>IF(AND($F268=""),($V268+$V269&gt;0))</formula>
    </cfRule>
  </conditionalFormatting>
  <conditionalFormatting sqref="AI271:AJ271">
    <cfRule type="expression" dxfId="867" priority="393">
      <formula>IF(AND($F268=""),($V268+$V269&gt;0))</formula>
    </cfRule>
  </conditionalFormatting>
  <conditionalFormatting sqref="AK271">
    <cfRule type="expression" dxfId="866" priority="392">
      <formula>IF(AND($F268=""),($V268+$V269&gt;0))</formula>
    </cfRule>
  </conditionalFormatting>
  <conditionalFormatting sqref="AL271">
    <cfRule type="expression" dxfId="865" priority="391">
      <formula>IF(AND($F268=""),($V268+$V269&gt;0))</formula>
    </cfRule>
  </conditionalFormatting>
  <conditionalFormatting sqref="AM271">
    <cfRule type="expression" dxfId="864" priority="390">
      <formula>IF(AND($F268=""),($V268+$V269&gt;0))</formula>
    </cfRule>
  </conditionalFormatting>
  <conditionalFormatting sqref="AG271">
    <cfRule type="expression" dxfId="863" priority="389">
      <formula>IF(AND($F268=""),($V268+$V269&gt;0))</formula>
    </cfRule>
  </conditionalFormatting>
  <conditionalFormatting sqref="AD271">
    <cfRule type="expression" dxfId="862" priority="388">
      <formula>IF(AND($F268=""),($V268+$V269&gt;0))</formula>
    </cfRule>
  </conditionalFormatting>
  <conditionalFormatting sqref="AE312:AF312">
    <cfRule type="expression" dxfId="861" priority="387">
      <formula>IF(AND($F309=""),($V309+$V310&gt;0))</formula>
    </cfRule>
  </conditionalFormatting>
  <conditionalFormatting sqref="AH312">
    <cfRule type="expression" dxfId="860" priority="386">
      <formula>IF(AND($F309=""),($V309+$V310&gt;0))</formula>
    </cfRule>
  </conditionalFormatting>
  <conditionalFormatting sqref="AI312:AJ312">
    <cfRule type="expression" dxfId="859" priority="385">
      <formula>IF(AND($F309=""),($V309+$V310&gt;0))</formula>
    </cfRule>
  </conditionalFormatting>
  <conditionalFormatting sqref="AK312">
    <cfRule type="expression" dxfId="858" priority="384">
      <formula>IF(AND($F309=""),($V309+$V310&gt;0))</formula>
    </cfRule>
  </conditionalFormatting>
  <conditionalFormatting sqref="AL312">
    <cfRule type="expression" dxfId="857" priority="383">
      <formula>IF(AND($F309=""),($V309+$V310&gt;0))</formula>
    </cfRule>
  </conditionalFormatting>
  <conditionalFormatting sqref="AM312">
    <cfRule type="expression" dxfId="856" priority="382">
      <formula>IF(AND($F309=""),($V309+$V310&gt;0))</formula>
    </cfRule>
  </conditionalFormatting>
  <conditionalFormatting sqref="AG312">
    <cfRule type="expression" dxfId="855" priority="381">
      <formula>IF(AND($F309=""),($V309+$V310&gt;0))</formula>
    </cfRule>
  </conditionalFormatting>
  <conditionalFormatting sqref="AD312">
    <cfRule type="expression" dxfId="854" priority="380">
      <formula>IF(AND($F309=""),($V309+$V310&gt;0))</formula>
    </cfRule>
  </conditionalFormatting>
  <conditionalFormatting sqref="AE353:AF353">
    <cfRule type="expression" dxfId="853" priority="379">
      <formula>IF(AND($F350=""),($V350+$V351&gt;0))</formula>
    </cfRule>
  </conditionalFormatting>
  <conditionalFormatting sqref="AH353">
    <cfRule type="expression" dxfId="852" priority="378">
      <formula>IF(AND($F350=""),($V350+$V351&gt;0))</formula>
    </cfRule>
  </conditionalFormatting>
  <conditionalFormatting sqref="AI353:AJ353">
    <cfRule type="expression" dxfId="851" priority="377">
      <formula>IF(AND($F350=""),($V350+$V351&gt;0))</formula>
    </cfRule>
  </conditionalFormatting>
  <conditionalFormatting sqref="AK353">
    <cfRule type="expression" dxfId="850" priority="376">
      <formula>IF(AND($F350=""),($V350+$V351&gt;0))</formula>
    </cfRule>
  </conditionalFormatting>
  <conditionalFormatting sqref="AL353">
    <cfRule type="expression" dxfId="849" priority="375">
      <formula>IF(AND($F350=""),($V350+$V351&gt;0))</formula>
    </cfRule>
  </conditionalFormatting>
  <conditionalFormatting sqref="AM353">
    <cfRule type="expression" dxfId="848" priority="374">
      <formula>IF(AND($F350=""),($V350+$V351&gt;0))</formula>
    </cfRule>
  </conditionalFormatting>
  <conditionalFormatting sqref="AG353">
    <cfRule type="expression" dxfId="847" priority="373">
      <formula>IF(AND($F350=""),($V350+$V351&gt;0))</formula>
    </cfRule>
  </conditionalFormatting>
  <conditionalFormatting sqref="AD353">
    <cfRule type="expression" dxfId="846" priority="372">
      <formula>IF(AND($F350=""),($V350+$V351&gt;0))</formula>
    </cfRule>
  </conditionalFormatting>
  <conditionalFormatting sqref="AE394:AF394">
    <cfRule type="expression" dxfId="845" priority="371">
      <formula>IF(AND($F391=""),($V391+$V392&gt;0))</formula>
    </cfRule>
  </conditionalFormatting>
  <conditionalFormatting sqref="AH394">
    <cfRule type="expression" dxfId="844" priority="370">
      <formula>IF(AND($F391=""),($V391+$V392&gt;0))</formula>
    </cfRule>
  </conditionalFormatting>
  <conditionalFormatting sqref="AI394:AJ394">
    <cfRule type="expression" dxfId="843" priority="369">
      <formula>IF(AND($F391=""),($V391+$V392&gt;0))</formula>
    </cfRule>
  </conditionalFormatting>
  <conditionalFormatting sqref="AK394">
    <cfRule type="expression" dxfId="842" priority="368">
      <formula>IF(AND($F391=""),($V391+$V392&gt;0))</formula>
    </cfRule>
  </conditionalFormatting>
  <conditionalFormatting sqref="AL394">
    <cfRule type="expression" dxfId="841" priority="367">
      <formula>IF(AND($F391=""),($V391+$V392&gt;0))</formula>
    </cfRule>
  </conditionalFormatting>
  <conditionalFormatting sqref="AM394">
    <cfRule type="expression" dxfId="840" priority="366">
      <formula>IF(AND($F391=""),($V391+$V392&gt;0))</formula>
    </cfRule>
  </conditionalFormatting>
  <conditionalFormatting sqref="AG394">
    <cfRule type="expression" dxfId="839" priority="365">
      <formula>IF(AND($F391=""),($V391+$V392&gt;0))</formula>
    </cfRule>
  </conditionalFormatting>
  <conditionalFormatting sqref="AD394">
    <cfRule type="expression" dxfId="838" priority="364">
      <formula>IF(AND($F391=""),($V391+$V392&gt;0))</formula>
    </cfRule>
  </conditionalFormatting>
  <conditionalFormatting sqref="AE435:AF435">
    <cfRule type="expression" dxfId="837" priority="363">
      <formula>IF(AND($F432=""),($V432+$V433&gt;0))</formula>
    </cfRule>
  </conditionalFormatting>
  <conditionalFormatting sqref="AH435">
    <cfRule type="expression" dxfId="836" priority="362">
      <formula>IF(AND($F432=""),($V432+$V433&gt;0))</formula>
    </cfRule>
  </conditionalFormatting>
  <conditionalFormatting sqref="AI435:AJ435">
    <cfRule type="expression" dxfId="835" priority="361">
      <formula>IF(AND($F432=""),($V432+$V433&gt;0))</formula>
    </cfRule>
  </conditionalFormatting>
  <conditionalFormatting sqref="AK435">
    <cfRule type="expression" dxfId="834" priority="360">
      <formula>IF(AND($F432=""),($V432+$V433&gt;0))</formula>
    </cfRule>
  </conditionalFormatting>
  <conditionalFormatting sqref="AL435">
    <cfRule type="expression" dxfId="833" priority="359">
      <formula>IF(AND($F432=""),($V432+$V433&gt;0))</formula>
    </cfRule>
  </conditionalFormatting>
  <conditionalFormatting sqref="AM435">
    <cfRule type="expression" dxfId="832" priority="358">
      <formula>IF(AND($F432=""),($V432+$V433&gt;0))</formula>
    </cfRule>
  </conditionalFormatting>
  <conditionalFormatting sqref="AG435">
    <cfRule type="expression" dxfId="831" priority="357">
      <formula>IF(AND($F432=""),($V432+$V433&gt;0))</formula>
    </cfRule>
  </conditionalFormatting>
  <conditionalFormatting sqref="AD435">
    <cfRule type="expression" dxfId="830" priority="356">
      <formula>IF(AND($F432=""),($V432+$V433&gt;0))</formula>
    </cfRule>
  </conditionalFormatting>
  <conditionalFormatting sqref="AE476:AF476">
    <cfRule type="expression" dxfId="829" priority="355">
      <formula>IF(AND($F473=""),($V473+$V474&gt;0))</formula>
    </cfRule>
  </conditionalFormatting>
  <conditionalFormatting sqref="AH476">
    <cfRule type="expression" dxfId="828" priority="354">
      <formula>IF(AND($F473=""),($V473+$V474&gt;0))</formula>
    </cfRule>
  </conditionalFormatting>
  <conditionalFormatting sqref="AI476:AJ476">
    <cfRule type="expression" dxfId="827" priority="353">
      <formula>IF(AND($F473=""),($V473+$V474&gt;0))</formula>
    </cfRule>
  </conditionalFormatting>
  <conditionalFormatting sqref="AK476">
    <cfRule type="expression" dxfId="826" priority="352">
      <formula>IF(AND($F473=""),($V473+$V474&gt;0))</formula>
    </cfRule>
  </conditionalFormatting>
  <conditionalFormatting sqref="AL476">
    <cfRule type="expression" dxfId="825" priority="351">
      <formula>IF(AND($F473=""),($V473+$V474&gt;0))</formula>
    </cfRule>
  </conditionalFormatting>
  <conditionalFormatting sqref="AM476">
    <cfRule type="expression" dxfId="824" priority="350">
      <formula>IF(AND($F473=""),($V473+$V474&gt;0))</formula>
    </cfRule>
  </conditionalFormatting>
  <conditionalFormatting sqref="AG476">
    <cfRule type="expression" dxfId="823" priority="349">
      <formula>IF(AND($F473=""),($V473+$V474&gt;0))</formula>
    </cfRule>
  </conditionalFormatting>
  <conditionalFormatting sqref="AD476">
    <cfRule type="expression" dxfId="822" priority="348">
      <formula>IF(AND($F473=""),($V473+$V474&gt;0))</formula>
    </cfRule>
  </conditionalFormatting>
  <conditionalFormatting sqref="AE517:AF517">
    <cfRule type="expression" dxfId="821" priority="347">
      <formula>IF(AND($F514=""),($V514+$V515&gt;0))</formula>
    </cfRule>
  </conditionalFormatting>
  <conditionalFormatting sqref="AH517">
    <cfRule type="expression" dxfId="820" priority="346">
      <formula>IF(AND($F514=""),($V514+$V515&gt;0))</formula>
    </cfRule>
  </conditionalFormatting>
  <conditionalFormatting sqref="AI517:AJ517">
    <cfRule type="expression" dxfId="819" priority="345">
      <formula>IF(AND($F514=""),($V514+$V515&gt;0))</formula>
    </cfRule>
  </conditionalFormatting>
  <conditionalFormatting sqref="AK517">
    <cfRule type="expression" dxfId="818" priority="344">
      <formula>IF(AND($F514=""),($V514+$V515&gt;0))</formula>
    </cfRule>
  </conditionalFormatting>
  <conditionalFormatting sqref="AL517">
    <cfRule type="expression" dxfId="817" priority="343">
      <formula>IF(AND($F514=""),($V514+$V515&gt;0))</formula>
    </cfRule>
  </conditionalFormatting>
  <conditionalFormatting sqref="AM517">
    <cfRule type="expression" dxfId="816" priority="342">
      <formula>IF(AND($F514=""),($V514+$V515&gt;0))</formula>
    </cfRule>
  </conditionalFormatting>
  <conditionalFormatting sqref="AG517">
    <cfRule type="expression" dxfId="815" priority="341">
      <formula>IF(AND($F514=""),($V514+$V515&gt;0))</formula>
    </cfRule>
  </conditionalFormatting>
  <conditionalFormatting sqref="AD517">
    <cfRule type="expression" dxfId="814" priority="340">
      <formula>IF(AND($F514=""),($V514+$V515&gt;0))</formula>
    </cfRule>
  </conditionalFormatting>
  <conditionalFormatting sqref="AE558:AF558">
    <cfRule type="expression" dxfId="813" priority="339">
      <formula>IF(AND($F555=""),($V555+$V556&gt;0))</formula>
    </cfRule>
  </conditionalFormatting>
  <conditionalFormatting sqref="AH558">
    <cfRule type="expression" dxfId="812" priority="338">
      <formula>IF(AND($F555=""),($V555+$V556&gt;0))</formula>
    </cfRule>
  </conditionalFormatting>
  <conditionalFormatting sqref="AI558:AJ558">
    <cfRule type="expression" dxfId="811" priority="337">
      <formula>IF(AND($F555=""),($V555+$V556&gt;0))</formula>
    </cfRule>
  </conditionalFormatting>
  <conditionalFormatting sqref="AK558">
    <cfRule type="expression" dxfId="810" priority="336">
      <formula>IF(AND($F555=""),($V555+$V556&gt;0))</formula>
    </cfRule>
  </conditionalFormatting>
  <conditionalFormatting sqref="AL558">
    <cfRule type="expression" dxfId="809" priority="335">
      <formula>IF(AND($F555=""),($V555+$V556&gt;0))</formula>
    </cfRule>
  </conditionalFormatting>
  <conditionalFormatting sqref="AM558">
    <cfRule type="expression" dxfId="808" priority="334">
      <formula>IF(AND($F555=""),($V555+$V556&gt;0))</formula>
    </cfRule>
  </conditionalFormatting>
  <conditionalFormatting sqref="AG558">
    <cfRule type="expression" dxfId="807" priority="333">
      <formula>IF(AND($F555=""),($V555+$V556&gt;0))</formula>
    </cfRule>
  </conditionalFormatting>
  <conditionalFormatting sqref="AD558">
    <cfRule type="expression" dxfId="806" priority="332">
      <formula>IF(AND($F555=""),($V555+$V556&gt;0))</formula>
    </cfRule>
  </conditionalFormatting>
  <conditionalFormatting sqref="AE599:AF599">
    <cfRule type="expression" dxfId="805" priority="331">
      <formula>IF(AND($F596=""),($V596+$V597&gt;0))</formula>
    </cfRule>
  </conditionalFormatting>
  <conditionalFormatting sqref="AH599">
    <cfRule type="expression" dxfId="804" priority="330">
      <formula>IF(AND($F596=""),($V596+$V597&gt;0))</formula>
    </cfRule>
  </conditionalFormatting>
  <conditionalFormatting sqref="AI599:AJ599">
    <cfRule type="expression" dxfId="803" priority="329">
      <formula>IF(AND($F596=""),($V596+$V597&gt;0))</formula>
    </cfRule>
  </conditionalFormatting>
  <conditionalFormatting sqref="AK599">
    <cfRule type="expression" dxfId="802" priority="328">
      <formula>IF(AND($F596=""),($V596+$V597&gt;0))</formula>
    </cfRule>
  </conditionalFormatting>
  <conditionalFormatting sqref="AL599">
    <cfRule type="expression" dxfId="801" priority="327">
      <formula>IF(AND($F596=""),($V596+$V597&gt;0))</formula>
    </cfRule>
  </conditionalFormatting>
  <conditionalFormatting sqref="AM599">
    <cfRule type="expression" dxfId="800" priority="326">
      <formula>IF(AND($F596=""),($V596+$V597&gt;0))</formula>
    </cfRule>
  </conditionalFormatting>
  <conditionalFormatting sqref="AG599">
    <cfRule type="expression" dxfId="799" priority="325">
      <formula>IF(AND($F596=""),($V596+$V597&gt;0))</formula>
    </cfRule>
  </conditionalFormatting>
  <conditionalFormatting sqref="AD599">
    <cfRule type="expression" dxfId="798" priority="324">
      <formula>IF(AND($F596=""),($V596+$V597&gt;0))</formula>
    </cfRule>
  </conditionalFormatting>
  <conditionalFormatting sqref="AE640:AF640">
    <cfRule type="expression" dxfId="797" priority="323">
      <formula>IF(AND($F637=""),($V637+$V638&gt;0))</formula>
    </cfRule>
  </conditionalFormatting>
  <conditionalFormatting sqref="AH640">
    <cfRule type="expression" dxfId="796" priority="322">
      <formula>IF(AND($F637=""),($V637+$V638&gt;0))</formula>
    </cfRule>
  </conditionalFormatting>
  <conditionalFormatting sqref="AI640:AJ640">
    <cfRule type="expression" dxfId="795" priority="321">
      <formula>IF(AND($F637=""),($V637+$V638&gt;0))</formula>
    </cfRule>
  </conditionalFormatting>
  <conditionalFormatting sqref="AK640">
    <cfRule type="expression" dxfId="794" priority="320">
      <formula>IF(AND($F637=""),($V637+$V638&gt;0))</formula>
    </cfRule>
  </conditionalFormatting>
  <conditionalFormatting sqref="AL640">
    <cfRule type="expression" dxfId="793" priority="319">
      <formula>IF(AND($F637=""),($V637+$V638&gt;0))</formula>
    </cfRule>
  </conditionalFormatting>
  <conditionalFormatting sqref="AM640">
    <cfRule type="expression" dxfId="792" priority="318">
      <formula>IF(AND($F637=""),($V637+$V638&gt;0))</formula>
    </cfRule>
  </conditionalFormatting>
  <conditionalFormatting sqref="AG640">
    <cfRule type="expression" dxfId="791" priority="317">
      <formula>IF(AND($F637=""),($V637+$V638&gt;0))</formula>
    </cfRule>
  </conditionalFormatting>
  <conditionalFormatting sqref="AD640">
    <cfRule type="expression" dxfId="790" priority="316">
      <formula>IF(AND($F637=""),($V637+$V638&gt;0))</formula>
    </cfRule>
  </conditionalFormatting>
  <conditionalFormatting sqref="AE681:AF681">
    <cfRule type="expression" dxfId="789" priority="315">
      <formula>IF(AND($F678=""),($V678+$V679&gt;0))</formula>
    </cfRule>
  </conditionalFormatting>
  <conditionalFormatting sqref="AH681">
    <cfRule type="expression" dxfId="788" priority="314">
      <formula>IF(AND($F678=""),($V678+$V679&gt;0))</formula>
    </cfRule>
  </conditionalFormatting>
  <conditionalFormatting sqref="AI681:AJ681">
    <cfRule type="expression" dxfId="787" priority="313">
      <formula>IF(AND($F678=""),($V678+$V679&gt;0))</formula>
    </cfRule>
  </conditionalFormatting>
  <conditionalFormatting sqref="AK681">
    <cfRule type="expression" dxfId="786" priority="312">
      <formula>IF(AND($F678=""),($V678+$V679&gt;0))</formula>
    </cfRule>
  </conditionalFormatting>
  <conditionalFormatting sqref="AL681">
    <cfRule type="expression" dxfId="785" priority="311">
      <formula>IF(AND($F678=""),($V678+$V679&gt;0))</formula>
    </cfRule>
  </conditionalFormatting>
  <conditionalFormatting sqref="AM681">
    <cfRule type="expression" dxfId="784" priority="310">
      <formula>IF(AND($F678=""),($V678+$V679&gt;0))</formula>
    </cfRule>
  </conditionalFormatting>
  <conditionalFormatting sqref="AG681">
    <cfRule type="expression" dxfId="783" priority="309">
      <formula>IF(AND($F678=""),($V678+$V679&gt;0))</formula>
    </cfRule>
  </conditionalFormatting>
  <conditionalFormatting sqref="AD681">
    <cfRule type="expression" dxfId="782" priority="308">
      <formula>IF(AND($F678=""),($V678+$V679&gt;0))</formula>
    </cfRule>
  </conditionalFormatting>
  <conditionalFormatting sqref="AE722:AF722">
    <cfRule type="expression" dxfId="781" priority="307">
      <formula>IF(AND($F719=""),($V719+$V720&gt;0))</formula>
    </cfRule>
  </conditionalFormatting>
  <conditionalFormatting sqref="AH722">
    <cfRule type="expression" dxfId="780" priority="306">
      <formula>IF(AND($F719=""),($V719+$V720&gt;0))</formula>
    </cfRule>
  </conditionalFormatting>
  <conditionalFormatting sqref="AI722:AJ722">
    <cfRule type="expression" dxfId="779" priority="305">
      <formula>IF(AND($F719=""),($V719+$V720&gt;0))</formula>
    </cfRule>
  </conditionalFormatting>
  <conditionalFormatting sqref="AK722">
    <cfRule type="expression" dxfId="778" priority="304">
      <formula>IF(AND($F719=""),($V719+$V720&gt;0))</formula>
    </cfRule>
  </conditionalFormatting>
  <conditionalFormatting sqref="AL722">
    <cfRule type="expression" dxfId="777" priority="303">
      <formula>IF(AND($F719=""),($V719+$V720&gt;0))</formula>
    </cfRule>
  </conditionalFormatting>
  <conditionalFormatting sqref="AM722">
    <cfRule type="expression" dxfId="776" priority="302">
      <formula>IF(AND($F719=""),($V719+$V720&gt;0))</formula>
    </cfRule>
  </conditionalFormatting>
  <conditionalFormatting sqref="AG722">
    <cfRule type="expression" dxfId="775" priority="301">
      <formula>IF(AND($F719=""),($V719+$V720&gt;0))</formula>
    </cfRule>
  </conditionalFormatting>
  <conditionalFormatting sqref="AD722">
    <cfRule type="expression" dxfId="774" priority="300">
      <formula>IF(AND($F719=""),($V719+$V720&gt;0))</formula>
    </cfRule>
  </conditionalFormatting>
  <conditionalFormatting sqref="AE763:AF763">
    <cfRule type="expression" dxfId="773" priority="299">
      <formula>IF(AND($F760=""),($V760+$V761&gt;0))</formula>
    </cfRule>
  </conditionalFormatting>
  <conditionalFormatting sqref="AH763">
    <cfRule type="expression" dxfId="772" priority="298">
      <formula>IF(AND($F760=""),($V760+$V761&gt;0))</formula>
    </cfRule>
  </conditionalFormatting>
  <conditionalFormatting sqref="AI763:AJ763">
    <cfRule type="expression" dxfId="771" priority="297">
      <formula>IF(AND($F760=""),($V760+$V761&gt;0))</formula>
    </cfRule>
  </conditionalFormatting>
  <conditionalFormatting sqref="AK763">
    <cfRule type="expression" dxfId="770" priority="296">
      <formula>IF(AND($F760=""),($V760+$V761&gt;0))</formula>
    </cfRule>
  </conditionalFormatting>
  <conditionalFormatting sqref="AL763">
    <cfRule type="expression" dxfId="769" priority="295">
      <formula>IF(AND($F760=""),($V760+$V761&gt;0))</formula>
    </cfRule>
  </conditionalFormatting>
  <conditionalFormatting sqref="AM763">
    <cfRule type="expression" dxfId="768" priority="294">
      <formula>IF(AND($F760=""),($V760+$V761&gt;0))</formula>
    </cfRule>
  </conditionalFormatting>
  <conditionalFormatting sqref="AG763">
    <cfRule type="expression" dxfId="767" priority="293">
      <formula>IF(AND($F760=""),($V760+$V761&gt;0))</formula>
    </cfRule>
  </conditionalFormatting>
  <conditionalFormatting sqref="AD763">
    <cfRule type="expression" dxfId="766" priority="292">
      <formula>IF(AND($F760=""),($V760+$V761&gt;0))</formula>
    </cfRule>
  </conditionalFormatting>
  <conditionalFormatting sqref="AE804:AF804">
    <cfRule type="expression" dxfId="765" priority="291">
      <formula>IF(AND($F801=""),($V801+$V802&gt;0))</formula>
    </cfRule>
  </conditionalFormatting>
  <conditionalFormatting sqref="AH804">
    <cfRule type="expression" dxfId="764" priority="290">
      <formula>IF(AND($F801=""),($V801+$V802&gt;0))</formula>
    </cfRule>
  </conditionalFormatting>
  <conditionalFormatting sqref="AI804:AJ804">
    <cfRule type="expression" dxfId="763" priority="289">
      <formula>IF(AND($F801=""),($V801+$V802&gt;0))</formula>
    </cfRule>
  </conditionalFormatting>
  <conditionalFormatting sqref="AK804">
    <cfRule type="expression" dxfId="762" priority="288">
      <formula>IF(AND($F801=""),($V801+$V802&gt;0))</formula>
    </cfRule>
  </conditionalFormatting>
  <conditionalFormatting sqref="AL804">
    <cfRule type="expression" dxfId="761" priority="287">
      <formula>IF(AND($F801=""),($V801+$V802&gt;0))</formula>
    </cfRule>
  </conditionalFormatting>
  <conditionalFormatting sqref="AM804">
    <cfRule type="expression" dxfId="760" priority="286">
      <formula>IF(AND($F801=""),($V801+$V802&gt;0))</formula>
    </cfRule>
  </conditionalFormatting>
  <conditionalFormatting sqref="AG804">
    <cfRule type="expression" dxfId="759" priority="285">
      <formula>IF(AND($F801=""),($V801+$V802&gt;0))</formula>
    </cfRule>
  </conditionalFormatting>
  <conditionalFormatting sqref="AD804">
    <cfRule type="expression" dxfId="758" priority="284">
      <formula>IF(AND($F801=""),($V801+$V802&gt;0))</formula>
    </cfRule>
  </conditionalFormatting>
  <conditionalFormatting sqref="AE845:AF845">
    <cfRule type="expression" dxfId="757" priority="283">
      <formula>IF(AND($F842=""),($V842+$V843&gt;0))</formula>
    </cfRule>
  </conditionalFormatting>
  <conditionalFormatting sqref="AH845">
    <cfRule type="expression" dxfId="756" priority="282">
      <formula>IF(AND($F842=""),($V842+$V843&gt;0))</formula>
    </cfRule>
  </conditionalFormatting>
  <conditionalFormatting sqref="AI845:AJ845">
    <cfRule type="expression" dxfId="755" priority="281">
      <formula>IF(AND($F842=""),($V842+$V843&gt;0))</formula>
    </cfRule>
  </conditionalFormatting>
  <conditionalFormatting sqref="AK845">
    <cfRule type="expression" dxfId="754" priority="280">
      <formula>IF(AND($F842=""),($V842+$V843&gt;0))</formula>
    </cfRule>
  </conditionalFormatting>
  <conditionalFormatting sqref="AL845">
    <cfRule type="expression" dxfId="753" priority="279">
      <formula>IF(AND($F842=""),($V842+$V843&gt;0))</formula>
    </cfRule>
  </conditionalFormatting>
  <conditionalFormatting sqref="AM845">
    <cfRule type="expression" dxfId="752" priority="278">
      <formula>IF(AND($F842=""),($V842+$V843&gt;0))</formula>
    </cfRule>
  </conditionalFormatting>
  <conditionalFormatting sqref="AG845">
    <cfRule type="expression" dxfId="751" priority="277">
      <formula>IF(AND($F842=""),($V842+$V843&gt;0))</formula>
    </cfRule>
  </conditionalFormatting>
  <conditionalFormatting sqref="AD845">
    <cfRule type="expression" dxfId="750" priority="276">
      <formula>IF(AND($F842=""),($V842+$V843&gt;0))</formula>
    </cfRule>
  </conditionalFormatting>
  <conditionalFormatting sqref="AE886:AF886">
    <cfRule type="expression" dxfId="749" priority="275">
      <formula>IF(AND($F883=""),($V883+$V884&gt;0))</formula>
    </cfRule>
  </conditionalFormatting>
  <conditionalFormatting sqref="AH886">
    <cfRule type="expression" dxfId="748" priority="274">
      <formula>IF(AND($F883=""),($V883+$V884&gt;0))</formula>
    </cfRule>
  </conditionalFormatting>
  <conditionalFormatting sqref="AI886:AJ886">
    <cfRule type="expression" dxfId="747" priority="273">
      <formula>IF(AND($F883=""),($V883+$V884&gt;0))</formula>
    </cfRule>
  </conditionalFormatting>
  <conditionalFormatting sqref="AK886">
    <cfRule type="expression" dxfId="746" priority="272">
      <formula>IF(AND($F883=""),($V883+$V884&gt;0))</formula>
    </cfRule>
  </conditionalFormatting>
  <conditionalFormatting sqref="AL886">
    <cfRule type="expression" dxfId="745" priority="271">
      <formula>IF(AND($F883=""),($V883+$V884&gt;0))</formula>
    </cfRule>
  </conditionalFormatting>
  <conditionalFormatting sqref="AM886">
    <cfRule type="expression" dxfId="744" priority="270">
      <formula>IF(AND($F883=""),($V883+$V884&gt;0))</formula>
    </cfRule>
  </conditionalFormatting>
  <conditionalFormatting sqref="AG886">
    <cfRule type="expression" dxfId="743" priority="269">
      <formula>IF(AND($F883=""),($V883+$V884&gt;0))</formula>
    </cfRule>
  </conditionalFormatting>
  <conditionalFormatting sqref="AD886">
    <cfRule type="expression" dxfId="742" priority="268">
      <formula>IF(AND($F883=""),($V883+$V884&gt;0))</formula>
    </cfRule>
  </conditionalFormatting>
  <conditionalFormatting sqref="AE927:AF927">
    <cfRule type="expression" dxfId="741" priority="267">
      <formula>IF(AND($F924=""),($V924+$V925&gt;0))</formula>
    </cfRule>
  </conditionalFormatting>
  <conditionalFormatting sqref="AH927">
    <cfRule type="expression" dxfId="740" priority="266">
      <formula>IF(AND($F924=""),($V924+$V925&gt;0))</formula>
    </cfRule>
  </conditionalFormatting>
  <conditionalFormatting sqref="AI927:AJ927">
    <cfRule type="expression" dxfId="739" priority="265">
      <formula>IF(AND($F924=""),($V924+$V925&gt;0))</formula>
    </cfRule>
  </conditionalFormatting>
  <conditionalFormatting sqref="AK927">
    <cfRule type="expression" dxfId="738" priority="264">
      <formula>IF(AND($F924=""),($V924+$V925&gt;0))</formula>
    </cfRule>
  </conditionalFormatting>
  <conditionalFormatting sqref="AL927">
    <cfRule type="expression" dxfId="737" priority="263">
      <formula>IF(AND($F924=""),($V924+$V925&gt;0))</formula>
    </cfRule>
  </conditionalFormatting>
  <conditionalFormatting sqref="AM927">
    <cfRule type="expression" dxfId="736" priority="262">
      <formula>IF(AND($F924=""),($V924+$V925&gt;0))</formula>
    </cfRule>
  </conditionalFormatting>
  <conditionalFormatting sqref="AG927">
    <cfRule type="expression" dxfId="735" priority="261">
      <formula>IF(AND($F924=""),($V924+$V925&gt;0))</formula>
    </cfRule>
  </conditionalFormatting>
  <conditionalFormatting sqref="AD927">
    <cfRule type="expression" dxfId="734" priority="260">
      <formula>IF(AND($F924=""),($V924+$V925&gt;0))</formula>
    </cfRule>
  </conditionalFormatting>
  <conditionalFormatting sqref="AE968:AF968">
    <cfRule type="expression" dxfId="733" priority="259">
      <formula>IF(AND($F965=""),($V965+$V966&gt;0))</formula>
    </cfRule>
  </conditionalFormatting>
  <conditionalFormatting sqref="AH968">
    <cfRule type="expression" dxfId="732" priority="258">
      <formula>IF(AND($F965=""),($V965+$V966&gt;0))</formula>
    </cfRule>
  </conditionalFormatting>
  <conditionalFormatting sqref="AI968:AJ968">
    <cfRule type="expression" dxfId="731" priority="257">
      <formula>IF(AND($F965=""),($V965+$V966&gt;0))</formula>
    </cfRule>
  </conditionalFormatting>
  <conditionalFormatting sqref="AK968">
    <cfRule type="expression" dxfId="730" priority="256">
      <formula>IF(AND($F965=""),($V965+$V966&gt;0))</formula>
    </cfRule>
  </conditionalFormatting>
  <conditionalFormatting sqref="AL968">
    <cfRule type="expression" dxfId="729" priority="255">
      <formula>IF(AND($F965=""),($V965+$V966&gt;0))</formula>
    </cfRule>
  </conditionalFormatting>
  <conditionalFormatting sqref="AM968">
    <cfRule type="expression" dxfId="728" priority="254">
      <formula>IF(AND($F965=""),($V965+$V966&gt;0))</formula>
    </cfRule>
  </conditionalFormatting>
  <conditionalFormatting sqref="AG968">
    <cfRule type="expression" dxfId="727" priority="253">
      <formula>IF(AND($F965=""),($V965+$V966&gt;0))</formula>
    </cfRule>
  </conditionalFormatting>
  <conditionalFormatting sqref="AD968">
    <cfRule type="expression" dxfId="726" priority="252">
      <formula>IF(AND($F965=""),($V965+$V966&gt;0))</formula>
    </cfRule>
  </conditionalFormatting>
  <conditionalFormatting sqref="AE1009:AF1009">
    <cfRule type="expression" dxfId="725" priority="251">
      <formula>IF(AND($F1006=""),($V1006+$V1007&gt;0))</formula>
    </cfRule>
  </conditionalFormatting>
  <conditionalFormatting sqref="AH1009">
    <cfRule type="expression" dxfId="724" priority="250">
      <formula>IF(AND($F1006=""),($V1006+$V1007&gt;0))</formula>
    </cfRule>
  </conditionalFormatting>
  <conditionalFormatting sqref="AI1009:AJ1009">
    <cfRule type="expression" dxfId="723" priority="249">
      <formula>IF(AND($F1006=""),($V1006+$V1007&gt;0))</formula>
    </cfRule>
  </conditionalFormatting>
  <conditionalFormatting sqref="AK1009">
    <cfRule type="expression" dxfId="722" priority="248">
      <formula>IF(AND($F1006=""),($V1006+$V1007&gt;0))</formula>
    </cfRule>
  </conditionalFormatting>
  <conditionalFormatting sqref="AL1009">
    <cfRule type="expression" dxfId="721" priority="247">
      <formula>IF(AND($F1006=""),($V1006+$V1007&gt;0))</formula>
    </cfRule>
  </conditionalFormatting>
  <conditionalFormatting sqref="AM1009">
    <cfRule type="expression" dxfId="720" priority="246">
      <formula>IF(AND($F1006=""),($V1006+$V1007&gt;0))</formula>
    </cfRule>
  </conditionalFormatting>
  <conditionalFormatting sqref="AG1009">
    <cfRule type="expression" dxfId="719" priority="245">
      <formula>IF(AND($F1006=""),($V1006+$V1007&gt;0))</formula>
    </cfRule>
  </conditionalFormatting>
  <conditionalFormatting sqref="AD1009">
    <cfRule type="expression" dxfId="718" priority="244">
      <formula>IF(AND($F1006=""),($V1006+$V1007&gt;0))</formula>
    </cfRule>
  </conditionalFormatting>
  <conditionalFormatting sqref="AE1050:AF1050">
    <cfRule type="expression" dxfId="717" priority="243">
      <formula>IF(AND($F1047=""),($V1047+$V1048&gt;0))</formula>
    </cfRule>
  </conditionalFormatting>
  <conditionalFormatting sqref="AH1050">
    <cfRule type="expression" dxfId="716" priority="242">
      <formula>IF(AND($F1047=""),($V1047+$V1048&gt;0))</formula>
    </cfRule>
  </conditionalFormatting>
  <conditionalFormatting sqref="AI1050:AJ1050">
    <cfRule type="expression" dxfId="715" priority="241">
      <formula>IF(AND($F1047=""),($V1047+$V1048&gt;0))</formula>
    </cfRule>
  </conditionalFormatting>
  <conditionalFormatting sqref="AK1050">
    <cfRule type="expression" dxfId="714" priority="240">
      <formula>IF(AND($F1047=""),($V1047+$V1048&gt;0))</formula>
    </cfRule>
  </conditionalFormatting>
  <conditionalFormatting sqref="AL1050">
    <cfRule type="expression" dxfId="713" priority="239">
      <formula>IF(AND($F1047=""),($V1047+$V1048&gt;0))</formula>
    </cfRule>
  </conditionalFormatting>
  <conditionalFormatting sqref="AM1050">
    <cfRule type="expression" dxfId="712" priority="238">
      <formula>IF(AND($F1047=""),($V1047+$V1048&gt;0))</formula>
    </cfRule>
  </conditionalFormatting>
  <conditionalFormatting sqref="AG1050">
    <cfRule type="expression" dxfId="711" priority="237">
      <formula>IF(AND($F1047=""),($V1047+$V1048&gt;0))</formula>
    </cfRule>
  </conditionalFormatting>
  <conditionalFormatting sqref="AD1050">
    <cfRule type="expression" dxfId="710" priority="236">
      <formula>IF(AND($F1047=""),($V1047+$V1048&gt;0))</formula>
    </cfRule>
  </conditionalFormatting>
  <conditionalFormatting sqref="AE1091:AF1091">
    <cfRule type="expression" dxfId="709" priority="235">
      <formula>IF(AND($F1088=""),($V1088+$V1089&gt;0))</formula>
    </cfRule>
  </conditionalFormatting>
  <conditionalFormatting sqref="AH1091">
    <cfRule type="expression" dxfId="708" priority="234">
      <formula>IF(AND($F1088=""),($V1088+$V1089&gt;0))</formula>
    </cfRule>
  </conditionalFormatting>
  <conditionalFormatting sqref="AI1091:AJ1091">
    <cfRule type="expression" dxfId="707" priority="233">
      <formula>IF(AND($F1088=""),($V1088+$V1089&gt;0))</formula>
    </cfRule>
  </conditionalFormatting>
  <conditionalFormatting sqref="AK1091">
    <cfRule type="expression" dxfId="706" priority="232">
      <formula>IF(AND($F1088=""),($V1088+$V1089&gt;0))</formula>
    </cfRule>
  </conditionalFormatting>
  <conditionalFormatting sqref="AL1091">
    <cfRule type="expression" dxfId="705" priority="231">
      <formula>IF(AND($F1088=""),($V1088+$V1089&gt;0))</formula>
    </cfRule>
  </conditionalFormatting>
  <conditionalFormatting sqref="AM1091">
    <cfRule type="expression" dxfId="704" priority="230">
      <formula>IF(AND($F1088=""),($V1088+$V1089&gt;0))</formula>
    </cfRule>
  </conditionalFormatting>
  <conditionalFormatting sqref="AG1091">
    <cfRule type="expression" dxfId="703" priority="229">
      <formula>IF(AND($F1088=""),($V1088+$V1089&gt;0))</formula>
    </cfRule>
  </conditionalFormatting>
  <conditionalFormatting sqref="AD1091">
    <cfRule type="expression" dxfId="702" priority="228">
      <formula>IF(AND($F1088=""),($V1088+$V1089&gt;0))</formula>
    </cfRule>
  </conditionalFormatting>
  <conditionalFormatting sqref="AE1132:AF1132">
    <cfRule type="expression" dxfId="701" priority="227">
      <formula>IF(AND($F1129=""),($V1129+$V1130&gt;0))</formula>
    </cfRule>
  </conditionalFormatting>
  <conditionalFormatting sqref="AH1132">
    <cfRule type="expression" dxfId="700" priority="226">
      <formula>IF(AND($F1129=""),($V1129+$V1130&gt;0))</formula>
    </cfRule>
  </conditionalFormatting>
  <conditionalFormatting sqref="AI1132:AJ1132">
    <cfRule type="expression" dxfId="699" priority="225">
      <formula>IF(AND($F1129=""),($V1129+$V1130&gt;0))</formula>
    </cfRule>
  </conditionalFormatting>
  <conditionalFormatting sqref="AK1132">
    <cfRule type="expression" dxfId="698" priority="224">
      <formula>IF(AND($F1129=""),($V1129+$V1130&gt;0))</formula>
    </cfRule>
  </conditionalFormatting>
  <conditionalFormatting sqref="AL1132">
    <cfRule type="expression" dxfId="697" priority="223">
      <formula>IF(AND($F1129=""),($V1129+$V1130&gt;0))</formula>
    </cfRule>
  </conditionalFormatting>
  <conditionalFormatting sqref="AM1132">
    <cfRule type="expression" dxfId="696" priority="222">
      <formula>IF(AND($F1129=""),($V1129+$V1130&gt;0))</formula>
    </cfRule>
  </conditionalFormatting>
  <conditionalFormatting sqref="AG1132">
    <cfRule type="expression" dxfId="695" priority="221">
      <formula>IF(AND($F1129=""),($V1129+$V1130&gt;0))</formula>
    </cfRule>
  </conditionalFormatting>
  <conditionalFormatting sqref="AD1132">
    <cfRule type="expression" dxfId="694" priority="220">
      <formula>IF(AND($F1129=""),($V1129+$V1130&gt;0))</formula>
    </cfRule>
  </conditionalFormatting>
  <conditionalFormatting sqref="AE1173:AF1173">
    <cfRule type="expression" dxfId="693" priority="219">
      <formula>IF(AND($F1170=""),($V1170+$V1171&gt;0))</formula>
    </cfRule>
  </conditionalFormatting>
  <conditionalFormatting sqref="AH1173">
    <cfRule type="expression" dxfId="692" priority="218">
      <formula>IF(AND($F1170=""),($V1170+$V1171&gt;0))</formula>
    </cfRule>
  </conditionalFormatting>
  <conditionalFormatting sqref="AI1173:AJ1173">
    <cfRule type="expression" dxfId="691" priority="217">
      <formula>IF(AND($F1170=""),($V1170+$V1171&gt;0))</formula>
    </cfRule>
  </conditionalFormatting>
  <conditionalFormatting sqref="AK1173">
    <cfRule type="expression" dxfId="690" priority="216">
      <formula>IF(AND($F1170=""),($V1170+$V1171&gt;0))</formula>
    </cfRule>
  </conditionalFormatting>
  <conditionalFormatting sqref="AL1173">
    <cfRule type="expression" dxfId="689" priority="215">
      <formula>IF(AND($F1170=""),($V1170+$V1171&gt;0))</formula>
    </cfRule>
  </conditionalFormatting>
  <conditionalFormatting sqref="AM1173">
    <cfRule type="expression" dxfId="688" priority="214">
      <formula>IF(AND($F1170=""),($V1170+$V1171&gt;0))</formula>
    </cfRule>
  </conditionalFormatting>
  <conditionalFormatting sqref="AG1173">
    <cfRule type="expression" dxfId="687" priority="213">
      <formula>IF(AND($F1170=""),($V1170+$V1171&gt;0))</formula>
    </cfRule>
  </conditionalFormatting>
  <conditionalFormatting sqref="AD1173">
    <cfRule type="expression" dxfId="686" priority="212">
      <formula>IF(AND($F1170=""),($V1170+$V1171&gt;0))</formula>
    </cfRule>
  </conditionalFormatting>
  <conditionalFormatting sqref="AE1214:AF1214">
    <cfRule type="expression" dxfId="685" priority="211">
      <formula>IF(AND($F1211=""),($V1211+$V1212&gt;0))</formula>
    </cfRule>
  </conditionalFormatting>
  <conditionalFormatting sqref="AH1214">
    <cfRule type="expression" dxfId="684" priority="210">
      <formula>IF(AND($F1211=""),($V1211+$V1212&gt;0))</formula>
    </cfRule>
  </conditionalFormatting>
  <conditionalFormatting sqref="AI1214:AJ1214">
    <cfRule type="expression" dxfId="683" priority="209">
      <formula>IF(AND($F1211=""),($V1211+$V1212&gt;0))</formula>
    </cfRule>
  </conditionalFormatting>
  <conditionalFormatting sqref="AK1214">
    <cfRule type="expression" dxfId="682" priority="208">
      <formula>IF(AND($F1211=""),($V1211+$V1212&gt;0))</formula>
    </cfRule>
  </conditionalFormatting>
  <conditionalFormatting sqref="AL1214">
    <cfRule type="expression" dxfId="681" priority="207">
      <formula>IF(AND($F1211=""),($V1211+$V1212&gt;0))</formula>
    </cfRule>
  </conditionalFormatting>
  <conditionalFormatting sqref="AM1214">
    <cfRule type="expression" dxfId="680" priority="206">
      <formula>IF(AND($F1211=""),($V1211+$V1212&gt;0))</formula>
    </cfRule>
  </conditionalFormatting>
  <conditionalFormatting sqref="AG1214">
    <cfRule type="expression" dxfId="679" priority="205">
      <formula>IF(AND($F1211=""),($V1211+$V1212&gt;0))</formula>
    </cfRule>
  </conditionalFormatting>
  <conditionalFormatting sqref="AD1214">
    <cfRule type="expression" dxfId="678" priority="204">
      <formula>IF(AND($F1211=""),($V1211+$V1212&gt;0))</formula>
    </cfRule>
  </conditionalFormatting>
  <conditionalFormatting sqref="AE1255:AF1255">
    <cfRule type="expression" dxfId="677" priority="203">
      <formula>IF(AND($F1252=""),($V1252+$V1253&gt;0))</formula>
    </cfRule>
  </conditionalFormatting>
  <conditionalFormatting sqref="AH1255">
    <cfRule type="expression" dxfId="676" priority="202">
      <formula>IF(AND($F1252=""),($V1252+$V1253&gt;0))</formula>
    </cfRule>
  </conditionalFormatting>
  <conditionalFormatting sqref="AI1255:AJ1255">
    <cfRule type="expression" dxfId="675" priority="201">
      <formula>IF(AND($F1252=""),($V1252+$V1253&gt;0))</formula>
    </cfRule>
  </conditionalFormatting>
  <conditionalFormatting sqref="AK1255">
    <cfRule type="expression" dxfId="674" priority="200">
      <formula>IF(AND($F1252=""),($V1252+$V1253&gt;0))</formula>
    </cfRule>
  </conditionalFormatting>
  <conditionalFormatting sqref="AL1255">
    <cfRule type="expression" dxfId="673" priority="199">
      <formula>IF(AND($F1252=""),($V1252+$V1253&gt;0))</formula>
    </cfRule>
  </conditionalFormatting>
  <conditionalFormatting sqref="AM1255">
    <cfRule type="expression" dxfId="672" priority="198">
      <formula>IF(AND($F1252=""),($V1252+$V1253&gt;0))</formula>
    </cfRule>
  </conditionalFormatting>
  <conditionalFormatting sqref="AG1255">
    <cfRule type="expression" dxfId="671" priority="197">
      <formula>IF(AND($F1252=""),($V1252+$V1253&gt;0))</formula>
    </cfRule>
  </conditionalFormatting>
  <conditionalFormatting sqref="AD1255">
    <cfRule type="expression" dxfId="670" priority="196">
      <formula>IF(AND($F1252=""),($V1252+$V1253&gt;0))</formula>
    </cfRule>
  </conditionalFormatting>
  <conditionalFormatting sqref="Q203 Q205 Q207 Q209 Q211 Q213 Q215 Q217 Q219">
    <cfRule type="expression" dxfId="669" priority="195" stopIfTrue="1">
      <formula>AND(Q203="",V204&gt;0)</formula>
    </cfRule>
  </conditionalFormatting>
  <conditionalFormatting sqref="Q205">
    <cfRule type="expression" dxfId="668" priority="194">
      <formula>AND($Q205="",$V206&gt;0)</formula>
    </cfRule>
  </conditionalFormatting>
  <conditionalFormatting sqref="Q250 Q252 Q254 Q256 Q258 Q260 Q262 Q264 Q266">
    <cfRule type="expression" dxfId="667" priority="193" stopIfTrue="1">
      <formula>AND(Q250="",V251&gt;0)</formula>
    </cfRule>
  </conditionalFormatting>
  <conditionalFormatting sqref="Q252">
    <cfRule type="expression" dxfId="666" priority="192">
      <formula>AND($Q252="",$V253&gt;0)</formula>
    </cfRule>
  </conditionalFormatting>
  <conditionalFormatting sqref="Q291 Q293 Q295 Q297 Q299 Q301 Q303 Q305 Q307">
    <cfRule type="expression" dxfId="665" priority="191" stopIfTrue="1">
      <formula>AND(Q291="",V292&gt;0)</formula>
    </cfRule>
  </conditionalFormatting>
  <conditionalFormatting sqref="Q293">
    <cfRule type="expression" dxfId="664" priority="190">
      <formula>AND($Q293="",$V294&gt;0)</formula>
    </cfRule>
  </conditionalFormatting>
  <conditionalFormatting sqref="Q332 Q334 Q336 Q338 Q340 Q342 Q344 Q346 Q348">
    <cfRule type="expression" dxfId="663" priority="189" stopIfTrue="1">
      <formula>AND(Q332="",V333&gt;0)</formula>
    </cfRule>
  </conditionalFormatting>
  <conditionalFormatting sqref="Q334">
    <cfRule type="expression" dxfId="662" priority="188">
      <formula>AND($Q334="",$V335&gt;0)</formula>
    </cfRule>
  </conditionalFormatting>
  <conditionalFormatting sqref="Q373 Q375 Q377 Q379 Q381 Q383 Q385 Q387 Q389">
    <cfRule type="expression" dxfId="661" priority="187" stopIfTrue="1">
      <formula>AND(Q373="",V374&gt;0)</formula>
    </cfRule>
  </conditionalFormatting>
  <conditionalFormatting sqref="Q375">
    <cfRule type="expression" dxfId="660" priority="186">
      <formula>AND($Q375="",$V376&gt;0)</formula>
    </cfRule>
  </conditionalFormatting>
  <conditionalFormatting sqref="Q414 Q416 Q418 Q420 Q422 Q424 Q426 Q428 Q430">
    <cfRule type="expression" dxfId="659" priority="185" stopIfTrue="1">
      <formula>AND(Q414="",V415&gt;0)</formula>
    </cfRule>
  </conditionalFormatting>
  <conditionalFormatting sqref="Q416">
    <cfRule type="expression" dxfId="658" priority="184">
      <formula>AND($Q416="",$V417&gt;0)</formula>
    </cfRule>
  </conditionalFormatting>
  <conditionalFormatting sqref="Q455 Q457 Q459 Q461 Q463 Q465 Q467 Q469 Q471">
    <cfRule type="expression" dxfId="657" priority="183" stopIfTrue="1">
      <formula>AND(Q455="",V456&gt;0)</formula>
    </cfRule>
  </conditionalFormatting>
  <conditionalFormatting sqref="Q457">
    <cfRule type="expression" dxfId="656" priority="182">
      <formula>AND($Q457="",$V458&gt;0)</formula>
    </cfRule>
  </conditionalFormatting>
  <conditionalFormatting sqref="Q496 Q498 Q500 Q502 Q504 Q506 Q508 Q510 Q512">
    <cfRule type="expression" dxfId="655" priority="181" stopIfTrue="1">
      <formula>AND(Q496="",V497&gt;0)</formula>
    </cfRule>
  </conditionalFormatting>
  <conditionalFormatting sqref="Q498">
    <cfRule type="expression" dxfId="654" priority="180">
      <formula>AND($Q498="",$V499&gt;0)</formula>
    </cfRule>
  </conditionalFormatting>
  <conditionalFormatting sqref="Q537 Q539 Q541 Q543 Q545 Q547 Q549 Q551 Q553">
    <cfRule type="expression" dxfId="653" priority="179" stopIfTrue="1">
      <formula>AND(Q537="",V538&gt;0)</formula>
    </cfRule>
  </conditionalFormatting>
  <conditionalFormatting sqref="Q539">
    <cfRule type="expression" dxfId="652" priority="178">
      <formula>AND($Q539="",$V540&gt;0)</formula>
    </cfRule>
  </conditionalFormatting>
  <conditionalFormatting sqref="Q578 Q580 Q582 Q584 Q586 Q588 Q590 Q592 Q594">
    <cfRule type="expression" dxfId="651" priority="177" stopIfTrue="1">
      <formula>AND(Q578="",V579&gt;0)</formula>
    </cfRule>
  </conditionalFormatting>
  <conditionalFormatting sqref="Q580">
    <cfRule type="expression" dxfId="650" priority="176">
      <formula>AND($Q580="",$V581&gt;0)</formula>
    </cfRule>
  </conditionalFormatting>
  <conditionalFormatting sqref="Q619 Q621 Q623 Q625 Q627 Q629 Q631 Q633 Q635">
    <cfRule type="expression" dxfId="649" priority="175" stopIfTrue="1">
      <formula>AND(Q619="",V620&gt;0)</formula>
    </cfRule>
  </conditionalFormatting>
  <conditionalFormatting sqref="Q621">
    <cfRule type="expression" dxfId="648" priority="174">
      <formula>AND($Q621="",$V622&gt;0)</formula>
    </cfRule>
  </conditionalFormatting>
  <conditionalFormatting sqref="Q660 Q662 Q664 Q666 Q668 Q670 Q672 Q674 Q676">
    <cfRule type="expression" dxfId="647" priority="173" stopIfTrue="1">
      <formula>AND(Q660="",V661&gt;0)</formula>
    </cfRule>
  </conditionalFormatting>
  <conditionalFormatting sqref="Q662">
    <cfRule type="expression" dxfId="646" priority="172">
      <formula>AND($Q662="",$V663&gt;0)</formula>
    </cfRule>
  </conditionalFormatting>
  <conditionalFormatting sqref="Q701 Q703 Q705 Q707 Q709 Q711 Q713 Q715 Q717">
    <cfRule type="expression" dxfId="645" priority="171" stopIfTrue="1">
      <formula>AND(Q701="",V702&gt;0)</formula>
    </cfRule>
  </conditionalFormatting>
  <conditionalFormatting sqref="Q703">
    <cfRule type="expression" dxfId="644" priority="170">
      <formula>AND($Q703="",$V704&gt;0)</formula>
    </cfRule>
  </conditionalFormatting>
  <conditionalFormatting sqref="Q742 Q744 Q746 Q748 Q750 Q752 Q754 Q756 Q758">
    <cfRule type="expression" dxfId="643" priority="169" stopIfTrue="1">
      <formula>AND(Q742="",V743&gt;0)</formula>
    </cfRule>
  </conditionalFormatting>
  <conditionalFormatting sqref="Q744">
    <cfRule type="expression" dxfId="642" priority="168">
      <formula>AND($Q744="",$V745&gt;0)</formula>
    </cfRule>
  </conditionalFormatting>
  <conditionalFormatting sqref="Q783 Q785 Q787 Q789 Q791 Q793 Q795 Q797 Q799">
    <cfRule type="expression" dxfId="641" priority="167" stopIfTrue="1">
      <formula>AND(Q783="",V784&gt;0)</formula>
    </cfRule>
  </conditionalFormatting>
  <conditionalFormatting sqref="Q785">
    <cfRule type="expression" dxfId="640" priority="166">
      <formula>AND($Q785="",$V786&gt;0)</formula>
    </cfRule>
  </conditionalFormatting>
  <conditionalFormatting sqref="Q824 Q826 Q828 Q830 Q832 Q834 Q836 Q838 Q840">
    <cfRule type="expression" dxfId="639" priority="165" stopIfTrue="1">
      <formula>AND(Q824="",V825&gt;0)</formula>
    </cfRule>
  </conditionalFormatting>
  <conditionalFormatting sqref="Q826">
    <cfRule type="expression" dxfId="638" priority="164">
      <formula>AND($Q826="",$V827&gt;0)</formula>
    </cfRule>
  </conditionalFormatting>
  <conditionalFormatting sqref="Q865 Q867 Q869 Q871 Q873 Q875 Q877 Q879 Q881">
    <cfRule type="expression" dxfId="637" priority="163" stopIfTrue="1">
      <formula>AND(Q865="",V866&gt;0)</formula>
    </cfRule>
  </conditionalFormatting>
  <conditionalFormatting sqref="Q867">
    <cfRule type="expression" dxfId="636" priority="162">
      <formula>AND($Q867="",$V868&gt;0)</formula>
    </cfRule>
  </conditionalFormatting>
  <conditionalFormatting sqref="Q906 Q908 Q910 Q912 Q914 Q916 Q918 Q920 Q922">
    <cfRule type="expression" dxfId="635" priority="161" stopIfTrue="1">
      <formula>AND(Q906="",V907&gt;0)</formula>
    </cfRule>
  </conditionalFormatting>
  <conditionalFormatting sqref="Q908">
    <cfRule type="expression" dxfId="634" priority="160">
      <formula>AND($Q908="",$V909&gt;0)</formula>
    </cfRule>
  </conditionalFormatting>
  <conditionalFormatting sqref="Q947 Q949 Q951 Q953 Q955 Q957 Q959 Q961 Q963">
    <cfRule type="expression" dxfId="633" priority="159" stopIfTrue="1">
      <formula>AND(Q947="",V948&gt;0)</formula>
    </cfRule>
  </conditionalFormatting>
  <conditionalFormatting sqref="Q949">
    <cfRule type="expression" dxfId="632" priority="158">
      <formula>AND($Q949="",$V950&gt;0)</formula>
    </cfRule>
  </conditionalFormatting>
  <conditionalFormatting sqref="Q988 Q990 Q992 Q994 Q996 Q998 Q1000 Q1002 Q1004">
    <cfRule type="expression" dxfId="631" priority="157" stopIfTrue="1">
      <formula>AND(Q988="",V989&gt;0)</formula>
    </cfRule>
  </conditionalFormatting>
  <conditionalFormatting sqref="Q990">
    <cfRule type="expression" dxfId="630" priority="156">
      <formula>AND($Q990="",$V991&gt;0)</formula>
    </cfRule>
  </conditionalFormatting>
  <conditionalFormatting sqref="Q1029 Q1031 Q1033 Q1035 Q1037 Q1039 Q1041 Q1043 Q1045">
    <cfRule type="expression" dxfId="629" priority="155" stopIfTrue="1">
      <formula>AND(Q1029="",V1030&gt;0)</formula>
    </cfRule>
  </conditionalFormatting>
  <conditionalFormatting sqref="Q1031">
    <cfRule type="expression" dxfId="628" priority="154">
      <formula>AND($Q1031="",$V1032&gt;0)</formula>
    </cfRule>
  </conditionalFormatting>
  <conditionalFormatting sqref="Q1070 Q1072 Q1074 Q1076 Q1078 Q1080 Q1082 Q1084 Q1086">
    <cfRule type="expression" dxfId="627" priority="153" stopIfTrue="1">
      <formula>AND(Q1070="",V1071&gt;0)</formula>
    </cfRule>
  </conditionalFormatting>
  <conditionalFormatting sqref="Q1072">
    <cfRule type="expression" dxfId="626" priority="152">
      <formula>AND($Q1072="",$V1073&gt;0)</formula>
    </cfRule>
  </conditionalFormatting>
  <conditionalFormatting sqref="Q1111 Q1113 Q1115 Q1117 Q1119 Q1121 Q1123 Q1125 Q1127">
    <cfRule type="expression" dxfId="625" priority="151" stopIfTrue="1">
      <formula>AND(Q1111="",V1112&gt;0)</formula>
    </cfRule>
  </conditionalFormatting>
  <conditionalFormatting sqref="Q1113">
    <cfRule type="expression" dxfId="624" priority="150">
      <formula>AND($Q1113="",$V1114&gt;0)</formula>
    </cfRule>
  </conditionalFormatting>
  <conditionalFormatting sqref="Q1152 Q1154 Q1156 Q1158 Q1160 Q1162 Q1164 Q1166 Q1168">
    <cfRule type="expression" dxfId="623" priority="149" stopIfTrue="1">
      <formula>AND(Q1152="",V1153&gt;0)</formula>
    </cfRule>
  </conditionalFormatting>
  <conditionalFormatting sqref="Q1154">
    <cfRule type="expression" dxfId="622" priority="148">
      <formula>AND($Q1154="",$V1155&gt;0)</formula>
    </cfRule>
  </conditionalFormatting>
  <conditionalFormatting sqref="Q1193 Q1195 Q1197 Q1199 Q1201 Q1203 Q1205 Q1207 Q1209">
    <cfRule type="expression" dxfId="621" priority="147" stopIfTrue="1">
      <formula>AND(Q1193="",V1194&gt;0)</formula>
    </cfRule>
  </conditionalFormatting>
  <conditionalFormatting sqref="Q1195">
    <cfRule type="expression" dxfId="620" priority="146">
      <formula>AND($Q1195="",$V1196&gt;0)</formula>
    </cfRule>
  </conditionalFormatting>
  <conditionalFormatting sqref="Q1234 Q1236 Q1238 Q1240 Q1242 Q1244 Q1246 Q1248 Q1250">
    <cfRule type="expression" dxfId="619" priority="145" stopIfTrue="1">
      <formula>AND(Q1234="",V1235&gt;0)</formula>
    </cfRule>
  </conditionalFormatting>
  <conditionalFormatting sqref="Q1236">
    <cfRule type="expression" dxfId="618" priority="144">
      <formula>AND($Q1236="",$V1237&gt;0)</formula>
    </cfRule>
  </conditionalFormatting>
  <conditionalFormatting sqref="O62 O64 O66 O68 O70 O72 O74 O76 O78">
    <cfRule type="expression" dxfId="617" priority="143" stopIfTrue="1">
      <formula>AND(O62="",V63&gt;0)</formula>
    </cfRule>
  </conditionalFormatting>
  <conditionalFormatting sqref="O64">
    <cfRule type="expression" dxfId="616" priority="142" stopIfTrue="1">
      <formula>AND(O64="",V65&gt;0)</formula>
    </cfRule>
  </conditionalFormatting>
  <conditionalFormatting sqref="O113 O115 O117 O119 O121 O123 O125">
    <cfRule type="expression" dxfId="615" priority="141" stopIfTrue="1">
      <formula>AND(O113="",V114&gt;0)</formula>
    </cfRule>
  </conditionalFormatting>
  <conditionalFormatting sqref="O109 O111 O113 O115 O117 O119 O121 O123 O125">
    <cfRule type="expression" dxfId="614" priority="140" stopIfTrue="1">
      <formula>AND(O109="",V110&gt;0)</formula>
    </cfRule>
  </conditionalFormatting>
  <conditionalFormatting sqref="O111">
    <cfRule type="expression" dxfId="613" priority="139" stopIfTrue="1">
      <formula>AND(O111="",V112&gt;0)</formula>
    </cfRule>
  </conditionalFormatting>
  <conditionalFormatting sqref="O160 O162 O164 O166 O168 O170 O172">
    <cfRule type="expression" dxfId="612" priority="138" stopIfTrue="1">
      <formula>AND(O160="",V161&gt;0)</formula>
    </cfRule>
  </conditionalFormatting>
  <conditionalFormatting sqref="O156 O158 O160 O162 O164 O166 O168 O170 O172">
    <cfRule type="expression" dxfId="611" priority="137" stopIfTrue="1">
      <formula>AND(O156="",V157&gt;0)</formula>
    </cfRule>
  </conditionalFormatting>
  <conditionalFormatting sqref="O158">
    <cfRule type="expression" dxfId="610" priority="136" stopIfTrue="1">
      <formula>AND(O158="",V159&gt;0)</formula>
    </cfRule>
  </conditionalFormatting>
  <conditionalFormatting sqref="O207 O209 O211 O213 O215 O217 O219">
    <cfRule type="expression" dxfId="609" priority="135" stopIfTrue="1">
      <formula>AND(O207="",V208&gt;0)</formula>
    </cfRule>
  </conditionalFormatting>
  <conditionalFormatting sqref="O203 O205 O207 O209 O211 O213 O215 O217 O219">
    <cfRule type="expression" dxfId="608" priority="134" stopIfTrue="1">
      <formula>AND(O203="",V204&gt;0)</formula>
    </cfRule>
  </conditionalFormatting>
  <conditionalFormatting sqref="O205">
    <cfRule type="expression" dxfId="607" priority="133" stopIfTrue="1">
      <formula>AND(O205="",V206&gt;0)</formula>
    </cfRule>
  </conditionalFormatting>
  <conditionalFormatting sqref="O254 O256 O258 O260 O262 O264 O266">
    <cfRule type="expression" dxfId="606" priority="132" stopIfTrue="1">
      <formula>AND(O254="",V255&gt;0)</formula>
    </cfRule>
  </conditionalFormatting>
  <conditionalFormatting sqref="O250 O252 O254 O256 O258 O260 O262 O264 O266">
    <cfRule type="expression" dxfId="605" priority="131" stopIfTrue="1">
      <formula>AND(O250="",V251&gt;0)</formula>
    </cfRule>
  </conditionalFormatting>
  <conditionalFormatting sqref="O252">
    <cfRule type="expression" dxfId="604" priority="130" stopIfTrue="1">
      <formula>AND(O252="",V253&gt;0)</formula>
    </cfRule>
  </conditionalFormatting>
  <conditionalFormatting sqref="O295 O297 O299 O301 O303 O305 O307">
    <cfRule type="expression" dxfId="603" priority="129" stopIfTrue="1">
      <formula>AND(O295="",V296&gt;0)</formula>
    </cfRule>
  </conditionalFormatting>
  <conditionalFormatting sqref="O291 O293 O295 O297 O299 O301 O303 O305 O307">
    <cfRule type="expression" dxfId="602" priority="128" stopIfTrue="1">
      <formula>AND(O291="",V292&gt;0)</formula>
    </cfRule>
  </conditionalFormatting>
  <conditionalFormatting sqref="O293">
    <cfRule type="expression" dxfId="601" priority="127" stopIfTrue="1">
      <formula>AND(O293="",V294&gt;0)</formula>
    </cfRule>
  </conditionalFormatting>
  <conditionalFormatting sqref="O336 O338 O340 O342 O344 O346 O348">
    <cfRule type="expression" dxfId="600" priority="126" stopIfTrue="1">
      <formula>AND(O336="",V337&gt;0)</formula>
    </cfRule>
  </conditionalFormatting>
  <conditionalFormatting sqref="O332 O334 O336 O338 O340 O342 O344 O346 O348">
    <cfRule type="expression" dxfId="599" priority="125" stopIfTrue="1">
      <formula>AND(O332="",V333&gt;0)</formula>
    </cfRule>
  </conditionalFormatting>
  <conditionalFormatting sqref="O334">
    <cfRule type="expression" dxfId="598" priority="124" stopIfTrue="1">
      <formula>AND(O334="",V335&gt;0)</formula>
    </cfRule>
  </conditionalFormatting>
  <conditionalFormatting sqref="O377 O379 O381 O383 O385 O387 O389">
    <cfRule type="expression" dxfId="597" priority="123" stopIfTrue="1">
      <formula>AND(O377="",V378&gt;0)</formula>
    </cfRule>
  </conditionalFormatting>
  <conditionalFormatting sqref="O373 O375 O377 O379 O381 O383 O385 O387 O389">
    <cfRule type="expression" dxfId="596" priority="122" stopIfTrue="1">
      <formula>AND(O373="",V374&gt;0)</formula>
    </cfRule>
  </conditionalFormatting>
  <conditionalFormatting sqref="O375">
    <cfRule type="expression" dxfId="595" priority="121" stopIfTrue="1">
      <formula>AND(O375="",V376&gt;0)</formula>
    </cfRule>
  </conditionalFormatting>
  <conditionalFormatting sqref="O418 O420 O422 O424 O426 O428 O430">
    <cfRule type="expression" dxfId="594" priority="120" stopIfTrue="1">
      <formula>AND(O418="",V419&gt;0)</formula>
    </cfRule>
  </conditionalFormatting>
  <conditionalFormatting sqref="O414 O416 O418 O420 O422 O424 O426 O428 O430">
    <cfRule type="expression" dxfId="593" priority="119" stopIfTrue="1">
      <formula>AND(O414="",V415&gt;0)</formula>
    </cfRule>
  </conditionalFormatting>
  <conditionalFormatting sqref="O416">
    <cfRule type="expression" dxfId="592" priority="118" stopIfTrue="1">
      <formula>AND(O416="",V417&gt;0)</formula>
    </cfRule>
  </conditionalFormatting>
  <conditionalFormatting sqref="O459 O461 O463 O465 O467 O469 O471">
    <cfRule type="expression" dxfId="591" priority="117" stopIfTrue="1">
      <formula>AND(O459="",V460&gt;0)</formula>
    </cfRule>
  </conditionalFormatting>
  <conditionalFormatting sqref="O455 O457 O459 O461 O463 O465 O467 O469 O471">
    <cfRule type="expression" dxfId="590" priority="116" stopIfTrue="1">
      <formula>AND(O455="",V456&gt;0)</formula>
    </cfRule>
  </conditionalFormatting>
  <conditionalFormatting sqref="O457">
    <cfRule type="expression" dxfId="589" priority="115" stopIfTrue="1">
      <formula>AND(O457="",V458&gt;0)</formula>
    </cfRule>
  </conditionalFormatting>
  <conditionalFormatting sqref="O500 O502 O504 O506 O508 O510 O512">
    <cfRule type="expression" dxfId="588" priority="114" stopIfTrue="1">
      <formula>AND(O500="",V501&gt;0)</formula>
    </cfRule>
  </conditionalFormatting>
  <conditionalFormatting sqref="O496 O498 O500 O502 O504 O506 O508 O510 O512">
    <cfRule type="expression" dxfId="587" priority="113" stopIfTrue="1">
      <formula>AND(O496="",V497&gt;0)</formula>
    </cfRule>
  </conditionalFormatting>
  <conditionalFormatting sqref="O498">
    <cfRule type="expression" dxfId="586" priority="112" stopIfTrue="1">
      <formula>AND(O498="",V499&gt;0)</formula>
    </cfRule>
  </conditionalFormatting>
  <conditionalFormatting sqref="O541 O543 O545 O547 O549 O551 O553">
    <cfRule type="expression" dxfId="585" priority="111" stopIfTrue="1">
      <formula>AND(O541="",V542&gt;0)</formula>
    </cfRule>
  </conditionalFormatting>
  <conditionalFormatting sqref="O537 O539 O541 O543 O545 O547 O549 O551 O553">
    <cfRule type="expression" dxfId="584" priority="110" stopIfTrue="1">
      <formula>AND(O537="",V538&gt;0)</formula>
    </cfRule>
  </conditionalFormatting>
  <conditionalFormatting sqref="O539">
    <cfRule type="expression" dxfId="583" priority="109" stopIfTrue="1">
      <formula>AND(O539="",V540&gt;0)</formula>
    </cfRule>
  </conditionalFormatting>
  <conditionalFormatting sqref="O582 O584 O586 O588 O590 O592 O594">
    <cfRule type="expression" dxfId="582" priority="108" stopIfTrue="1">
      <formula>AND(O582="",V583&gt;0)</formula>
    </cfRule>
  </conditionalFormatting>
  <conditionalFormatting sqref="O578 O580 O582 O584 O586 O588 O590 O592 O594">
    <cfRule type="expression" dxfId="581" priority="107" stopIfTrue="1">
      <formula>AND(O578="",V579&gt;0)</formula>
    </cfRule>
  </conditionalFormatting>
  <conditionalFormatting sqref="O580">
    <cfRule type="expression" dxfId="580" priority="106" stopIfTrue="1">
      <formula>AND(O580="",V581&gt;0)</formula>
    </cfRule>
  </conditionalFormatting>
  <conditionalFormatting sqref="O623 O625 O627 O629 O631 O633 O635">
    <cfRule type="expression" dxfId="579" priority="105" stopIfTrue="1">
      <formula>AND(O623="",V624&gt;0)</formula>
    </cfRule>
  </conditionalFormatting>
  <conditionalFormatting sqref="O619 O621 O623 O625 O627 O629 O631 O633 O635">
    <cfRule type="expression" dxfId="578" priority="104" stopIfTrue="1">
      <formula>AND(O619="",V620&gt;0)</formula>
    </cfRule>
  </conditionalFormatting>
  <conditionalFormatting sqref="O621">
    <cfRule type="expression" dxfId="577" priority="103" stopIfTrue="1">
      <formula>AND(O621="",V622&gt;0)</formula>
    </cfRule>
  </conditionalFormatting>
  <conditionalFormatting sqref="O664 O666 O668 O670 O672 O674 O676">
    <cfRule type="expression" dxfId="576" priority="102" stopIfTrue="1">
      <formula>AND(O664="",V665&gt;0)</formula>
    </cfRule>
  </conditionalFormatting>
  <conditionalFormatting sqref="O660 O662 O664 O666 O668 O670 O672 O674 O676">
    <cfRule type="expression" dxfId="575" priority="101" stopIfTrue="1">
      <formula>AND(O660="",V661&gt;0)</formula>
    </cfRule>
  </conditionalFormatting>
  <conditionalFormatting sqref="O662">
    <cfRule type="expression" dxfId="574" priority="100" stopIfTrue="1">
      <formula>AND(O662="",V663&gt;0)</formula>
    </cfRule>
  </conditionalFormatting>
  <conditionalFormatting sqref="O705 O707 O709 O711 O713 O715 O717">
    <cfRule type="expression" dxfId="573" priority="99" stopIfTrue="1">
      <formula>AND(O705="",V706&gt;0)</formula>
    </cfRule>
  </conditionalFormatting>
  <conditionalFormatting sqref="O701 O703 O705 O707 O709 O711 O713 O715 O717">
    <cfRule type="expression" dxfId="572" priority="98" stopIfTrue="1">
      <formula>AND(O701="",V702&gt;0)</formula>
    </cfRule>
  </conditionalFormatting>
  <conditionalFormatting sqref="O703">
    <cfRule type="expression" dxfId="571" priority="97" stopIfTrue="1">
      <formula>AND(O703="",V704&gt;0)</formula>
    </cfRule>
  </conditionalFormatting>
  <conditionalFormatting sqref="O746 O748 O750 O752 O754 O756 O758">
    <cfRule type="expression" dxfId="570" priority="96" stopIfTrue="1">
      <formula>AND(O746="",V747&gt;0)</formula>
    </cfRule>
  </conditionalFormatting>
  <conditionalFormatting sqref="O742 O744 O746 O748 O750 O752 O754 O756 O758">
    <cfRule type="expression" dxfId="569" priority="95" stopIfTrue="1">
      <formula>AND(O742="",V743&gt;0)</formula>
    </cfRule>
  </conditionalFormatting>
  <conditionalFormatting sqref="O744">
    <cfRule type="expression" dxfId="568" priority="94" stopIfTrue="1">
      <formula>AND(O744="",V745&gt;0)</formula>
    </cfRule>
  </conditionalFormatting>
  <conditionalFormatting sqref="O787 O789 O791 O793 O795 O797 O799">
    <cfRule type="expression" dxfId="567" priority="93" stopIfTrue="1">
      <formula>AND(O787="",V788&gt;0)</formula>
    </cfRule>
  </conditionalFormatting>
  <conditionalFormatting sqref="O783 O785 O787 O789 O791 O793 O795 O797 O799">
    <cfRule type="expression" dxfId="566" priority="92" stopIfTrue="1">
      <formula>AND(O783="",V784&gt;0)</formula>
    </cfRule>
  </conditionalFormatting>
  <conditionalFormatting sqref="O785">
    <cfRule type="expression" dxfId="565" priority="91" stopIfTrue="1">
      <formula>AND(O785="",V786&gt;0)</formula>
    </cfRule>
  </conditionalFormatting>
  <conditionalFormatting sqref="O828 O830 O832 O834 O836 O838 O840">
    <cfRule type="expression" dxfId="564" priority="90" stopIfTrue="1">
      <formula>AND(O828="",V829&gt;0)</formula>
    </cfRule>
  </conditionalFormatting>
  <conditionalFormatting sqref="O824 O826 O828 O830 O832 O834 O836 O838 O840">
    <cfRule type="expression" dxfId="563" priority="89" stopIfTrue="1">
      <formula>AND(O824="",V825&gt;0)</formula>
    </cfRule>
  </conditionalFormatting>
  <conditionalFormatting sqref="O826">
    <cfRule type="expression" dxfId="562" priority="88" stopIfTrue="1">
      <formula>AND(O826="",V827&gt;0)</formula>
    </cfRule>
  </conditionalFormatting>
  <conditionalFormatting sqref="O869 O871 O873 O875 O877 O879 O881">
    <cfRule type="expression" dxfId="561" priority="87" stopIfTrue="1">
      <formula>AND(O869="",V870&gt;0)</formula>
    </cfRule>
  </conditionalFormatting>
  <conditionalFormatting sqref="O865 O867 O869 O871 O873 O875 O877 O879 O881">
    <cfRule type="expression" dxfId="560" priority="86" stopIfTrue="1">
      <formula>AND(O865="",V866&gt;0)</formula>
    </cfRule>
  </conditionalFormatting>
  <conditionalFormatting sqref="O867">
    <cfRule type="expression" dxfId="559" priority="85" stopIfTrue="1">
      <formula>AND(O867="",V868&gt;0)</formula>
    </cfRule>
  </conditionalFormatting>
  <conditionalFormatting sqref="O910 O912 O914 O916 O918 O920 O922">
    <cfRule type="expression" dxfId="558" priority="84" stopIfTrue="1">
      <formula>AND(O910="",V911&gt;0)</formula>
    </cfRule>
  </conditionalFormatting>
  <conditionalFormatting sqref="O906 O908 O910 O912 O914 O916 O918 O920 O922">
    <cfRule type="expression" dxfId="557" priority="83" stopIfTrue="1">
      <formula>AND(O906="",V907&gt;0)</formula>
    </cfRule>
  </conditionalFormatting>
  <conditionalFormatting sqref="O908">
    <cfRule type="expression" dxfId="556" priority="82" stopIfTrue="1">
      <formula>AND(O908="",V909&gt;0)</formula>
    </cfRule>
  </conditionalFormatting>
  <conditionalFormatting sqref="O951 O953 O955 O957 O959 O961 O963">
    <cfRule type="expression" dxfId="555" priority="81" stopIfTrue="1">
      <formula>AND(O951="",V952&gt;0)</formula>
    </cfRule>
  </conditionalFormatting>
  <conditionalFormatting sqref="O947 O949 O951 O953 O955 O957 O959 O961 O963">
    <cfRule type="expression" dxfId="554" priority="80" stopIfTrue="1">
      <formula>AND(O947="",V948&gt;0)</formula>
    </cfRule>
  </conditionalFormatting>
  <conditionalFormatting sqref="O949">
    <cfRule type="expression" dxfId="553" priority="79" stopIfTrue="1">
      <formula>AND(O949="",V950&gt;0)</formula>
    </cfRule>
  </conditionalFormatting>
  <conditionalFormatting sqref="O992 O994 O996 O998 O1000 O1002 O1004">
    <cfRule type="expression" dxfId="552" priority="78" stopIfTrue="1">
      <formula>AND(O992="",V993&gt;0)</formula>
    </cfRule>
  </conditionalFormatting>
  <conditionalFormatting sqref="O988 O990 O992 O994 O996 O998 O1000 O1002 O1004">
    <cfRule type="expression" dxfId="551" priority="77" stopIfTrue="1">
      <formula>AND(O988="",V989&gt;0)</formula>
    </cfRule>
  </conditionalFormatting>
  <conditionalFormatting sqref="O990">
    <cfRule type="expression" dxfId="550" priority="76" stopIfTrue="1">
      <formula>AND(O990="",V991&gt;0)</formula>
    </cfRule>
  </conditionalFormatting>
  <conditionalFormatting sqref="O1033 O1035 O1037 O1039 O1041 O1043 O1045">
    <cfRule type="expression" dxfId="549" priority="75" stopIfTrue="1">
      <formula>AND(O1033="",V1034&gt;0)</formula>
    </cfRule>
  </conditionalFormatting>
  <conditionalFormatting sqref="O1029 O1031 O1033 O1035 O1037 O1039 O1041 O1043 O1045">
    <cfRule type="expression" dxfId="548" priority="74" stopIfTrue="1">
      <formula>AND(O1029="",V1030&gt;0)</formula>
    </cfRule>
  </conditionalFormatting>
  <conditionalFormatting sqref="O1031">
    <cfRule type="expression" dxfId="547" priority="73" stopIfTrue="1">
      <formula>AND(O1031="",V1032&gt;0)</formula>
    </cfRule>
  </conditionalFormatting>
  <conditionalFormatting sqref="O1074 O1076 O1078 O1080 O1082 O1084 O1086">
    <cfRule type="expression" dxfId="546" priority="72" stopIfTrue="1">
      <formula>AND(O1074="",V1075&gt;0)</formula>
    </cfRule>
  </conditionalFormatting>
  <conditionalFormatting sqref="O1070 O1072 O1074 O1076 O1078 O1080 O1082 O1084 O1086">
    <cfRule type="expression" dxfId="545" priority="71" stopIfTrue="1">
      <formula>AND(O1070="",V1071&gt;0)</formula>
    </cfRule>
  </conditionalFormatting>
  <conditionalFormatting sqref="O1072">
    <cfRule type="expression" dxfId="544" priority="70" stopIfTrue="1">
      <formula>AND(O1072="",V1073&gt;0)</formula>
    </cfRule>
  </conditionalFormatting>
  <conditionalFormatting sqref="O1115 O1117 O1119 O1121 O1123 O1125 O1127">
    <cfRule type="expression" dxfId="543" priority="69" stopIfTrue="1">
      <formula>AND(O1115="",V1116&gt;0)</formula>
    </cfRule>
  </conditionalFormatting>
  <conditionalFormatting sqref="O1111 O1113 O1115 O1117 O1119 O1121 O1123 O1125 O1127">
    <cfRule type="expression" dxfId="542" priority="68" stopIfTrue="1">
      <formula>AND(O1111="",V1112&gt;0)</formula>
    </cfRule>
  </conditionalFormatting>
  <conditionalFormatting sqref="O1113">
    <cfRule type="expression" dxfId="541" priority="67" stopIfTrue="1">
      <formula>AND(O1113="",V1114&gt;0)</formula>
    </cfRule>
  </conditionalFormatting>
  <conditionalFormatting sqref="O1156 O1158 O1160 O1162 O1164 O1166 O1168">
    <cfRule type="expression" dxfId="540" priority="66" stopIfTrue="1">
      <formula>AND(O1156="",V1157&gt;0)</formula>
    </cfRule>
  </conditionalFormatting>
  <conditionalFormatting sqref="O1152 O1154 O1156 O1158 O1160 O1162 O1164 O1166 O1168">
    <cfRule type="expression" dxfId="539" priority="65" stopIfTrue="1">
      <formula>AND(O1152="",V1153&gt;0)</formula>
    </cfRule>
  </conditionalFormatting>
  <conditionalFormatting sqref="O1154">
    <cfRule type="expression" dxfId="538" priority="64" stopIfTrue="1">
      <formula>AND(O1154="",V1155&gt;0)</formula>
    </cfRule>
  </conditionalFormatting>
  <conditionalFormatting sqref="O1197 O1199 O1201 O1203 O1205 O1207 O1209">
    <cfRule type="expression" dxfId="537" priority="63" stopIfTrue="1">
      <formula>AND(O1197="",V1198&gt;0)</formula>
    </cfRule>
  </conditionalFormatting>
  <conditionalFormatting sqref="O1193 O1195 O1197 O1199 O1201 O1203 O1205 O1207 O1209">
    <cfRule type="expression" dxfId="536" priority="62" stopIfTrue="1">
      <formula>AND(O1193="",V1194&gt;0)</formula>
    </cfRule>
  </conditionalFormatting>
  <conditionalFormatting sqref="O1195">
    <cfRule type="expression" dxfId="535" priority="61" stopIfTrue="1">
      <formula>AND(O1195="",V1196&gt;0)</formula>
    </cfRule>
  </conditionalFormatting>
  <conditionalFormatting sqref="O1238 O1240 O1242 O1244 O1246 O1248 O1250">
    <cfRule type="expression" dxfId="534" priority="60" stopIfTrue="1">
      <formula>AND(O1238="",V1239&gt;0)</formula>
    </cfRule>
  </conditionalFormatting>
  <conditionalFormatting sqref="O1234 O1236 O1238 O1240 O1242 O1244 O1246 O1248 O1250">
    <cfRule type="expression" dxfId="533" priority="59" stopIfTrue="1">
      <formula>AND(O1234="",V1235&gt;0)</formula>
    </cfRule>
  </conditionalFormatting>
  <conditionalFormatting sqref="O1236">
    <cfRule type="expression" dxfId="532" priority="58" stopIfTrue="1">
      <formula>AND(O1236="",V1237&gt;0)</formula>
    </cfRule>
  </conditionalFormatting>
  <conditionalFormatting sqref="AN16 AN18 AN20 AN22 AN24">
    <cfRule type="expression" dxfId="531" priority="57" stopIfTrue="1">
      <formula>AND(V16="",AN16&gt;0)</formula>
    </cfRule>
  </conditionalFormatting>
  <conditionalFormatting sqref="AN62 AN64 AN66 AN68 AN70 AN72 AN74 AN76 AN78">
    <cfRule type="expression" dxfId="530" priority="56" stopIfTrue="1">
      <formula>AND(V62="",AN62&gt;0)</formula>
    </cfRule>
  </conditionalFormatting>
  <conditionalFormatting sqref="AN109 AN111 AN113 AN115 AN117 AN119 AN121 AN123 AN125">
    <cfRule type="expression" dxfId="529" priority="55" stopIfTrue="1">
      <formula>AND(V109="",AN109&gt;0)</formula>
    </cfRule>
  </conditionalFormatting>
  <conditionalFormatting sqref="AN166:AR166 AN158:AR158 AN160:AR160 AN162:AR162 AN164:AR164 AN168:AR168 AN170:AR170 AN172:AR172 AN156:AR156">
    <cfRule type="expression" dxfId="528" priority="54" stopIfTrue="1">
      <formula>AND(V156="賃金で算定",AN156=0)</formula>
    </cfRule>
  </conditionalFormatting>
  <conditionalFormatting sqref="AN156 AN158 AN160 AN162 AN164 AN166 AN168 AN170 AN172">
    <cfRule type="expression" dxfId="527" priority="53" stopIfTrue="1">
      <formula>AND(V156="",AN156&gt;0)</formula>
    </cfRule>
  </conditionalFormatting>
  <conditionalFormatting sqref="AN213:AR213 AN205:AR205 AN207:AR207 AN209:AR209 AN211:AR211 AN215:AR215 AN217:AR217 AN219:AR219 AN203:AR203">
    <cfRule type="expression" dxfId="526" priority="52" stopIfTrue="1">
      <formula>AND(V203="賃金で算定",AN203=0)</formula>
    </cfRule>
  </conditionalFormatting>
  <conditionalFormatting sqref="AN203 AN205 AN207 AN209 AN211 AN213 AN215 AN217 AN219">
    <cfRule type="expression" dxfId="525" priority="51" stopIfTrue="1">
      <formula>AND(V203="",AN203&gt;0)</formula>
    </cfRule>
  </conditionalFormatting>
  <conditionalFormatting sqref="AN260:AR260 AN252:AR252 AN254:AR254 AN256:AR256 AN258:AR258 AN262:AR262 AN264:AR264 AN266:AR266 AN250:AR250">
    <cfRule type="expression" dxfId="524" priority="50" stopIfTrue="1">
      <formula>AND(V250="賃金で算定",AN250=0)</formula>
    </cfRule>
  </conditionalFormatting>
  <conditionalFormatting sqref="AN250 AN252 AN254 AN256 AN258 AN260 AN262 AN264 AN266">
    <cfRule type="expression" dxfId="523" priority="49" stopIfTrue="1">
      <formula>AND(V250="",AN250&gt;0)</formula>
    </cfRule>
  </conditionalFormatting>
  <conditionalFormatting sqref="AN301:AR301 AN293:AR293 AN295:AR295 AN297:AR297 AN299:AR299 AN303:AR303 AN305:AR305 AN307:AR307 AN291:AR291">
    <cfRule type="expression" dxfId="522" priority="48" stopIfTrue="1">
      <formula>AND(V291="賃金で算定",AN291=0)</formula>
    </cfRule>
  </conditionalFormatting>
  <conditionalFormatting sqref="AN291 AN293 AN295 AN297 AN299 AN301 AN303 AN305 AN307">
    <cfRule type="expression" dxfId="521" priority="47" stopIfTrue="1">
      <formula>AND(V291="",AN291&gt;0)</formula>
    </cfRule>
  </conditionalFormatting>
  <conditionalFormatting sqref="AN342:AR342 AN334:AR334 AN336:AR336 AN338:AR338 AN340:AR340 AN344:AR344 AN346:AR346 AN348:AR348 AN332:AR332">
    <cfRule type="expression" dxfId="520" priority="46" stopIfTrue="1">
      <formula>AND(V332="賃金で算定",AN332=0)</formula>
    </cfRule>
  </conditionalFormatting>
  <conditionalFormatting sqref="AN332 AN334 AN336 AN338 AN340 AN342 AN344 AN346 AN348">
    <cfRule type="expression" dxfId="519" priority="45" stopIfTrue="1">
      <formula>AND(V332="",AN332&gt;0)</formula>
    </cfRule>
  </conditionalFormatting>
  <conditionalFormatting sqref="AN383:AR383 AN375:AR375 AN377:AR377 AN379:AR379 AN381:AR381 AN385:AR385 AN387:AR387 AN389:AR389 AN373:AR373">
    <cfRule type="expression" dxfId="518" priority="44" stopIfTrue="1">
      <formula>AND(V373="賃金で算定",AN373=0)</formula>
    </cfRule>
  </conditionalFormatting>
  <conditionalFormatting sqref="AN373 AN375 AN377 AN379 AN381 AN383 AN385 AN387 AN389">
    <cfRule type="expression" dxfId="517" priority="43" stopIfTrue="1">
      <formula>AND(V373="",AN373&gt;0)</formula>
    </cfRule>
  </conditionalFormatting>
  <conditionalFormatting sqref="AN424:AR424 AN416:AR416 AN418:AR418 AN420:AR420 AN422:AR422 AN426:AR426 AN428:AR428 AN430:AR430 AN414:AR414">
    <cfRule type="expression" dxfId="516" priority="42" stopIfTrue="1">
      <formula>AND(V414="賃金で算定",AN414=0)</formula>
    </cfRule>
  </conditionalFormatting>
  <conditionalFormatting sqref="AN414 AN416 AN418 AN420 AN422 AN424 AN426 AN428 AN430">
    <cfRule type="expression" dxfId="515" priority="41" stopIfTrue="1">
      <formula>AND(V414="",AN414&gt;0)</formula>
    </cfRule>
  </conditionalFormatting>
  <conditionalFormatting sqref="AN465:AR465 AN457:AR457 AN459:AR459 AN461:AR461 AN463:AR463 AN467:AR467 AN469:AR469 AN471:AR471 AN455:AR455">
    <cfRule type="expression" dxfId="514" priority="40" stopIfTrue="1">
      <formula>AND(V455="賃金で算定",AN455=0)</formula>
    </cfRule>
  </conditionalFormatting>
  <conditionalFormatting sqref="AN455 AN457 AN459 AN461 AN463 AN465 AN467 AN469 AN471">
    <cfRule type="expression" dxfId="513" priority="39" stopIfTrue="1">
      <formula>AND(V455="",AN455&gt;0)</formula>
    </cfRule>
  </conditionalFormatting>
  <conditionalFormatting sqref="AN506:AR506 AN498:AR498 AN500:AR500 AN502:AR502 AN504:AR504 AN508:AR508 AN510:AR510 AN512:AR512 AN496:AR496">
    <cfRule type="expression" dxfId="512" priority="38" stopIfTrue="1">
      <formula>AND(V496="賃金で算定",AN496=0)</formula>
    </cfRule>
  </conditionalFormatting>
  <conditionalFormatting sqref="AN496 AN498 AN500 AN502 AN504 AN506 AN508 AN510 AN512">
    <cfRule type="expression" dxfId="511" priority="37" stopIfTrue="1">
      <formula>AND(V496="",AN496&gt;0)</formula>
    </cfRule>
  </conditionalFormatting>
  <conditionalFormatting sqref="AN547:AR547 AN539:AR539 AN541:AR541 AN543:AR543 AN545:AR545 AN549:AR549 AN551:AR551 AN553:AR553 AN537:AR537">
    <cfRule type="expression" dxfId="510" priority="36" stopIfTrue="1">
      <formula>AND(V537="賃金で算定",AN537=0)</formula>
    </cfRule>
  </conditionalFormatting>
  <conditionalFormatting sqref="AN537 AN539 AN541 AN543 AN545 AN547 AN549 AN551 AN553">
    <cfRule type="expression" dxfId="509" priority="35" stopIfTrue="1">
      <formula>AND(V537="",AN537&gt;0)</formula>
    </cfRule>
  </conditionalFormatting>
  <conditionalFormatting sqref="AN588:AR588 AN580:AR580 AN582:AR582 AN584:AR584 AN586:AR586 AN590:AR590 AN592:AR592 AN594:AR594 AN578:AR578">
    <cfRule type="expression" dxfId="508" priority="34" stopIfTrue="1">
      <formula>AND(V578="賃金で算定",AN578=0)</formula>
    </cfRule>
  </conditionalFormatting>
  <conditionalFormatting sqref="AN578 AN580 AN582 AN584 AN586 AN588 AN590 AN592 AN594">
    <cfRule type="expression" dxfId="507" priority="33" stopIfTrue="1">
      <formula>AND(V578="",AN578&gt;0)</formula>
    </cfRule>
  </conditionalFormatting>
  <conditionalFormatting sqref="AN629:AR629 AN621:AR621 AN623:AR623 AN625:AR625 AN627:AR627 AN631:AR631 AN633:AR633 AN635:AR635 AN619:AR619">
    <cfRule type="expression" dxfId="506" priority="32" stopIfTrue="1">
      <formula>AND(V619="賃金で算定",AN619=0)</formula>
    </cfRule>
  </conditionalFormatting>
  <conditionalFormatting sqref="AN619 AN621 AN623 AN625 AN627 AN629 AN631 AN633 AN635">
    <cfRule type="expression" dxfId="505" priority="31" stopIfTrue="1">
      <formula>AND(V619="",AN619&gt;0)</formula>
    </cfRule>
  </conditionalFormatting>
  <conditionalFormatting sqref="AN670:AR670 AN662:AR662 AN664:AR664 AN666:AR666 AN668:AR668 AN672:AR672 AN674:AR674 AN676:AR676 AN660:AR660">
    <cfRule type="expression" dxfId="504" priority="30" stopIfTrue="1">
      <formula>AND(V660="賃金で算定",AN660=0)</formula>
    </cfRule>
  </conditionalFormatting>
  <conditionalFormatting sqref="AN660 AN662 AN664 AN666 AN668 AN670 AN672 AN674 AN676">
    <cfRule type="expression" dxfId="503" priority="29" stopIfTrue="1">
      <formula>AND(V660="",AN660&gt;0)</formula>
    </cfRule>
  </conditionalFormatting>
  <conditionalFormatting sqref="AN711:AR711 AN703:AR703 AN705:AR705 AN707:AR707 AN709:AR709 AN713:AR713 AN715:AR715 AN717:AR717 AN701:AR701">
    <cfRule type="expression" dxfId="502" priority="28" stopIfTrue="1">
      <formula>AND(V701="賃金で算定",AN701=0)</formula>
    </cfRule>
  </conditionalFormatting>
  <conditionalFormatting sqref="AN701 AN703 AN705 AN707 AN709 AN711 AN713 AN715 AN717">
    <cfRule type="expression" dxfId="501" priority="27" stopIfTrue="1">
      <formula>AND(V701="",AN701&gt;0)</formula>
    </cfRule>
  </conditionalFormatting>
  <conditionalFormatting sqref="AN752:AR752 AN744:AR744 AN746:AR746 AN748:AR748 AN750:AR750 AN754:AR754 AN756:AR756 AN758:AR758 AN742:AR742">
    <cfRule type="expression" dxfId="500" priority="26" stopIfTrue="1">
      <formula>AND(V742="賃金で算定",AN742=0)</formula>
    </cfRule>
  </conditionalFormatting>
  <conditionalFormatting sqref="AN742 AN744 AN746 AN748 AN750 AN752 AN754 AN756 AN758">
    <cfRule type="expression" dxfId="499" priority="25" stopIfTrue="1">
      <formula>AND(V742="",AN742&gt;0)</formula>
    </cfRule>
  </conditionalFormatting>
  <conditionalFormatting sqref="AN793:AR793 AN785:AR785 AN787:AR787 AN789:AR789 AN791:AR791 AN795:AR795 AN797:AR797 AN799:AR799 AN783:AR783">
    <cfRule type="expression" dxfId="498" priority="24" stopIfTrue="1">
      <formula>AND(V783="賃金で算定",AN783=0)</formula>
    </cfRule>
  </conditionalFormatting>
  <conditionalFormatting sqref="AN783 AN785 AN787 AN789 AN791 AN793 AN795 AN797 AN799">
    <cfRule type="expression" dxfId="497" priority="23" stopIfTrue="1">
      <formula>AND(V783="",AN783&gt;0)</formula>
    </cfRule>
  </conditionalFormatting>
  <conditionalFormatting sqref="AN834:AR834 AN826:AR826 AN828:AR828 AN830:AR830 AN832:AR832 AN836:AR836 AN838:AR838 AN840:AR840 AN824:AR824">
    <cfRule type="expression" dxfId="496" priority="22" stopIfTrue="1">
      <formula>AND(V824="賃金で算定",AN824=0)</formula>
    </cfRule>
  </conditionalFormatting>
  <conditionalFormatting sqref="AN824 AN826 AN828 AN830 AN832 AN834 AN836 AN838 AN840">
    <cfRule type="expression" dxfId="495" priority="21" stopIfTrue="1">
      <formula>AND(V824="",AN824&gt;0)</formula>
    </cfRule>
  </conditionalFormatting>
  <conditionalFormatting sqref="AN875:AR875 AN867:AR867 AN869:AR869 AN871:AR871 AN873:AR873 AN877:AR877 AN879:AR879 AN881:AR881 AN865:AR865">
    <cfRule type="expression" dxfId="494" priority="20" stopIfTrue="1">
      <formula>AND(V865="賃金で算定",AN865=0)</formula>
    </cfRule>
  </conditionalFormatting>
  <conditionalFormatting sqref="AN865 AN867 AN869 AN871 AN873 AN875 AN877 AN879 AN881">
    <cfRule type="expression" dxfId="493" priority="19" stopIfTrue="1">
      <formula>AND(V865="",AN865&gt;0)</formula>
    </cfRule>
  </conditionalFormatting>
  <conditionalFormatting sqref="AN916:AR916 AN908:AR908 AN910:AR910 AN912:AR912 AN914:AR914 AN918:AR918 AN920:AR920 AN922:AR922 AN906:AR906">
    <cfRule type="expression" dxfId="492" priority="18" stopIfTrue="1">
      <formula>AND(V906="賃金で算定",AN906=0)</formula>
    </cfRule>
  </conditionalFormatting>
  <conditionalFormatting sqref="AN906 AN908 AN910 AN912 AN914 AN916 AN918 AN920 AN922">
    <cfRule type="expression" dxfId="491" priority="17" stopIfTrue="1">
      <formula>AND(V906="",AN906&gt;0)</formula>
    </cfRule>
  </conditionalFormatting>
  <conditionalFormatting sqref="AN957:AR957 AN949:AR949 AN951:AR951 AN953:AR953 AN955:AR955 AN959:AR959 AN961:AR961 AN963:AR963 AN947:AR947">
    <cfRule type="expression" dxfId="490" priority="16" stopIfTrue="1">
      <formula>AND(V947="賃金で算定",AN947=0)</formula>
    </cfRule>
  </conditionalFormatting>
  <conditionalFormatting sqref="AN947 AN949 AN951 AN953 AN955 AN957 AN959 AN961 AN963">
    <cfRule type="expression" dxfId="489" priority="15" stopIfTrue="1">
      <formula>AND(V947="",AN947&gt;0)</formula>
    </cfRule>
  </conditionalFormatting>
  <conditionalFormatting sqref="AN998:AR998 AN990:AR990 AN992:AR992 AN994:AR994 AN996:AR996 AN1000:AR1000 AN1002:AR1002 AN1004:AR1004 AN988:AR988">
    <cfRule type="expression" dxfId="488" priority="14" stopIfTrue="1">
      <formula>AND(V988="賃金で算定",AN988=0)</formula>
    </cfRule>
  </conditionalFormatting>
  <conditionalFormatting sqref="AN988 AN990 AN992 AN994 AN996 AN998 AN1000 AN1002 AN1004">
    <cfRule type="expression" dxfId="487" priority="13" stopIfTrue="1">
      <formula>AND(V988="",AN988&gt;0)</formula>
    </cfRule>
  </conditionalFormatting>
  <conditionalFormatting sqref="AN1039:AR1039 AN1031:AR1031 AN1033:AR1033 AN1035:AR1035 AN1037:AR1037 AN1041:AR1041 AN1043:AR1043 AN1045:AR1045 AN1029:AR1029">
    <cfRule type="expression" dxfId="486" priority="12" stopIfTrue="1">
      <formula>AND(V1029="賃金で算定",AN1029=0)</formula>
    </cfRule>
  </conditionalFormatting>
  <conditionalFormatting sqref="AN1029 AN1031 AN1033 AN1035 AN1037 AN1039 AN1041 AN1043 AN1045">
    <cfRule type="expression" dxfId="485" priority="11" stopIfTrue="1">
      <formula>AND(V1029="",AN1029&gt;0)</formula>
    </cfRule>
  </conditionalFormatting>
  <conditionalFormatting sqref="AN1080:AR1080 AN1072:AR1072 AN1074:AR1074 AN1076:AR1076 AN1078:AR1078 AN1082:AR1082 AN1084:AR1084 AN1086:AR1086 AN1070:AR1070">
    <cfRule type="expression" dxfId="484" priority="10" stopIfTrue="1">
      <formula>AND(V1070="賃金で算定",AN1070=0)</formula>
    </cfRule>
  </conditionalFormatting>
  <conditionalFormatting sqref="AN1070 AN1072 AN1074 AN1076 AN1078 AN1080 AN1082 AN1084 AN1086">
    <cfRule type="expression" dxfId="483" priority="9" stopIfTrue="1">
      <formula>AND(V1070="",AN1070&gt;0)</formula>
    </cfRule>
  </conditionalFormatting>
  <conditionalFormatting sqref="AN1121:AR1121 AN1113:AR1113 AN1115:AR1115 AN1117:AR1117 AN1119:AR1119 AN1123:AR1123 AN1125:AR1125 AN1127:AR1127 AN1111:AR1111">
    <cfRule type="expression" dxfId="482" priority="8" stopIfTrue="1">
      <formula>AND(V1111="賃金で算定",AN1111=0)</formula>
    </cfRule>
  </conditionalFormatting>
  <conditionalFormatting sqref="AN1111 AN1113 AN1115 AN1117 AN1119 AN1121 AN1123 AN1125 AN1127">
    <cfRule type="expression" dxfId="481" priority="7" stopIfTrue="1">
      <formula>AND(V1111="",AN1111&gt;0)</formula>
    </cfRule>
  </conditionalFormatting>
  <conditionalFormatting sqref="AN1162:AR1162 AN1154:AR1154 AN1156:AR1156 AN1158:AR1158 AN1160:AR1160 AN1164:AR1164 AN1166:AR1166 AN1168:AR1168 AN1152:AR1152">
    <cfRule type="expression" dxfId="480" priority="6" stopIfTrue="1">
      <formula>AND(V1152="賃金で算定",AN1152=0)</formula>
    </cfRule>
  </conditionalFormatting>
  <conditionalFormatting sqref="AN1152 AN1154 AN1156 AN1158 AN1160 AN1162 AN1164 AN1166 AN1168">
    <cfRule type="expression" dxfId="479" priority="5" stopIfTrue="1">
      <formula>AND(V1152="",AN1152&gt;0)</formula>
    </cfRule>
  </conditionalFormatting>
  <conditionalFormatting sqref="AN1203:AR1203 AN1195:AR1195 AN1197:AR1197 AN1199:AR1199 AN1201:AR1201 AN1205:AR1205 AN1207:AR1207 AN1209:AR1209 AN1193:AR1193">
    <cfRule type="expression" dxfId="478" priority="4" stopIfTrue="1">
      <formula>AND(V1193="賃金で算定",AN1193=0)</formula>
    </cfRule>
  </conditionalFormatting>
  <conditionalFormatting sqref="AN1193 AN1195 AN1197 AN1199 AN1201 AN1203 AN1205 AN1207 AN1209">
    <cfRule type="expression" dxfId="477" priority="3" stopIfTrue="1">
      <formula>AND(V1193="",AN1193&gt;0)</formula>
    </cfRule>
  </conditionalFormatting>
  <conditionalFormatting sqref="AN1244:AR1244 AN1236:AR1236 AN1238:AR1238 AN1240:AR1240 AN1242:AR1242 AN1246:AR1246 AN1248:AR1248 AN1250:AR1250 AN1234:AR1234">
    <cfRule type="expression" dxfId="476" priority="2" stopIfTrue="1">
      <formula>AND(V1234="賃金で算定",AN1234=0)</formula>
    </cfRule>
  </conditionalFormatting>
  <conditionalFormatting sqref="AN1234 AN1236 AN1238 AN1240 AN1242 AN1244 AN1246 AN1248 AN1250">
    <cfRule type="expression" dxfId="475" priority="1" stopIfTrue="1">
      <formula>AND(V1234="",AN1234&gt;0)</formula>
    </cfRule>
  </conditionalFormatting>
  <dataValidations count="44">
    <dataValidation type="custom" showInputMessage="1" showErrorMessage="1" error="賃金で算定する場合は「賃金で算定」を選択してください。" sqref="AN16:AR16 AN18:AR18 AN20:AR20 AN22:AR22 AN24:AR24 AN62:AR62 AN64:AR64 AN66:AR66 AN68:AR68 AN70:AR70 AN72:AR72 AN74:AR74 AN76:AR76 AN78:AR78 AN109:AR109 AN111:AR111 AN113:AR113 AN115:AR115 AN117:AR117 AN119:AR119 AN121:AR121 AN123:AR123 AN125:AR125 AN1193:AR1193 AN1195:AR1195 AN1197:AR1197 AN1199:AR1199 AN1201:AR1201 AN1203:AR1203 AN1205:AR1205 AN1207:AR1207 AN1209:AR1209 AN156:AR156 AN158:AR158 AN160:AR160 AN162:AR162 AN164:AR164 AN166:AR166 AN168:AR168 AN170:AR170 AN172:AR172 AN203:AR203 AN205:AR205 AN207:AR207 AN209:AR209 AN211:AR211 AN213:AR213 AN215:AR215 AN217:AR217 AN219:AR219 AN250:AR250 AN252:AR252 AN254:AR254 AN256:AR256 AN258:AR258 AN260:AR260 AN262:AR262 AN264:AR264 AN266:AR266 AN291:AR291 AN293:AR293 AN295:AR295 AN297:AR297 AN299:AR299 AN301:AR301 AN303:AR303 AN305:AR305 AN307:AR307 AN332:AR332 AN334:AR334 AN336:AR336 AN338:AR338 AN340:AR340 AN342:AR342 AN344:AR344 AN346:AR346 AN348:AR348 AN373:AR373 AN375:AR375 AN377:AR377 AN379:AR379 AN381:AR381 AN383:AR383 AN385:AR385 AN387:AR387 AN389:AR389 AN414:AR414 AN416:AR416 AN418:AR418 AN420:AR420 AN422:AR422 AN424:AR424 AN426:AR426 AN428:AR428 AN430:AR430 AN455:AR455 AN457:AR457 AN459:AR459 AN461:AR461 AN463:AR463 AN465:AR465 AN467:AR467 AN469:AR469 AN471:AR471 AN496:AR496 AN498:AR498 AN500:AR500 AN502:AR502 AN504:AR504 AN506:AR506 AN508:AR508 AN510:AR510 AN512:AR512 AN537:AR537 AN539:AR539 AN541:AR541 AN543:AR543 AN545:AR545 AN547:AR547 AN549:AR549 AN551:AR551 AN553:AR553 AN578:AR578 AN580:AR580 AN582:AR582 AN584:AR584 AN586:AR586 AN588:AR588 AN590:AR590 AN592:AR592 AN594:AR594 AN619:AR619 AN621:AR621 AN623:AR623 AN625:AR625 AN627:AR627 AN629:AR629 AN631:AR631 AN633:AR633 AN635:AR635 AN660:AR660 AN662:AR662 AN664:AR664 AN666:AR666 AN668:AR668 AN670:AR670 AN672:AR672 AN674:AR674 AN676:AR676 AN701:AR701 AN703:AR703 AN705:AR705 AN707:AR707 AN709:AR709 AN711:AR711 AN713:AR713 AN715:AR715 AN717:AR717 AN742:AR742 AN744:AR744 AN746:AR746 AN748:AR748 AN750:AR750 AN752:AR752 AN754:AR754 AN756:AR756 AN758:AR758 AN783:AR783 AN785:AR785 AN787:AR787 AN789:AR789 AN791:AR791 AN793:AR793 AN795:AR795 AN797:AR797 AN799:AR799 AN824:AR824 AN826:AR826 AN828:AR828 AN830:AR830 AN832:AR832 AN834:AR834 AN836:AR836 AN838:AR838 AN840:AR840 AN865:AR865 AN867:AR867 AN869:AR869 AN871:AR871 AN873:AR873 AN875:AR875 AN877:AR877 AN879:AR879 AN881:AR881 AN906:AR906 AN908:AR908 AN910:AR910 AN912:AR912 AN914:AR914 AN916:AR916 AN918:AR918 AN920:AR920 AN922:AR922 AN947:AR947 AN949:AR949 AN951:AR951 AN953:AR953 AN955:AR955 AN957:AR957 AN959:AR959 AN961:AR961 AN963:AR963 AN988:AR988 AN990:AR990 AN992:AR992 AN994:AR994 AN996:AR996 AN998:AR998 AN1000:AR1000 AN1002:AR1002 AN1004:AR1004 AN1029:AR1029 AN1031:AR1031 AN1033:AR1033 AN1035:AR1035 AN1037:AR1037 AN1039:AR1039 AN1041:AR1041 AN1043:AR1043 AN1045:AR1045 AN1070:AR1070 AN1072:AR1072 AN1074:AR1074 AN1076:AR1076 AN1078:AR1078 AN1080:AR1080 AN1082:AR1082 AN1084:AR1084 AN1086:AR1086 AN1111:AR1111 AN1113:AR1113 AN1115:AR1115 AN1117:AR1117 AN1119:AR1119 AN1121:AR1121 AN1123:AR1123 AN1125:AR1125 AN1127:AR1127 AN1152:AR1152 AN1154:AR1154 AN1156:AR1156 AN1158:AR1158 AN1160:AR1160 AN1162:AR1162 AN1164:AR1164 AN1166:AR1166 AN1168:AR1168 AN1234:AR1234 AN1236:AR1236 AN1238:AR1238 AN1240:AR1240 AN1242:AR1242 AN1244:AR1244 AN1246:AR1246 AN1248:AR1248 AN1250:AR1250" xr:uid="{1757AA8E-EA8E-477C-8E43-38CC9B55C61C}">
      <formula1>V16="賃金で算定"</formula1>
    </dataValidation>
    <dataValidation type="custom" allowBlank="1" showInputMessage="1" showErrorMessage="1" error="控除できるのは&quot;36機械装置(組立て又は取付け)&quot;のみです" sqref="AD497:AG497 AD513:AG513 AD511:AG511 AD509:AG509 AD507:AG507 AD505:AG505 AD503:AG503 AD501:AG501 AD499:AG499" xr:uid="{5FF07EFD-F0F3-4BE6-8686-FFBBA3147F6A}">
      <formula1>$F$514="36 機械装置(組立て又は取付け）"</formula1>
    </dataValidation>
    <dataValidation imeMode="hiragana" allowBlank="1" showInputMessage="1" showErrorMessage="1" sqref="B373:N390 D36:G36 B414:N431 AC34:AS34 B172:C172 B250:N267 B291:N308 B332:N349 B24:C24 B455:N472 B496:N513 B537:N554 B578:N595 B619:N636 B660:N677 B701:N718 B742:N759 B783:N800 B824:N841 B865:N882 B906:N923 B947:N964 B988:N1005 B1029:N1046 B1070:N1087 B1111:N1128 B1152:N1169 B1193:N1210 B1234:N1251 AC40:AN41 AC35:AN36 J16:N25 B16:C16 B22:C22 B18:C18 B20:C20 J62:N79 B78:C78 B62:C62 B64:C64 B66:C66 B68:C68 B70:C70 B72:C72 B74:C74 B76:C76 J109:N126 B125:C125 B109:C109 B111:C111 B113:C113 B115:C115 B117:C117 B119:C119 B121:C121 B123:C123 J156:N173 B156:C156 B158:C158 B160:C160 B162:C162 B164:C164 B166:C166 B168:C168 B170:C170 J203:N220 B203:C203 B205:C205 B207:C207 B209:C209 B211:C211 B213:C213 B215:C215 B219:C219 B217:C217" xr:uid="{55310738-E626-4320-B00D-C1EA1C7C3F87}"/>
    <dataValidation imeMode="off" allowBlank="1" showInputMessage="1" showErrorMessage="1" sqref="AP33:AQ33 AJ33:AK33 AM33:AN33 AJ32:AL32 AO32:AQ32" xr:uid="{D0FBB88F-06C1-4B3F-90B4-7786FF1E87F6}"/>
    <dataValidation type="custom" allowBlank="1" showInputMessage="1" showErrorMessage="1" error="控除できるのは&quot;36機械装置(組立て又は取付け)&quot;のみです" sqref="AD1235:AG1235 AD1237:AG1237 AD1239:AG1239 AD1241:AG1241 AD1243:AG1243 AD1245:AG1245 AD1247:AG1247 AD1249:AG1249 AD1251:AG1251" xr:uid="{AC14D783-6125-4BF1-ABFA-BAD9BA84068F}">
      <formula1>$F$1252="36 機械装置(組立て又は取付け）"</formula1>
    </dataValidation>
    <dataValidation type="custom" allowBlank="1" showInputMessage="1" showErrorMessage="1" error="控除できるのは&quot;36機械装置(組立て又は取付け)&quot;のみです" sqref="AD1194:AG1194 AD1210:AG1210 AD1208:AG1208 AD1206:AG1206 AD1204:AG1204 AD1202:AG1202 AD1200:AG1200 AD1198:AG1198 AD1196:AG1196" xr:uid="{E7A16931-1FE5-4C74-B4DD-FD4592D039DE}">
      <formula1>$F$1211="36 機械装置(組立て又は取付け）"</formula1>
    </dataValidation>
    <dataValidation type="custom" allowBlank="1" showInputMessage="1" showErrorMessage="1" error="控除できるのは&quot;36機械装置(組立て又は取付け)&quot;のみです" sqref="AD1153:AG1153 AD1155:AG1155 AD1157:AG1157 AD1159:AG1159 AD1161:AG1161 AD1163:AG1163 AD1165:AG1165 AD1167:AG1167 AD1169:AG1169" xr:uid="{74BF3F52-39A9-4956-81C6-706E5983106E}">
      <formula1>$F$1170="36 機械装置(組立て又は取付け）"</formula1>
    </dataValidation>
    <dataValidation type="custom" allowBlank="1" showInputMessage="1" showErrorMessage="1" error="控除できるのは&quot;36機械装置(組立て又は取付け)&quot;のみです" sqref="AD1112:AG1112 AD1128:AG1128 AD1126:AG1126 AD1124:AG1124 AD1122:AG1122 AD1120:AG1120 AD1118:AG1118 AD1116:AG1116 AD1114:AG1114" xr:uid="{32F99B9B-D783-453B-A7EC-896AAAEBFC7D}">
      <formula1>$F$1129="36 機械装置(組立て又は取付け）"</formula1>
    </dataValidation>
    <dataValidation type="custom" allowBlank="1" showInputMessage="1" showErrorMessage="1" error="控除できるのは&quot;36機械装置(組立て又は取付け)&quot;のみです" sqref="AD1071:AG1071 AD1073:AG1073 AD1075:AG1075 AD1077:AG1077 AD1079:AG1079 AD1081:AG1081 AD1083:AG1083 AD1085:AG1085 AD1087:AG1087" xr:uid="{179867D0-EB49-41F0-B034-B2601B23E964}">
      <formula1>$F$1088="36 機械装置(組立て又は取付け）"</formula1>
    </dataValidation>
    <dataValidation type="custom" allowBlank="1" showInputMessage="1" showErrorMessage="1" error="控除できるのは&quot;36機械装置(組立て又は取付け)&quot;のみです" sqref="AD1030:AG1030 AD1046:AG1046 AD1044:AG1044 AD1042:AG1042 AD1040:AG1040 AD1038:AG1038 AD1036:AG1036 AD1034:AG1034 AD1032:AG1032" xr:uid="{B01EB792-CED4-4073-9F61-928525D136BA}">
      <formula1>$F$1047="36 機械装置(組立て又は取付け）"</formula1>
    </dataValidation>
    <dataValidation type="custom" allowBlank="1" showInputMessage="1" showErrorMessage="1" error="控除できるのは&quot;36機械装置(組立て又は取付け)&quot;のみです" sqref="AD989:AG989 AD991:AG991 AD993:AG993 AD995:AG995 AD997:AG997 AD999:AG999 AD1001:AG1001 AD1003:AG1003 AD1005:AG1005" xr:uid="{85AEA1C1-7D08-4D47-8272-1D9BCF7428B0}">
      <formula1>$F$1006="36 機械装置(組立て又は取付け）"</formula1>
    </dataValidation>
    <dataValidation type="custom" allowBlank="1" showInputMessage="1" showErrorMessage="1" error="控除できるのは&quot;36機械装置(組立て又は取付け)&quot;のみです" sqref="AD948:AG948 AD964:AG964 AD962:AG962 AD960:AG960 AD958:AG958 AD956:AG956 AD954:AG954 AD952:AG952 AD950:AG950" xr:uid="{6E2C8561-E8CC-4B4C-B099-14911F6BDBB8}">
      <formula1>$F$965="36 機械装置(組立て又は取付け）"</formula1>
    </dataValidation>
    <dataValidation type="custom" allowBlank="1" showInputMessage="1" showErrorMessage="1" error="控除できるのは&quot;36機械装置(組立て又は取付け)&quot;のみです" sqref="AD907:AG907 AD909:AG909 AD911:AG911 AD913:AG913 AD915:AG915 AD917:AG917 AD919:AG919 AD921:AG921 AD923:AG923" xr:uid="{1A5F06B2-22A5-48C0-9E9F-07234BA59CE6}">
      <formula1>$F$924="36 機械装置(組立て又は取付け）"</formula1>
    </dataValidation>
    <dataValidation type="custom" allowBlank="1" showInputMessage="1" showErrorMessage="1" error="控除できるのは&quot;36機械装置(組立て又は取付け)&quot;のみです" sqref="AD866:AG866 AD882:AG882 AD880:AG880 AD878:AG878 AD876:AG876 AD874:AG874 AD872:AG872 AD870:AG870 AD868:AG868" xr:uid="{35105EAF-3B59-4484-8D1F-3D4169955CC0}">
      <formula1>$F$883="36 機械装置(組立て又は取付け）"</formula1>
    </dataValidation>
    <dataValidation type="custom" allowBlank="1" showInputMessage="1" showErrorMessage="1" error="控除できるのは&quot;36機械装置(組立て又は取付け)&quot;のみです" sqref="AD825:AG825 AD827:AG827 AD829:AG829 AD831:AG831 AD833:AG833 AD835:AG835 AD837:AG837 AD839:AG839 AD841:AG841" xr:uid="{5BF91017-223D-4827-8387-C53CDC77E19B}">
      <formula1>$F$842="36 機械装置(組立て又は取付け）"</formula1>
    </dataValidation>
    <dataValidation type="custom" allowBlank="1" showInputMessage="1" showErrorMessage="1" error="控除できるのは&quot;36機械装置(組立て又は取付け)&quot;のみです" sqref="AD784:AG784 AD800:AG800 AD798:AG798 AD796:AG796 AD794:AG794 AD792:AG792 AD790:AG790 AD788:AG788 AD786:AG786" xr:uid="{DF99BD54-9C00-4849-844C-00D25C825208}">
      <formula1>$F$801="36 機械装置(組立て又は取付け）"</formula1>
    </dataValidation>
    <dataValidation type="custom" allowBlank="1" showInputMessage="1" showErrorMessage="1" error="控除できるのは&quot;36機械装置(組立て又は取付け)&quot;のみです" sqref="AD743:AG743 AD745:AG745 AD747:AG747 AD749:AG749 AD751:AG751 AD753:AG753 AD755:AG755 AD757:AG757 AD759:AG759" xr:uid="{E9B7E38C-D24D-4BEC-BDBA-AF6C774AD2A2}">
      <formula1>$F$760="36 機械装置(組立て又は取付け）"</formula1>
    </dataValidation>
    <dataValidation type="custom" allowBlank="1" showInputMessage="1" showErrorMessage="1" error="控除できるのは&quot;36機械装置(組立て又は取付け)&quot;のみです" sqref="AD702:AG702 AD718:AG718 AD716:AG716 AD714:AG714 AD712:AG712 AD710:AG710 AD708:AG708 AD706:AG706 AD704:AG704" xr:uid="{9126E2C0-139D-4473-966B-6DF0596D1437}">
      <formula1>$F$719="36 機械装置(組立て又は取付け）"</formula1>
    </dataValidation>
    <dataValidation type="custom" allowBlank="1" showInputMessage="1" showErrorMessage="1" error="控除できるのは&quot;36機械装置(組立て又は取付け)&quot;のみです" sqref="AD17:AG17 AD19:AG19 AD21:AG21 AD23:AG23 AD25:AG25" xr:uid="{8A24A183-6488-4242-9F8A-E35B51CE7F8F}">
      <formula1>$F$26="36 機械装置(組立て又は取付け）"</formula1>
    </dataValidation>
    <dataValidation type="custom" allowBlank="1" showInputMessage="1" showErrorMessage="1" error="控除できるのは&quot;36機械装置(組立て又は取付け)&quot;のみです" sqref="AD63:AG63 AD79:AG79 AD77:AG77 AD75:AG75 AD73:AG73 AD71:AG71 AD69:AG69 AD67:AG67 AD65:AG65" xr:uid="{4F94E26C-1B9E-4229-837B-E4EAB3A19DA7}">
      <formula1>$F$80="36 機械装置(組立て又は取付け）"</formula1>
    </dataValidation>
    <dataValidation type="custom" allowBlank="1" showInputMessage="1" showErrorMessage="1" error="控除できるのは&quot;36機械装置(組立て又は取付け)&quot;のみです" sqref="AD110:AG110 AD126:AG126 AD124:AG124 AD122:AG122 AD120:AG120 AD118:AG118 AD116:AG116 AD114:AG114 AD112:AG112" xr:uid="{FF80DD4B-39F1-47A6-97DD-4BDE3329F8C4}">
      <formula1>$F$127="36 機械装置(組立て又は取付け）"</formula1>
    </dataValidation>
    <dataValidation type="custom" allowBlank="1" showInputMessage="1" showErrorMessage="1" error="控除できるのは&quot;36機械装置(組立て又は取付け)&quot;のみです" sqref="AD157:AG157 AD159:AG159 AD161:AG161 AD163:AG163 AD165:AG165 AD167:AG167 AD169:AG169 AD171:AG171 AD173:AG173" xr:uid="{E8908AC0-B168-4D76-969B-AF2D7D4B1737}">
      <formula1>$F$174="36 機械装置(組立て又は取付け）"</formula1>
    </dataValidation>
    <dataValidation type="custom" allowBlank="1" showInputMessage="1" showErrorMessage="1" error="控除できるのは&quot;36機械装置(組立て又は取付け)&quot;のみです" sqref="AD204:AG204 AD220:AG220 AD218:AG218 AD216:AG216 AD214:AG214 AD212:AG212 AD210:AG210 AD208:AG208 AD206:AG206" xr:uid="{9921EE66-D181-4104-8C9C-78FE03E12A1A}">
      <formula1>$F$221="36 機械装置(組立て又は取付け）"</formula1>
    </dataValidation>
    <dataValidation type="custom" allowBlank="1" showInputMessage="1" showErrorMessage="1" error="控除できるのは&quot;36機械装置(組立て又は取付け)&quot;のみです" sqref="AD251:AG251 AD253:AG253 AD255:AG255 AD257:AG257 AD259:AG259 AD261:AG261 AD263:AG263 AD265:AG265 AD267:AG267" xr:uid="{3682D005-29DE-43D3-A4CC-27C3D228707B}">
      <formula1>$F$268="36 機械装置(組立て又は取付け）"</formula1>
    </dataValidation>
    <dataValidation type="custom" allowBlank="1" showInputMessage="1" showErrorMessage="1" error="控除できるのは&quot;36機械装置(組立て又は取付け)&quot;のみです" sqref="AD292:AG292 AD308:AG308 AD306:AG306 AD304:AG304 AD302:AG302 AD300:AG300 AD298:AG298 AD296:AG296 AD294:AG294" xr:uid="{60F73E6E-4AD7-48BB-B417-8FD5F19F06E2}">
      <formula1>$F$309="36 機械装置(組立て又は取付け）"</formula1>
    </dataValidation>
    <dataValidation type="custom" allowBlank="1" showInputMessage="1" showErrorMessage="1" error="控除できるのは&quot;36機械装置(組立て又は取付け)&quot;のみです" sqref="AD333:AG333 AD335:AG335 AD337:AG337 AD339:AG339 AD341:AG341 AD343:AG343 AD345:AG345 AD347:AG347 AD349:AG349" xr:uid="{08D814D5-EDEE-471C-A840-48D1E25F43FC}">
      <formula1>$F$350="36 機械装置(組立て又は取付け）"</formula1>
    </dataValidation>
    <dataValidation type="custom" allowBlank="1" showInputMessage="1" showErrorMessage="1" error="控除できるのは&quot;36機械装置(組立て又は取付け)&quot;のみです" sqref="AD374:AG374 AD390:AG390 AD388:AG388 AD386:AG386 AD384:AG384 AD382:AG382 AD380:AG380 AD378:AG378 AD376:AG376" xr:uid="{4A2BAF8A-A08E-44F4-B5E0-1F00DD198DA6}">
      <formula1>$F$391="36 機械装置(組立て又は取付け）"</formula1>
    </dataValidation>
    <dataValidation type="custom" allowBlank="1" showInputMessage="1" showErrorMessage="1" error="控除できるのは&quot;36機械装置(組立て又は取付け)&quot;のみです" sqref="AD415:AG415 AD417:AG417 AD419:AG419 AD421:AG421 AD423:AG423 AD425:AG425 AD427:AG427 AD429:AG429 AD431:AG431" xr:uid="{E2FFFEAA-266B-47E9-B453-3A1551F75276}">
      <formula1>$F$432="36 機械装置(組立て又は取付け）"</formula1>
    </dataValidation>
    <dataValidation type="custom" allowBlank="1" showInputMessage="1" showErrorMessage="1" error="控除できるのは&quot;36機械装置(組立て又は取付け)&quot;のみです" sqref="AD456:AG456 AD472:AG472 AD470:AG470 AD468:AG468 AD466:AG466 AD464:AG464 AD462:AG462 AD460:AG460 AD458:AG458" xr:uid="{E178381A-3FB0-4D51-A7CD-265D747E3A3B}">
      <formula1>$F$473="36 機械装置(組立て又は取付け）"</formula1>
    </dataValidation>
    <dataValidation type="custom" allowBlank="1" showInputMessage="1" showErrorMessage="1" error="控除できるのは&quot;36機械装置(組立て又は取付け)&quot;のみです" sqref="AD538:AG538 AD554:AG554 AD552:AG552 AD550:AG550 AD548:AG548 AD546:AG546 AD544:AG544 AD542:AG542 AD540:AG540" xr:uid="{16B9BA6D-A0C6-4BAA-8434-622AD0470F47}">
      <formula1>$F$555="36 機械装置(組立て又は取付け）"</formula1>
    </dataValidation>
    <dataValidation type="custom" allowBlank="1" showInputMessage="1" showErrorMessage="1" error="控除できるのは&quot;36機械装置(組立て又は取付け)&quot;のみです" sqref="AD579:AG579 AD581:AG581 AD583:AG583 AD585:AG585 AD587:AG587 AD589:AG589 AD591:AG591 AD593:AG593 AD595:AG595" xr:uid="{112106E4-A71E-4B25-B513-18BCE41BD425}">
      <formula1>$F$596="36 機械装置(組立て又は取付け）"</formula1>
    </dataValidation>
    <dataValidation type="custom" allowBlank="1" showInputMessage="1" showErrorMessage="1" error="控除できるのは&quot;36機械装置(組立て又は取付け)&quot;のみです" sqref="AD620:AG620 AD636:AG636 AD634:AG634 AD632:AG632 AD630:AG630 AD628:AG628 AD626:AG626 AD624:AG624 AD622:AG622" xr:uid="{AE90C047-EC8A-438C-963A-D471349780AF}">
      <formula1>$F$637="36 機械装置(組立て又は取付け）"</formula1>
    </dataValidation>
    <dataValidation type="custom" allowBlank="1" showInputMessage="1" showErrorMessage="1" error="控除できるのは&quot;36機械装置(組立て又は取付け)&quot;のみです" sqref="AD661:AG661 AD663:AG663 AD665:AG665 AD667:AG667 AD669:AG669 AD671:AG671 AD673:AG673 AD675:AG675 AD677:AG677" xr:uid="{D4D6636B-21EA-44BF-A0E6-DE1D05CBF686}">
      <formula1>$F$678="36 機械装置(組立て又は取付け）"</formula1>
    </dataValidation>
    <dataValidation type="whole" allowBlank="1" showInputMessage="1" showErrorMessage="1" sqref="J33:K33 S373:S390 S16:S25 S1193:S1210 S156:S173 S414:S431 S203:S220 S250:S267 S109:S126 S291:S308 S332:S349 S455:S472 S496:S513 S1234:S1251 S537:S554 S578:S595 S619:S636 S660:S677 S701:S718 S742:S759 S783:S800 S824:S841 S865:S882 S906:S923 S947:S964 S988:S1005 S1029:S1046 S1070:S1087 S1111:S1128 S1152:S1169 S62:S79" xr:uid="{BEFB7C4A-19B6-4324-A324-77A4563D0472}">
      <formula1>1</formula1>
      <formula2>31</formula2>
    </dataValidation>
    <dataValidation type="whole" allowBlank="1" showInputMessage="1" showErrorMessage="1" sqref="G33:H33 O1:O1048576" xr:uid="{A884CE29-A41E-4C15-B426-1C0831FECC34}">
      <formula1>1</formula1>
      <formula2>12</formula2>
    </dataValidation>
    <dataValidation type="whole" allowBlank="1" showInputMessage="1" showErrorMessage="1" sqref="AL9:AM11" xr:uid="{5A249270-C0D5-479F-875B-596E4268D7B3}">
      <formula1>1</formula1>
      <formula2>30</formula2>
    </dataValidation>
    <dataValidation type="list" allowBlank="1" showDropDown="1" showInputMessage="1" showErrorMessage="1" sqref="M10:M12" xr:uid="{D599F1E4-4B7B-4D47-9CFD-8E7EEC29112B}">
      <formula1>"0,1"</formula1>
    </dataValidation>
    <dataValidation type="list" allowBlank="1" showDropDown="1" showInputMessage="1" showErrorMessage="1" sqref="L10:L12" xr:uid="{355A28F5-6345-4905-AF59-D6D11AE1F907}">
      <formula1>"1,3"</formula1>
    </dataValidation>
    <dataValidation allowBlank="1" showDropDown="1" showInputMessage="1" showErrorMessage="1" sqref="K10:K12" xr:uid="{6C92BD85-6266-41DC-B027-929F93A18479}"/>
    <dataValidation type="list" allowBlank="1" showDropDown="1" showInputMessage="1" showErrorMessage="1" sqref="J10:J12" xr:uid="{7D1D4FB4-B421-40C7-9770-50631AB1BB1F}">
      <formula1>"0,1,2,3,4"</formula1>
    </dataValidation>
    <dataValidation type="list" allowBlank="1" showInputMessage="1" showErrorMessage="1" sqref="F26:F30 F1252:F1253 F1211:F1212 F1170:F1171 F1129:F1130 F1088:F1089 F1047:F1048 F1006:F1007 F965:F966 F924:F925 F883:F884 F842:F843 F801:F802 F760:F761 F719:F720 F678:F679 F637:F638 F596:F597 F555:F556 F514:F515 F473:F474 F432:F433 F391:F392 F350:F351 F309:F310 F268:F269 F221:F229 F174:F182 F127:F135 F80:F88" xr:uid="{5C731F0E-0813-41EC-AA29-BB740EAA5FB3}">
      <formula1>事業の種類</formula1>
    </dataValidation>
    <dataValidation type="list" showInputMessage="1" showErrorMessage="1" sqref="V123:X123 V1207:X1207 V1205:X1205 V1203:X1203 V1199:X1199 V1197:X1197 V1195:X1195 V1201:X1201 V1209:X1209 V1166:X1166 V1125:X1125 V1123:X1123 V1121:X1121 V1117:X1117 V1115:X1115 V1113:X1113 V1119:X1119 V1164:X1164 V1127:X1127 V1084:X1084 V1082:X1082 V1080:X1080 V1076:X1076 V1074:X1074 V1072:X1072 V1078:X1078 V1111:X1111 V1086:X1086 V1043:X1043 V1041:X1041 V1039:X1039 V1035:X1035 V1033:X1033 V1031:X1031 V1037:X1037 V1070:X1070 V1045:X1045 V1002:X1002 V1000:X1000 V998:X998 V994:X994 V992:X992 V990:X990 V996:X996 V1029:X1029 V1004:X1004 V961:X961 V959:X959 V957:X957 V953:X953 V951:X951 V949:X949 V955:X955 V988:X988 V963:X963 V920:X920 V918:X918 V916:X916 V912:X912 V910:X910 V908:X908 V914:X914 V947:X947 V922:X922 V879:X879 V877:X877 V875:X875 V871:X871 V869:X869 V867:X867 V873:X873 V906:X906 V881:X881 V838:X838 V836:X836 V834:X834 V830:X830 V828:X828 V826:X826 V832:X832 V865:X865 V840:X840 V797:X797 V795:X795 V793:X793 V789:X789 V787:X787 V785:X785 V791:X791 V824:X824 V799:X799 V756:X756 V754:X754 V752:X752 V748:X748 V746:X746 V744:X744 V750:X750 V783:X783 V758:X758 V715:X715 V713:X713 V711:X711 V707:X707 V705:X705 V703:X703 V709:X709 V742:X742 V66:X66 V674:X674 V672:X672 V670:X670 V666:X666 V664:X664 V662:X662 V668:X668 V717:X717 V676:X676 V633:X633 V631:X631 V629:X629 V625:X625 V623:X623 V621:X621 V627:X627 V660:X660 V635:X635 V592:X592 V590:X590 V588:X588 V584:X584 V582:X582 V580:X580 V586:X586 V619:X619 V594:X594 V551:X551 V549:X549 V547:X547 V543:X543 V541:X541 V539:X539 V545:X545 V578:X578 V553:X553 V1248:X1248 V1246:X1246 V1244:X1244 V1240:X1240 V1238:X1238 V1236:X1236 V1242:X1242 V537:X537 V1250:X1250 V510:X510 V508:X508 V506:X506 V502:X502 V500:X500 V498:X498 V504:X504 V1234:X1234 V512:X512 V469:X469 V467:X467 V465:X465 V461:X461 V459:X459 V457:X457 V463:X463 V496:X496 V471:X471 V428:X428 V426:X426 V424:X424 V420:X420 V418:X418 V416:X416 V422:X422 V455:X455 V430:X430 V387:X387 V385:X385 V383:X383 V379:X379 V377:X377 V375:X375 V381:X381 V414:X414 V389:X389 V346:X346 V344:X344 V342:X342 V338:X338 V336:X336 V334:X334 V340:X340 V373:X373 V348:X348 V305:X305 V303:X303 V301:X301 V297:X297 V295:X295 V293:X293 V299:X299 V332:X332 V307:X307 V64:X64 V70:X70 V78:X78 V701:X701 V121:X121 V119:X119 V115:X115 V291:X291 V113:X113 V264:X264 V262:X262 V260:X260 V256:X256 V254:X254 V252:X252 V258:X258 V111:X111 V266:X266 V217:X217 V215:X215 V213:X213 V209:X209 V207:X207 V205:X205 V211:X211 V250:X250 V219:X219 V1162:X1162 V1158:X1158 V1156:X1156 V1154:X1154 V1160:X1160 V1168:X1168 V1152:X1152 V203:X203 V1193:X1193 V170:X170 V168:X168 V166:X166 V162:X162 V160:X160 V158:X158 V164:X164 V172:X172 V156:X156 V117:X117 V125:X125 V109:X109 V62:X62 V76:X76 V74:X74 V72:X72 V68:X68" xr:uid="{F4028739-D106-4CFB-A9C2-B27407F66687}">
      <formula1>賃金算定基準</formula1>
    </dataValidation>
    <dataValidation showInputMessage="1" showErrorMessage="1" sqref="V24:X24 V22:X22 V20:X20 V18:X18 V16:X16" xr:uid="{F4759E69-B8F7-4F77-A4BE-144170994B64}"/>
    <dataValidation type="whole" operator="greaterThanOrEqual" allowBlank="1" showInputMessage="1" showErrorMessage="1" sqref="Q1:Q1048576" xr:uid="{E99CFB0C-60D0-469A-AFF9-8E0C2F2E62CF}">
      <formula1>1</formula1>
    </dataValidation>
  </dataValidations>
  <printOptions horizontalCentered="1"/>
  <pageMargins left="0.39370078740157483" right="0.39370078740157483" top="0.39370078740157483" bottom="0.39370078740157483" header="0.19685039370078741" footer="0.19685039370078741"/>
  <pageSetup paperSize="9" scale="95" orientation="landscape" errors="blank" r:id="rId1"/>
  <headerFooter alignWithMargins="0"/>
  <rowBreaks count="29" manualBreakCount="29">
    <brk id="43" max="46" man="1"/>
    <brk id="90" max="46" man="1"/>
    <brk id="137" max="46" man="1"/>
    <brk id="184" max="46" man="1"/>
    <brk id="231" max="46" man="1"/>
    <brk id="272" max="46" man="1"/>
    <brk id="313" max="46" man="1"/>
    <brk id="354" max="46" man="1"/>
    <brk id="395" max="46" man="1"/>
    <brk id="436" max="46" man="1"/>
    <brk id="477" max="46" man="1"/>
    <brk id="518" max="46" man="1"/>
    <brk id="559" max="46" man="1"/>
    <brk id="600" max="46" man="1"/>
    <brk id="641" max="46" man="1"/>
    <brk id="682" max="46" man="1"/>
    <brk id="723" max="46" man="1"/>
    <brk id="764" max="46" man="1"/>
    <brk id="805" max="46" man="1"/>
    <brk id="846" max="46" man="1"/>
    <brk id="887" max="46" man="1"/>
    <brk id="928" max="46" man="1"/>
    <brk id="969" max="46" man="1"/>
    <brk id="1010" max="46" man="1"/>
    <brk id="1051" max="46" man="1"/>
    <brk id="1092" max="46" man="1"/>
    <brk id="1133" max="46" man="1"/>
    <brk id="1174" max="46" man="1"/>
    <brk id="1215" max="46" man="1"/>
  </rowBreaks>
  <ignoredErrors>
    <ignoredError sqref="J11:N12 AJ33 AM33 AP33 AO32 R11:V12 P10:P12 R10:S10 K10:N10"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indexed="50"/>
  </sheetPr>
  <dimension ref="A1:BM1256"/>
  <sheetViews>
    <sheetView showGridLines="0" showZeros="0" view="pageBreakPreview" topLeftCell="A7" zoomScaleNormal="100" zoomScaleSheetLayoutView="100" workbookViewId="0">
      <selection activeCell="F29" sqref="F29:N29"/>
    </sheetView>
  </sheetViews>
  <sheetFormatPr defaultColWidth="9" defaultRowHeight="0" customHeight="1" zeroHeight="1" x14ac:dyDescent="0.15"/>
  <cols>
    <col min="1" max="2" width="2.625" style="1" customWidth="1"/>
    <col min="3" max="4" width="3.625" style="1" customWidth="1"/>
    <col min="5" max="5" width="2.625" style="1" customWidth="1"/>
    <col min="6" max="9" width="4.625" style="1" customWidth="1"/>
    <col min="10"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39" width="3.125" style="1" customWidth="1"/>
    <col min="40" max="43" width="3.125" style="324" customWidth="1"/>
    <col min="44" max="44" width="1.25" style="324" customWidth="1"/>
    <col min="45" max="45" width="2" style="324" customWidth="1"/>
    <col min="46" max="46" width="1.375" style="1" customWidth="1"/>
    <col min="47" max="47" width="1.25" style="1" customWidth="1"/>
    <col min="48" max="48" width="8.875" style="1" hidden="1" customWidth="1"/>
    <col min="49" max="49" width="3.75" style="1" hidden="1" customWidth="1"/>
    <col min="50" max="50" width="3.75" style="4" hidden="1" customWidth="1"/>
    <col min="51" max="52" width="12.75" style="4" hidden="1" customWidth="1"/>
    <col min="53" max="55" width="12.125" style="4" hidden="1" customWidth="1"/>
    <col min="56" max="57" width="11.625" style="43" hidden="1" customWidth="1"/>
    <col min="58" max="78" width="0" style="1" hidden="1" customWidth="1"/>
    <col min="79" max="16383" width="9" style="1"/>
    <col min="16384" max="16384" width="6.875" style="1" customWidth="1"/>
  </cols>
  <sheetData>
    <row r="1" spans="1:65" ht="6" customHeight="1" thickBot="1" x14ac:dyDescent="0.2">
      <c r="A1" s="310"/>
      <c r="B1" s="310"/>
      <c r="C1" s="310"/>
      <c r="D1" s="310"/>
      <c r="E1" s="310"/>
      <c r="F1" s="310"/>
      <c r="G1" s="310"/>
      <c r="H1" s="310"/>
      <c r="I1" s="310"/>
      <c r="J1" s="310"/>
      <c r="K1" s="310"/>
      <c r="L1" s="310"/>
      <c r="M1" s="310"/>
      <c r="N1" s="310"/>
      <c r="O1" s="310"/>
      <c r="P1" s="310"/>
      <c r="Q1" s="310"/>
      <c r="R1" s="310"/>
      <c r="S1" s="310"/>
      <c r="T1" s="310"/>
      <c r="U1" s="310"/>
      <c r="V1" s="310"/>
      <c r="W1" s="310"/>
      <c r="X1" s="310"/>
      <c r="Y1" s="310"/>
      <c r="Z1" s="310"/>
      <c r="AA1" s="310"/>
      <c r="AB1" s="310"/>
      <c r="AC1" s="310"/>
      <c r="AD1" s="310"/>
      <c r="AE1" s="310"/>
      <c r="AF1" s="310"/>
      <c r="AG1" s="310"/>
      <c r="AH1" s="310"/>
      <c r="AI1" s="310"/>
      <c r="AJ1" s="310"/>
      <c r="AK1" s="310"/>
      <c r="AL1" s="310"/>
      <c r="AM1" s="310"/>
      <c r="AN1" s="322"/>
      <c r="AO1" s="322"/>
      <c r="AP1" s="322"/>
      <c r="AQ1" s="322"/>
      <c r="AR1" s="322"/>
      <c r="AS1" s="322"/>
      <c r="AT1" s="310"/>
      <c r="AU1" s="310"/>
    </row>
    <row r="2" spans="1:65" ht="24" customHeight="1" x14ac:dyDescent="0.15">
      <c r="A2" s="310"/>
      <c r="B2" s="310"/>
      <c r="C2" s="310"/>
      <c r="D2" s="310"/>
      <c r="E2" s="310"/>
      <c r="F2" s="310"/>
      <c r="G2" s="310"/>
      <c r="H2" s="310"/>
      <c r="I2" s="310"/>
      <c r="J2" s="310"/>
      <c r="K2" s="310"/>
      <c r="L2" s="310"/>
      <c r="M2" s="310"/>
      <c r="N2" s="310"/>
      <c r="O2" s="310"/>
      <c r="P2" s="310"/>
      <c r="Q2" s="310"/>
      <c r="R2" s="310"/>
      <c r="S2" s="310"/>
      <c r="T2" s="310"/>
      <c r="U2" s="310"/>
      <c r="V2" s="310"/>
      <c r="W2" s="310"/>
      <c r="X2" s="311"/>
      <c r="Y2" s="311"/>
      <c r="Z2" s="310"/>
      <c r="AA2" s="310"/>
      <c r="AB2" s="310"/>
      <c r="AC2" s="310"/>
      <c r="AD2" s="310"/>
      <c r="AE2" s="310"/>
      <c r="AF2" s="310"/>
      <c r="AG2" s="310"/>
      <c r="AH2" s="310"/>
      <c r="AI2" s="310"/>
      <c r="AJ2" s="310"/>
      <c r="AK2" s="310"/>
      <c r="AL2" s="310"/>
      <c r="AM2" s="310"/>
      <c r="AN2" s="322"/>
      <c r="AO2" s="322"/>
      <c r="AP2" s="322"/>
      <c r="AQ2" s="322"/>
      <c r="AR2" s="322"/>
      <c r="AS2" s="322"/>
      <c r="AT2" s="310"/>
      <c r="AU2" s="310"/>
      <c r="BF2" s="840" t="s">
        <v>220</v>
      </c>
      <c r="BG2" s="841"/>
      <c r="BH2" s="841"/>
      <c r="BI2" s="841"/>
      <c r="BJ2" s="842"/>
    </row>
    <row r="3" spans="1:65" ht="9" customHeight="1" x14ac:dyDescent="0.15">
      <c r="A3" s="310"/>
      <c r="B3" s="310"/>
      <c r="C3" s="310"/>
      <c r="D3" s="310"/>
      <c r="E3" s="310"/>
      <c r="F3" s="310"/>
      <c r="G3" s="310"/>
      <c r="H3" s="310"/>
      <c r="I3" s="310"/>
      <c r="J3" s="310"/>
      <c r="K3" s="310"/>
      <c r="L3" s="310"/>
      <c r="M3" s="310"/>
      <c r="N3" s="310"/>
      <c r="O3" s="310"/>
      <c r="P3" s="310"/>
      <c r="Q3" s="310"/>
      <c r="R3" s="310"/>
      <c r="S3" s="310"/>
      <c r="T3" s="310"/>
      <c r="U3" s="312"/>
      <c r="V3" s="312"/>
      <c r="W3" s="312"/>
      <c r="X3" s="312"/>
      <c r="Y3" s="312"/>
      <c r="Z3" s="313"/>
      <c r="AA3" s="313"/>
      <c r="AB3" s="314"/>
      <c r="AC3" s="314"/>
      <c r="AD3" s="314"/>
      <c r="AE3" s="314"/>
      <c r="AF3" s="314"/>
      <c r="AG3" s="314"/>
      <c r="AH3" s="314"/>
      <c r="AI3" s="314"/>
      <c r="AJ3" s="314"/>
      <c r="AK3" s="314"/>
      <c r="AL3" s="314"/>
      <c r="AM3" s="314"/>
      <c r="AN3" s="323"/>
      <c r="AO3" s="323"/>
      <c r="AP3" s="323"/>
      <c r="AQ3" s="323"/>
      <c r="AR3" s="323"/>
      <c r="AS3" s="323"/>
      <c r="AT3" s="310"/>
      <c r="AU3" s="310"/>
      <c r="BF3" s="161"/>
      <c r="BG3" s="43"/>
      <c r="BH3" s="43"/>
      <c r="BI3" s="43"/>
      <c r="BJ3" s="162"/>
    </row>
    <row r="4" spans="1:65" ht="17.25" customHeight="1" x14ac:dyDescent="0.2">
      <c r="A4" s="310"/>
      <c r="B4" s="315" t="s">
        <v>9</v>
      </c>
      <c r="C4" s="310"/>
      <c r="D4" s="310"/>
      <c r="E4" s="310"/>
      <c r="F4" s="310"/>
      <c r="G4" s="310"/>
      <c r="H4" s="310"/>
      <c r="I4" s="310"/>
      <c r="J4" s="310"/>
      <c r="K4" s="310"/>
      <c r="L4" s="310"/>
      <c r="M4" s="310"/>
      <c r="N4" s="310"/>
      <c r="O4" s="310"/>
      <c r="P4" s="310"/>
      <c r="Q4" s="310"/>
      <c r="R4" s="310"/>
      <c r="S4" s="310"/>
      <c r="T4" s="310"/>
      <c r="U4" s="316" t="s">
        <v>30</v>
      </c>
      <c r="V4" s="312"/>
      <c r="W4" s="312"/>
      <c r="X4" s="312"/>
      <c r="Y4" s="312"/>
      <c r="Z4" s="310"/>
      <c r="AA4" s="310"/>
      <c r="AB4" s="310"/>
      <c r="AC4" s="310"/>
      <c r="AD4" s="310"/>
      <c r="AE4" s="310"/>
      <c r="AF4" s="310"/>
      <c r="AG4" s="310"/>
      <c r="AH4" s="310"/>
      <c r="AI4" s="310"/>
      <c r="AJ4" s="310"/>
      <c r="AK4" s="310"/>
      <c r="AL4" s="310"/>
      <c r="AM4" s="310"/>
      <c r="AN4" s="322"/>
      <c r="AO4" s="322"/>
      <c r="AP4" s="322"/>
      <c r="AQ4" s="322"/>
      <c r="AR4" s="322"/>
      <c r="AS4" s="322"/>
      <c r="AT4" s="310"/>
      <c r="AU4" s="310"/>
      <c r="BF4" s="161"/>
      <c r="BG4" s="43" t="s">
        <v>221</v>
      </c>
      <c r="BH4" s="43"/>
      <c r="BI4" s="43"/>
      <c r="BJ4" s="162"/>
    </row>
    <row r="5" spans="1:65" ht="12.95" customHeight="1" x14ac:dyDescent="0.15">
      <c r="A5" s="310"/>
      <c r="B5" s="310"/>
      <c r="C5" s="310"/>
      <c r="D5" s="310"/>
      <c r="E5" s="310"/>
      <c r="F5" s="310"/>
      <c r="G5" s="310"/>
      <c r="H5" s="310"/>
      <c r="I5" s="310"/>
      <c r="J5" s="310"/>
      <c r="K5" s="310"/>
      <c r="L5" s="310"/>
      <c r="M5" s="317"/>
      <c r="N5" s="843" t="s">
        <v>31</v>
      </c>
      <c r="O5" s="843"/>
      <c r="P5" s="843"/>
      <c r="Q5" s="843"/>
      <c r="R5" s="843"/>
      <c r="S5" s="843"/>
      <c r="T5" s="843"/>
      <c r="U5" s="843"/>
      <c r="V5" s="843"/>
      <c r="W5" s="843"/>
      <c r="X5" s="843"/>
      <c r="Y5" s="843"/>
      <c r="Z5" s="843"/>
      <c r="AA5" s="843"/>
      <c r="AB5" s="843"/>
      <c r="AC5" s="843"/>
      <c r="AD5" s="843"/>
      <c r="AE5" s="843"/>
      <c r="AF5" s="317"/>
      <c r="AG5" s="310"/>
      <c r="AH5" s="310"/>
      <c r="AI5" s="310"/>
      <c r="AJ5" s="310"/>
      <c r="AK5" s="310"/>
      <c r="AL5" s="318"/>
      <c r="AM5" s="845" t="s">
        <v>266</v>
      </c>
      <c r="AN5" s="846"/>
      <c r="AO5" s="846"/>
      <c r="AP5" s="847"/>
      <c r="AQ5" s="322"/>
      <c r="AR5" s="322"/>
      <c r="AS5" s="322"/>
      <c r="AT5" s="310"/>
      <c r="AU5" s="310"/>
      <c r="BF5" s="161"/>
      <c r="BG5" s="43" t="s">
        <v>222</v>
      </c>
      <c r="BH5" s="43"/>
      <c r="BI5" s="43"/>
      <c r="BJ5" s="162"/>
    </row>
    <row r="6" spans="1:65" ht="12.95" customHeight="1" x14ac:dyDescent="0.15">
      <c r="A6" s="310"/>
      <c r="B6" s="310"/>
      <c r="C6" s="310"/>
      <c r="D6" s="310"/>
      <c r="E6" s="310"/>
      <c r="F6" s="310"/>
      <c r="G6" s="310"/>
      <c r="H6" s="310"/>
      <c r="I6" s="310"/>
      <c r="J6" s="310"/>
      <c r="K6" s="310"/>
      <c r="L6" s="310"/>
      <c r="M6" s="319"/>
      <c r="N6" s="844"/>
      <c r="O6" s="844"/>
      <c r="P6" s="844"/>
      <c r="Q6" s="844"/>
      <c r="R6" s="844"/>
      <c r="S6" s="844"/>
      <c r="T6" s="844"/>
      <c r="U6" s="844"/>
      <c r="V6" s="844"/>
      <c r="W6" s="844"/>
      <c r="X6" s="844"/>
      <c r="Y6" s="844"/>
      <c r="Z6" s="844"/>
      <c r="AA6" s="844"/>
      <c r="AB6" s="844"/>
      <c r="AC6" s="844"/>
      <c r="AD6" s="844"/>
      <c r="AE6" s="844"/>
      <c r="AF6" s="319"/>
      <c r="AG6" s="310"/>
      <c r="AH6" s="310"/>
      <c r="AI6" s="310"/>
      <c r="AJ6" s="310"/>
      <c r="AK6" s="310"/>
      <c r="AL6" s="318"/>
      <c r="AM6" s="848"/>
      <c r="AN6" s="849"/>
      <c r="AO6" s="849"/>
      <c r="AP6" s="850"/>
      <c r="AQ6" s="322"/>
      <c r="AR6" s="322"/>
      <c r="AS6" s="322"/>
      <c r="AT6" s="310"/>
      <c r="AU6" s="310"/>
      <c r="BF6" s="161"/>
      <c r="BG6" s="43" t="s">
        <v>244</v>
      </c>
      <c r="BH6" s="43"/>
      <c r="BI6" s="43"/>
      <c r="BJ6" s="162"/>
    </row>
    <row r="7" spans="1:65" ht="12.75" customHeight="1" x14ac:dyDescent="0.15">
      <c r="A7" s="310"/>
      <c r="B7" s="310"/>
      <c r="C7" s="310"/>
      <c r="D7" s="310"/>
      <c r="E7" s="310"/>
      <c r="F7" s="310"/>
      <c r="G7" s="310"/>
      <c r="H7" s="310"/>
      <c r="I7" s="310"/>
      <c r="J7" s="310"/>
      <c r="K7" s="310"/>
      <c r="L7" s="310"/>
      <c r="M7" s="310"/>
      <c r="N7" s="310"/>
      <c r="O7" s="310"/>
      <c r="P7" s="310"/>
      <c r="Q7" s="310"/>
      <c r="R7" s="310"/>
      <c r="S7" s="310"/>
      <c r="T7" s="310"/>
      <c r="U7" s="310"/>
      <c r="V7" s="310"/>
      <c r="W7" s="310"/>
      <c r="X7" s="310"/>
      <c r="Y7" s="310"/>
      <c r="Z7" s="310"/>
      <c r="AA7" s="310"/>
      <c r="AB7" s="310"/>
      <c r="AC7" s="310"/>
      <c r="AD7" s="310"/>
      <c r="AE7" s="310"/>
      <c r="AF7" s="310"/>
      <c r="AG7" s="310"/>
      <c r="AH7" s="310"/>
      <c r="AI7" s="310"/>
      <c r="AJ7" s="310"/>
      <c r="AK7" s="310"/>
      <c r="AL7" s="320"/>
      <c r="AM7" s="320"/>
      <c r="AN7" s="322"/>
      <c r="AO7" s="322"/>
      <c r="AP7" s="322"/>
      <c r="AQ7" s="322"/>
      <c r="AR7" s="322"/>
      <c r="AS7" s="322"/>
      <c r="AT7" s="310"/>
      <c r="AU7" s="310"/>
      <c r="BF7" s="161"/>
      <c r="BG7" s="43" t="s">
        <v>223</v>
      </c>
      <c r="BH7" s="43"/>
      <c r="BI7" s="43"/>
      <c r="BJ7" s="162"/>
    </row>
    <row r="8" spans="1:65" ht="6" customHeight="1" x14ac:dyDescent="0.15">
      <c r="A8" s="310"/>
      <c r="B8" s="310"/>
      <c r="C8" s="310"/>
      <c r="D8" s="310"/>
      <c r="E8" s="310"/>
      <c r="F8" s="310"/>
      <c r="G8" s="310"/>
      <c r="H8" s="310"/>
      <c r="I8" s="310"/>
      <c r="J8" s="310"/>
      <c r="K8" s="310"/>
      <c r="L8" s="310"/>
      <c r="M8" s="310"/>
      <c r="N8" s="310"/>
      <c r="O8" s="310"/>
      <c r="P8" s="310"/>
      <c r="Q8" s="310"/>
      <c r="R8" s="310"/>
      <c r="S8" s="310"/>
      <c r="T8" s="310"/>
      <c r="U8" s="310"/>
      <c r="V8" s="310"/>
      <c r="W8" s="310"/>
      <c r="X8" s="310"/>
      <c r="Y8" s="310"/>
      <c r="Z8" s="310"/>
      <c r="AA8" s="310"/>
      <c r="AB8" s="310"/>
      <c r="AC8" s="310"/>
      <c r="AD8" s="310"/>
      <c r="AE8" s="310"/>
      <c r="AF8" s="310"/>
      <c r="AG8" s="310"/>
      <c r="AH8" s="310"/>
      <c r="AI8" s="310"/>
      <c r="AJ8" s="310"/>
      <c r="AK8" s="310"/>
      <c r="AL8" s="310"/>
      <c r="AM8" s="310"/>
      <c r="AN8" s="322"/>
      <c r="AO8" s="322"/>
      <c r="AP8" s="322"/>
      <c r="AQ8" s="322"/>
      <c r="AR8" s="322"/>
      <c r="AS8" s="322"/>
      <c r="AT8" s="310"/>
      <c r="AU8" s="310"/>
      <c r="BF8" s="161"/>
      <c r="BG8" s="43" t="s">
        <v>222</v>
      </c>
      <c r="BH8" s="43"/>
      <c r="BI8" s="43"/>
      <c r="BJ8" s="162"/>
    </row>
    <row r="9" spans="1:65" ht="12" customHeight="1" x14ac:dyDescent="0.15">
      <c r="A9" s="310"/>
      <c r="B9" s="747" t="s">
        <v>2</v>
      </c>
      <c r="C9" s="748"/>
      <c r="D9" s="748"/>
      <c r="E9" s="748"/>
      <c r="F9" s="748"/>
      <c r="G9" s="748"/>
      <c r="H9" s="748"/>
      <c r="I9" s="749"/>
      <c r="J9" s="751" t="s">
        <v>10</v>
      </c>
      <c r="K9" s="751"/>
      <c r="L9" s="321" t="s">
        <v>3</v>
      </c>
      <c r="M9" s="751" t="s">
        <v>11</v>
      </c>
      <c r="N9" s="751"/>
      <c r="O9" s="752" t="s">
        <v>12</v>
      </c>
      <c r="P9" s="751"/>
      <c r="Q9" s="751"/>
      <c r="R9" s="751"/>
      <c r="S9" s="751"/>
      <c r="T9" s="751"/>
      <c r="U9" s="569" t="s">
        <v>13</v>
      </c>
      <c r="V9" s="569"/>
      <c r="W9" s="569"/>
      <c r="AL9" s="1065"/>
      <c r="AM9" s="572"/>
      <c r="AN9" s="938" t="s">
        <v>4</v>
      </c>
      <c r="AO9" s="938"/>
      <c r="AP9" s="941">
        <v>1</v>
      </c>
      <c r="AQ9" s="941"/>
      <c r="AR9" s="938" t="s">
        <v>5</v>
      </c>
      <c r="AS9" s="944"/>
      <c r="BD9" s="120"/>
      <c r="BF9" s="161"/>
      <c r="BG9" s="43" t="s">
        <v>245</v>
      </c>
      <c r="BH9" s="43"/>
      <c r="BI9" s="43"/>
      <c r="BJ9" s="162"/>
    </row>
    <row r="10" spans="1:65" ht="13.5" customHeight="1" x14ac:dyDescent="0.15">
      <c r="A10" s="310"/>
      <c r="B10" s="748"/>
      <c r="C10" s="748"/>
      <c r="D10" s="748"/>
      <c r="E10" s="748"/>
      <c r="F10" s="748"/>
      <c r="G10" s="748"/>
      <c r="H10" s="748"/>
      <c r="I10" s="749"/>
      <c r="J10" s="829" t="s">
        <v>276</v>
      </c>
      <c r="K10" s="836" t="s">
        <v>277</v>
      </c>
      <c r="L10" s="829" t="s">
        <v>276</v>
      </c>
      <c r="M10" s="838" t="s">
        <v>278</v>
      </c>
      <c r="N10" s="827" t="s">
        <v>279</v>
      </c>
      <c r="O10" s="829" t="s">
        <v>280</v>
      </c>
      <c r="P10" s="762" t="s">
        <v>279</v>
      </c>
      <c r="Q10" s="762" t="s">
        <v>280</v>
      </c>
      <c r="R10" s="762" t="s">
        <v>278</v>
      </c>
      <c r="S10" s="762" t="s">
        <v>277</v>
      </c>
      <c r="T10" s="827" t="s">
        <v>281</v>
      </c>
      <c r="U10" s="1012"/>
      <c r="V10" s="1018"/>
      <c r="W10" s="1020"/>
      <c r="AL10" s="573"/>
      <c r="AM10" s="574"/>
      <c r="AN10" s="939"/>
      <c r="AO10" s="939"/>
      <c r="AP10" s="942"/>
      <c r="AQ10" s="942"/>
      <c r="AR10" s="939"/>
      <c r="AS10" s="945"/>
      <c r="BF10" s="161"/>
      <c r="BG10" s="43" t="s">
        <v>224</v>
      </c>
      <c r="BH10" s="43"/>
      <c r="BI10" s="43"/>
      <c r="BJ10" s="162"/>
    </row>
    <row r="11" spans="1:65" ht="9" customHeight="1" x14ac:dyDescent="0.15">
      <c r="A11" s="310"/>
      <c r="B11" s="748"/>
      <c r="C11" s="748"/>
      <c r="D11" s="748"/>
      <c r="E11" s="748"/>
      <c r="F11" s="748"/>
      <c r="G11" s="748"/>
      <c r="H11" s="748"/>
      <c r="I11" s="749"/>
      <c r="J11" s="830"/>
      <c r="K11" s="837"/>
      <c r="L11" s="830"/>
      <c r="M11" s="839"/>
      <c r="N11" s="828"/>
      <c r="O11" s="830"/>
      <c r="P11" s="763"/>
      <c r="Q11" s="763"/>
      <c r="R11" s="763"/>
      <c r="S11" s="763"/>
      <c r="T11" s="828"/>
      <c r="U11" s="1013"/>
      <c r="V11" s="1019"/>
      <c r="W11" s="1021"/>
      <c r="AL11" s="575"/>
      <c r="AM11" s="576"/>
      <c r="AN11" s="940"/>
      <c r="AO11" s="940"/>
      <c r="AP11" s="943"/>
      <c r="AQ11" s="943"/>
      <c r="AR11" s="940"/>
      <c r="AS11" s="946"/>
      <c r="BF11" s="161"/>
      <c r="BG11" s="43" t="s">
        <v>222</v>
      </c>
      <c r="BH11" s="43"/>
      <c r="BI11" s="43"/>
      <c r="BJ11" s="162"/>
    </row>
    <row r="12" spans="1:65" ht="6" customHeight="1" thickBot="1" x14ac:dyDescent="0.2">
      <c r="A12" s="310"/>
      <c r="B12" s="750"/>
      <c r="C12" s="750"/>
      <c r="D12" s="750"/>
      <c r="E12" s="750"/>
      <c r="F12" s="750"/>
      <c r="G12" s="750"/>
      <c r="H12" s="750"/>
      <c r="I12" s="710"/>
      <c r="J12" s="830"/>
      <c r="K12" s="837"/>
      <c r="L12" s="830"/>
      <c r="M12" s="839"/>
      <c r="N12" s="828"/>
      <c r="O12" s="830"/>
      <c r="P12" s="763"/>
      <c r="Q12" s="763"/>
      <c r="R12" s="763"/>
      <c r="S12" s="763"/>
      <c r="T12" s="828"/>
      <c r="U12" s="1013"/>
      <c r="V12" s="1019"/>
      <c r="W12" s="1021"/>
      <c r="BF12" s="161"/>
      <c r="BG12" s="43" t="s">
        <v>246</v>
      </c>
      <c r="BH12" s="43"/>
      <c r="BI12" s="43"/>
      <c r="BJ12" s="162"/>
    </row>
    <row r="13" spans="1:65" s="6" customFormat="1" ht="15" customHeight="1" thickBot="1" x14ac:dyDescent="0.2">
      <c r="A13" s="1"/>
      <c r="B13" s="487" t="s">
        <v>14</v>
      </c>
      <c r="C13" s="488"/>
      <c r="D13" s="488"/>
      <c r="E13" s="488"/>
      <c r="F13" s="488"/>
      <c r="G13" s="488"/>
      <c r="H13" s="488"/>
      <c r="I13" s="489"/>
      <c r="J13" s="487" t="s">
        <v>6</v>
      </c>
      <c r="K13" s="488"/>
      <c r="L13" s="488"/>
      <c r="M13" s="488"/>
      <c r="N13" s="496"/>
      <c r="O13" s="499" t="s">
        <v>15</v>
      </c>
      <c r="P13" s="488"/>
      <c r="Q13" s="488"/>
      <c r="R13" s="488"/>
      <c r="S13" s="488"/>
      <c r="T13" s="488"/>
      <c r="U13" s="489"/>
      <c r="V13" s="12" t="s">
        <v>32</v>
      </c>
      <c r="W13" s="27"/>
      <c r="X13" s="27"/>
      <c r="Y13" s="526" t="s">
        <v>44</v>
      </c>
      <c r="Z13" s="526"/>
      <c r="AA13" s="526"/>
      <c r="AB13" s="526"/>
      <c r="AC13" s="526"/>
      <c r="AD13" s="526"/>
      <c r="AE13" s="526"/>
      <c r="AF13" s="526"/>
      <c r="AG13" s="526"/>
      <c r="AH13" s="526"/>
      <c r="AI13" s="27"/>
      <c r="AJ13" s="27"/>
      <c r="AK13" s="28"/>
      <c r="AL13" s="13" t="s">
        <v>216</v>
      </c>
      <c r="AM13" s="306"/>
      <c r="AN13" s="930" t="s">
        <v>33</v>
      </c>
      <c r="AO13" s="930"/>
      <c r="AP13" s="930"/>
      <c r="AQ13" s="930"/>
      <c r="AR13" s="930"/>
      <c r="AS13" s="931"/>
      <c r="AX13" s="4"/>
      <c r="AY13" s="4"/>
      <c r="AZ13" s="4"/>
      <c r="BA13" s="4"/>
      <c r="BB13" s="4"/>
      <c r="BC13" s="4"/>
      <c r="BD13" s="792" t="s">
        <v>165</v>
      </c>
      <c r="BE13" s="793"/>
      <c r="BF13" s="159"/>
      <c r="BG13" s="43" t="s">
        <v>225</v>
      </c>
      <c r="BH13" s="92"/>
      <c r="BI13" s="92"/>
      <c r="BJ13" s="163"/>
    </row>
    <row r="14" spans="1:65" s="6" customFormat="1" ht="13.5" customHeight="1" thickBot="1" x14ac:dyDescent="0.2">
      <c r="A14" s="1"/>
      <c r="B14" s="490"/>
      <c r="C14" s="491"/>
      <c r="D14" s="491"/>
      <c r="E14" s="491"/>
      <c r="F14" s="491"/>
      <c r="G14" s="491"/>
      <c r="H14" s="491"/>
      <c r="I14" s="492"/>
      <c r="J14" s="490"/>
      <c r="K14" s="491"/>
      <c r="L14" s="491"/>
      <c r="M14" s="491"/>
      <c r="N14" s="497"/>
      <c r="O14" s="500"/>
      <c r="P14" s="491"/>
      <c r="Q14" s="491"/>
      <c r="R14" s="491"/>
      <c r="S14" s="491"/>
      <c r="T14" s="491"/>
      <c r="U14" s="492"/>
      <c r="V14" s="530" t="s">
        <v>7</v>
      </c>
      <c r="W14" s="643"/>
      <c r="X14" s="643"/>
      <c r="Y14" s="644"/>
      <c r="Z14" s="536" t="s">
        <v>16</v>
      </c>
      <c r="AA14" s="537"/>
      <c r="AB14" s="537"/>
      <c r="AC14" s="538"/>
      <c r="AD14" s="648" t="s">
        <v>17</v>
      </c>
      <c r="AE14" s="649"/>
      <c r="AF14" s="649"/>
      <c r="AG14" s="650"/>
      <c r="AH14" s="548" t="s">
        <v>86</v>
      </c>
      <c r="AI14" s="549"/>
      <c r="AJ14" s="549"/>
      <c r="AK14" s="550"/>
      <c r="AL14" s="1014" t="s">
        <v>217</v>
      </c>
      <c r="AM14" s="1015"/>
      <c r="AN14" s="932" t="s">
        <v>19</v>
      </c>
      <c r="AO14" s="933"/>
      <c r="AP14" s="933"/>
      <c r="AQ14" s="933"/>
      <c r="AR14" s="934"/>
      <c r="AS14" s="935"/>
      <c r="AX14" s="4"/>
      <c r="AY14" s="196" t="s">
        <v>243</v>
      </c>
      <c r="AZ14" s="196" t="s">
        <v>243</v>
      </c>
      <c r="BA14" s="196" t="s">
        <v>241</v>
      </c>
      <c r="BB14" s="522" t="s">
        <v>242</v>
      </c>
      <c r="BC14" s="523"/>
      <c r="BD14" s="794"/>
      <c r="BE14" s="795"/>
      <c r="BF14" s="160"/>
      <c r="BG14" s="99"/>
      <c r="BH14" s="99"/>
      <c r="BI14" s="164" t="s">
        <v>226</v>
      </c>
      <c r="BJ14" s="165">
        <v>41</v>
      </c>
    </row>
    <row r="15" spans="1:65" s="6" customFormat="1" ht="13.5" customHeight="1" x14ac:dyDescent="0.15">
      <c r="A15" s="1"/>
      <c r="B15" s="493"/>
      <c r="C15" s="494"/>
      <c r="D15" s="494"/>
      <c r="E15" s="494"/>
      <c r="F15" s="494"/>
      <c r="G15" s="494"/>
      <c r="H15" s="494"/>
      <c r="I15" s="495"/>
      <c r="J15" s="493"/>
      <c r="K15" s="494"/>
      <c r="L15" s="494"/>
      <c r="M15" s="494"/>
      <c r="N15" s="498"/>
      <c r="O15" s="501"/>
      <c r="P15" s="494"/>
      <c r="Q15" s="494"/>
      <c r="R15" s="494"/>
      <c r="S15" s="494"/>
      <c r="T15" s="494"/>
      <c r="U15" s="495"/>
      <c r="V15" s="645"/>
      <c r="W15" s="646"/>
      <c r="X15" s="646"/>
      <c r="Y15" s="647"/>
      <c r="Z15" s="539"/>
      <c r="AA15" s="540"/>
      <c r="AB15" s="540"/>
      <c r="AC15" s="541"/>
      <c r="AD15" s="651"/>
      <c r="AE15" s="652"/>
      <c r="AF15" s="652"/>
      <c r="AG15" s="653"/>
      <c r="AH15" s="551"/>
      <c r="AI15" s="552"/>
      <c r="AJ15" s="552"/>
      <c r="AK15" s="553"/>
      <c r="AL15" s="1016"/>
      <c r="AM15" s="1017"/>
      <c r="AN15" s="936"/>
      <c r="AO15" s="936"/>
      <c r="AP15" s="936"/>
      <c r="AQ15" s="936"/>
      <c r="AR15" s="936"/>
      <c r="AS15" s="937"/>
      <c r="AX15" s="4"/>
      <c r="AY15" s="197"/>
      <c r="AZ15" s="198" t="s">
        <v>237</v>
      </c>
      <c r="BA15" s="198" t="s">
        <v>240</v>
      </c>
      <c r="BB15" s="199" t="s">
        <v>238</v>
      </c>
      <c r="BC15" s="198" t="s">
        <v>252</v>
      </c>
      <c r="BD15" s="170" t="s">
        <v>163</v>
      </c>
      <c r="BE15" s="174" t="s">
        <v>164</v>
      </c>
      <c r="BF15" s="166" t="s">
        <v>227</v>
      </c>
      <c r="BG15" s="167" t="s">
        <v>228</v>
      </c>
      <c r="BH15" s="167" t="s">
        <v>229</v>
      </c>
      <c r="BI15" s="168" t="s">
        <v>230</v>
      </c>
      <c r="BJ15" s="169" t="s">
        <v>231</v>
      </c>
      <c r="BL15" s="43" t="s">
        <v>251</v>
      </c>
      <c r="BM15" s="43" t="s">
        <v>151</v>
      </c>
    </row>
    <row r="16" spans="1:65" ht="18" customHeight="1" thickBot="1" x14ac:dyDescent="0.2">
      <c r="B16" s="891" t="s">
        <v>32</v>
      </c>
      <c r="C16" s="886"/>
      <c r="D16" s="887"/>
      <c r="E16" s="887"/>
      <c r="F16" s="887"/>
      <c r="G16" s="887"/>
      <c r="H16" s="887"/>
      <c r="I16" s="888"/>
      <c r="J16" s="893"/>
      <c r="K16" s="894"/>
      <c r="L16" s="894"/>
      <c r="M16" s="894"/>
      <c r="N16" s="895"/>
      <c r="O16" s="360"/>
      <c r="P16" s="338" t="s">
        <v>0</v>
      </c>
      <c r="Q16" s="363"/>
      <c r="R16" s="338" t="s">
        <v>1</v>
      </c>
      <c r="S16" s="365"/>
      <c r="T16" s="474" t="s">
        <v>20</v>
      </c>
      <c r="U16" s="474"/>
      <c r="V16" s="742"/>
      <c r="W16" s="743"/>
      <c r="X16" s="743"/>
      <c r="Y16" s="59"/>
      <c r="Z16" s="51"/>
      <c r="AA16" s="367"/>
      <c r="AB16" s="367"/>
      <c r="AC16" s="59" t="s">
        <v>8</v>
      </c>
      <c r="AD16" s="51"/>
      <c r="AE16" s="367"/>
      <c r="AF16" s="367"/>
      <c r="AG16" s="368" t="s">
        <v>8</v>
      </c>
      <c r="AH16" s="720">
        <f>IF(V16="賃金で算定",V17+Z17-AD17,0)</f>
        <v>0</v>
      </c>
      <c r="AI16" s="721"/>
      <c r="AJ16" s="721"/>
      <c r="AK16" s="722"/>
      <c r="AL16" s="51"/>
      <c r="AM16" s="52"/>
      <c r="AN16" s="744"/>
      <c r="AO16" s="745"/>
      <c r="AP16" s="745"/>
      <c r="AQ16" s="745"/>
      <c r="AR16" s="745"/>
      <c r="AS16" s="70" t="s">
        <v>8</v>
      </c>
      <c r="AV16" s="46" t="str">
        <f>IF(OR(O16="",Q16=""),"", IF(O16&lt;20,DATE(O16+118,Q16,IF(S16="",1,S16)),DATE(O16+88,Q16,IF(S16="",1,S16))))</f>
        <v/>
      </c>
      <c r="AW16" s="47" t="str">
        <f>IF(AV16&lt;=設定シート!C$15,"昔",IF(AV16&lt;=設定シート!E$15,"上",IF(AV16&lt;=設定シート!G$15,"中","下")))</f>
        <v>下</v>
      </c>
      <c r="AX16" s="4">
        <f>IF(AV16&lt;=設定シート!$E$36,5,IF(AV16&lt;=設定シート!$I$36,7,IF(AV16&lt;=設定シート!$M$36,9,11)))</f>
        <v>11</v>
      </c>
      <c r="AY16" s="202"/>
      <c r="AZ16" s="200"/>
      <c r="BA16" s="204">
        <f>AN16</f>
        <v>0</v>
      </c>
      <c r="BB16" s="200"/>
      <c r="BC16" s="200"/>
      <c r="BD16" s="178">
        <v>1</v>
      </c>
      <c r="BE16" s="179">
        <v>1</v>
      </c>
      <c r="BF16" s="170">
        <v>1</v>
      </c>
      <c r="BG16" s="171">
        <v>16</v>
      </c>
      <c r="BH16" s="171">
        <v>24</v>
      </c>
      <c r="BI16" s="172">
        <f ca="1">IF(COUNTA(INDIRECT(ADDRESS(BG16,2)):INDIRECT(ADDRESS(BH16,2)))&gt;0,COUNTA(INDIRECT(ADDRESS(BG16,2)):INDIRECT(ADDRESS(BH16,2))),"")</f>
        <v>5</v>
      </c>
      <c r="BJ16" s="173">
        <f ca="1">IF(ISERROR(LOOKUP(1,0/BI16:BI47,BF16:BF47)),LOOKUP(1,0/BF16:BF47,BF16:BF47),LOOKUP(1,0/BI16:BI47,BF16:BF47))</f>
        <v>30</v>
      </c>
    </row>
    <row r="17" spans="2:65" ht="18" customHeight="1" x14ac:dyDescent="0.15">
      <c r="B17" s="892"/>
      <c r="C17" s="889"/>
      <c r="D17" s="889"/>
      <c r="E17" s="889"/>
      <c r="F17" s="889"/>
      <c r="G17" s="889"/>
      <c r="H17" s="889"/>
      <c r="I17" s="890"/>
      <c r="J17" s="896"/>
      <c r="K17" s="897"/>
      <c r="L17" s="897"/>
      <c r="M17" s="897"/>
      <c r="N17" s="898"/>
      <c r="O17" s="361"/>
      <c r="P17" s="343" t="s">
        <v>0</v>
      </c>
      <c r="Q17" s="364"/>
      <c r="R17" s="343" t="s">
        <v>1</v>
      </c>
      <c r="S17" s="366"/>
      <c r="T17" s="1022" t="s">
        <v>21</v>
      </c>
      <c r="U17" s="1022"/>
      <c r="V17" s="950"/>
      <c r="W17" s="951"/>
      <c r="X17" s="951"/>
      <c r="Y17" s="951"/>
      <c r="Z17" s="950"/>
      <c r="AA17" s="951"/>
      <c r="AB17" s="951"/>
      <c r="AC17" s="951"/>
      <c r="AD17" s="950"/>
      <c r="AE17" s="951"/>
      <c r="AF17" s="951"/>
      <c r="AG17" s="952"/>
      <c r="AH17" s="703">
        <f>IF(V16="賃金で算定",0,V17+Z17-AD17)</f>
        <v>0</v>
      </c>
      <c r="AI17" s="703"/>
      <c r="AJ17" s="703"/>
      <c r="AK17" s="733"/>
      <c r="AL17" s="439">
        <f>IF(V16="賃金で算定","賃金で算定",IF(OR(V17=0,$F$26="",AV16=""),0,IF(AW16="昔",VLOOKUP($F$26,労務比率,AX16,FALSE),IF(AW16="上",VLOOKUP($F$26,労務比率,AX16,FALSE),IF(AW16="中",VLOOKUP($F$26,労務比率,AX16,FALSE),VLOOKUP($F$26,労務比率,AX16,FALSE))))))</f>
        <v>0</v>
      </c>
      <c r="AM17" s="440"/>
      <c r="AN17" s="708">
        <f>IF(V16="賃金で算定",0,INT(AH17*AL17/100))</f>
        <v>0</v>
      </c>
      <c r="AO17" s="709"/>
      <c r="AP17" s="709"/>
      <c r="AQ17" s="709"/>
      <c r="AR17" s="709"/>
      <c r="AS17" s="357"/>
      <c r="AV17" s="46"/>
      <c r="AW17" s="47"/>
      <c r="AY17" s="203">
        <f>AH17</f>
        <v>0</v>
      </c>
      <c r="AZ17" s="201">
        <f>IF(AV16&lt;=設定シート!C$85,AH17,IF(AND(AV16&gt;=設定シート!E$85,AV16&lt;=設定シート!G$85),AH17*105/108,AH17))</f>
        <v>0</v>
      </c>
      <c r="BA17" s="198"/>
      <c r="BB17" s="201">
        <f>IF($AL17="賃金で算定",0,INT(AY17*$AL17/100))</f>
        <v>0</v>
      </c>
      <c r="BC17" s="201">
        <f>IF(AY17=AZ17,BB17,AZ17*$AL17/100)</f>
        <v>0</v>
      </c>
      <c r="BD17" s="178">
        <v>2</v>
      </c>
      <c r="BE17" s="179">
        <v>2</v>
      </c>
      <c r="BF17" s="170">
        <v>2</v>
      </c>
      <c r="BG17" s="171">
        <v>60</v>
      </c>
      <c r="BH17" s="171">
        <f>BG16+BG17</f>
        <v>76</v>
      </c>
      <c r="BI17" s="174">
        <f ca="1">IF(COUNTA(INDIRECT(ADDRESS(BG17,2)):INDIRECT(ADDRESS(BH17,2)))&gt;0,COUNTA(INDIRECT(ADDRESS(BG17,2)):INDIRECT(ADDRESS(BH17,2))),"")</f>
        <v>8</v>
      </c>
      <c r="BJ17" s="43"/>
      <c r="BL17" s="43">
        <f>IF(AY17=AZ17,0,1)</f>
        <v>0</v>
      </c>
      <c r="BM17" s="43" t="str">
        <f>IF(BL17=1,AL17,"")</f>
        <v/>
      </c>
    </row>
    <row r="18" spans="2:65" ht="18" customHeight="1" thickBot="1" x14ac:dyDescent="0.2">
      <c r="B18" s="891" t="s">
        <v>55</v>
      </c>
      <c r="C18" s="886"/>
      <c r="D18" s="887"/>
      <c r="E18" s="887"/>
      <c r="F18" s="887"/>
      <c r="G18" s="887"/>
      <c r="H18" s="887"/>
      <c r="I18" s="888"/>
      <c r="J18" s="893"/>
      <c r="K18" s="894"/>
      <c r="L18" s="894"/>
      <c r="M18" s="894"/>
      <c r="N18" s="895"/>
      <c r="O18" s="360"/>
      <c r="P18" s="338" t="s">
        <v>45</v>
      </c>
      <c r="Q18" s="363"/>
      <c r="R18" s="338" t="s">
        <v>46</v>
      </c>
      <c r="S18" s="365"/>
      <c r="T18" s="474" t="s">
        <v>20</v>
      </c>
      <c r="U18" s="475"/>
      <c r="V18" s="742"/>
      <c r="W18" s="743"/>
      <c r="X18" s="743"/>
      <c r="Y18" s="60"/>
      <c r="Z18" s="369"/>
      <c r="AA18" s="370"/>
      <c r="AB18" s="370"/>
      <c r="AC18" s="60"/>
      <c r="AD18" s="369"/>
      <c r="AE18" s="370"/>
      <c r="AF18" s="370"/>
      <c r="AG18" s="371"/>
      <c r="AH18" s="720">
        <f>IF(V18="賃金で算定",V19+Z19-AD19,0)</f>
        <v>0</v>
      </c>
      <c r="AI18" s="721"/>
      <c r="AJ18" s="721"/>
      <c r="AK18" s="722"/>
      <c r="AL18" s="51"/>
      <c r="AM18" s="52"/>
      <c r="AN18" s="744"/>
      <c r="AO18" s="745"/>
      <c r="AP18" s="745"/>
      <c r="AQ18" s="745"/>
      <c r="AR18" s="745"/>
      <c r="AS18" s="359"/>
      <c r="AV18" s="46" t="str">
        <f>IF(OR(O18="",Q18=""),"", IF(O18&lt;20,DATE(O18+118,Q18,IF(S18="",1,S18)),DATE(O18+88,Q18,IF(S18="",1,S18))))</f>
        <v/>
      </c>
      <c r="AW18" s="47" t="str">
        <f>IF(AV18&lt;=設定シート!C$15,"昔",IF(AV18&lt;=設定シート!E$15,"上",IF(AV18&lt;=設定シート!G$15,"中","下")))</f>
        <v>下</v>
      </c>
      <c r="AX18" s="4">
        <f>IF(AV18&lt;=設定シート!$E$36,5,IF(AV18&lt;=設定シート!$I$36,7,IF(AV18&lt;=設定シート!$M$36,9,11)))</f>
        <v>11</v>
      </c>
      <c r="AY18" s="202"/>
      <c r="AZ18" s="200"/>
      <c r="BA18" s="204">
        <f t="shared" ref="BA18" si="0">AN18</f>
        <v>0</v>
      </c>
      <c r="BB18" s="200"/>
      <c r="BC18" s="200"/>
      <c r="BD18" s="180">
        <v>3</v>
      </c>
      <c r="BE18" s="179">
        <v>3</v>
      </c>
      <c r="BF18" s="170">
        <v>3</v>
      </c>
      <c r="BG18" s="171">
        <f t="shared" ref="BG18:BH35" si="1">BG17+$BJ$14</f>
        <v>101</v>
      </c>
      <c r="BH18" s="171">
        <f t="shared" si="1"/>
        <v>117</v>
      </c>
      <c r="BI18" s="174">
        <f ca="1">IF(COUNTA(INDIRECT(ADDRESS(BG18,2)):INDIRECT(ADDRESS(BH18,2)))&gt;0,COUNTA(INDIRECT(ADDRESS(BG18,2)):INDIRECT(ADDRESS(BH18,2))),"")</f>
        <v>7</v>
      </c>
      <c r="BJ18" s="43"/>
      <c r="BL18" s="43"/>
      <c r="BM18" s="43"/>
    </row>
    <row r="19" spans="2:65" ht="18" customHeight="1" x14ac:dyDescent="0.15">
      <c r="B19" s="892"/>
      <c r="C19" s="889"/>
      <c r="D19" s="889"/>
      <c r="E19" s="889"/>
      <c r="F19" s="889"/>
      <c r="G19" s="889"/>
      <c r="H19" s="889"/>
      <c r="I19" s="890"/>
      <c r="J19" s="896"/>
      <c r="K19" s="897"/>
      <c r="L19" s="897"/>
      <c r="M19" s="897"/>
      <c r="N19" s="898"/>
      <c r="O19" s="361"/>
      <c r="P19" s="343" t="s">
        <v>45</v>
      </c>
      <c r="Q19" s="364"/>
      <c r="R19" s="343" t="s">
        <v>46</v>
      </c>
      <c r="S19" s="366"/>
      <c r="T19" s="480" t="s">
        <v>21</v>
      </c>
      <c r="U19" s="481"/>
      <c r="V19" s="947"/>
      <c r="W19" s="948"/>
      <c r="X19" s="948"/>
      <c r="Y19" s="949"/>
      <c r="Z19" s="950"/>
      <c r="AA19" s="951"/>
      <c r="AB19" s="951"/>
      <c r="AC19" s="951"/>
      <c r="AD19" s="950"/>
      <c r="AE19" s="951"/>
      <c r="AF19" s="951"/>
      <c r="AG19" s="952"/>
      <c r="AH19" s="703">
        <f>IF(V18="賃金で算定",0,V19+Z19-AD19)</f>
        <v>0</v>
      </c>
      <c r="AI19" s="703"/>
      <c r="AJ19" s="703"/>
      <c r="AK19" s="733"/>
      <c r="AL19" s="439">
        <f>IF(V18="賃金で算定","賃金で算定",IF(OR(V19=0,$F$27="",AV18=""),0,IF(AW18="昔",VLOOKUP($F$27,労務比率,AX18,FALSE),IF(AW18="上",VLOOKUP($F$27,労務比率,AX18,FALSE),IF(AW18="中",VLOOKUP($F$27,労務比率,AX18,FALSE),VLOOKUP($F$27,労務比率,AX18,FALSE))))))</f>
        <v>0</v>
      </c>
      <c r="AM19" s="440"/>
      <c r="AN19" s="708">
        <f>IF(V18="賃金で算定",0,INT(AH19*AL19/100))</f>
        <v>0</v>
      </c>
      <c r="AO19" s="709"/>
      <c r="AP19" s="709"/>
      <c r="AQ19" s="709"/>
      <c r="AR19" s="709"/>
      <c r="AS19" s="357"/>
      <c r="AV19" s="46"/>
      <c r="AW19" s="47"/>
      <c r="AY19" s="203">
        <f>AH19</f>
        <v>0</v>
      </c>
      <c r="AZ19" s="201">
        <f>IF(AV18&lt;=設定シート!C$85,AH19,IF(AND(AV18&gt;=設定シート!E$85,AV18&lt;=設定シート!G$85),AH19*105/108,AH19))</f>
        <v>0</v>
      </c>
      <c r="BA19" s="198"/>
      <c r="BB19" s="201">
        <f t="shared" ref="BB19" si="2">IF($AL19="賃金で算定",0,INT(AY19*$AL19/100))</f>
        <v>0</v>
      </c>
      <c r="BC19" s="201">
        <f>IF(AY19=AZ19,BB19,AZ19*$AL19/100)</f>
        <v>0</v>
      </c>
      <c r="BE19" s="118">
        <v>4</v>
      </c>
      <c r="BF19" s="170">
        <v>4</v>
      </c>
      <c r="BG19" s="171">
        <f t="shared" si="1"/>
        <v>142</v>
      </c>
      <c r="BH19" s="171">
        <f t="shared" si="1"/>
        <v>158</v>
      </c>
      <c r="BI19" s="174">
        <f ca="1">IF(COUNTA(INDIRECT(ADDRESS(BG19,2)):INDIRECT(ADDRESS(BH19,2)))&gt;0,COUNTA(INDIRECT(ADDRESS(BG19,2)):INDIRECT(ADDRESS(BH19,2))),"")</f>
        <v>5</v>
      </c>
      <c r="BJ19" s="43"/>
      <c r="BL19" s="43">
        <f>IF(AY19=AZ19,0,1)</f>
        <v>0</v>
      </c>
      <c r="BM19" s="43" t="str">
        <f>IF(BL19=1,AL19,"")</f>
        <v/>
      </c>
    </row>
    <row r="20" spans="2:65" ht="18" customHeight="1" x14ac:dyDescent="0.15">
      <c r="B20" s="891" t="s">
        <v>33</v>
      </c>
      <c r="C20" s="886"/>
      <c r="D20" s="887"/>
      <c r="E20" s="887"/>
      <c r="F20" s="887"/>
      <c r="G20" s="887"/>
      <c r="H20" s="887"/>
      <c r="I20" s="888"/>
      <c r="J20" s="893"/>
      <c r="K20" s="894"/>
      <c r="L20" s="894"/>
      <c r="M20" s="894"/>
      <c r="N20" s="895"/>
      <c r="O20" s="360"/>
      <c r="P20" s="338" t="s">
        <v>45</v>
      </c>
      <c r="Q20" s="363"/>
      <c r="R20" s="338" t="s">
        <v>46</v>
      </c>
      <c r="S20" s="365"/>
      <c r="T20" s="474" t="s">
        <v>47</v>
      </c>
      <c r="U20" s="475"/>
      <c r="V20" s="742"/>
      <c r="W20" s="743"/>
      <c r="X20" s="743"/>
      <c r="Y20" s="60"/>
      <c r="Z20" s="369"/>
      <c r="AA20" s="370"/>
      <c r="AB20" s="370"/>
      <c r="AC20" s="60"/>
      <c r="AD20" s="369"/>
      <c r="AE20" s="370"/>
      <c r="AF20" s="370"/>
      <c r="AG20" s="371"/>
      <c r="AH20" s="720">
        <f>IF(V20="賃金で算定",V21+Z21-AD21,0)</f>
        <v>0</v>
      </c>
      <c r="AI20" s="721"/>
      <c r="AJ20" s="721"/>
      <c r="AK20" s="722"/>
      <c r="AL20" s="51"/>
      <c r="AM20" s="52"/>
      <c r="AN20" s="744"/>
      <c r="AO20" s="745"/>
      <c r="AP20" s="745"/>
      <c r="AQ20" s="745"/>
      <c r="AR20" s="745"/>
      <c r="AS20" s="359"/>
      <c r="AV20" s="46" t="str">
        <f>IF(OR(O20="",Q20=""),"", IF(O20&lt;20,DATE(O20+118,Q20,IF(S20="",1,S20)),DATE(O20+88,Q20,IF(S20="",1,S20))))</f>
        <v/>
      </c>
      <c r="AW20" s="47" t="str">
        <f>IF(AV20&lt;=設定シート!C$15,"昔",IF(AV20&lt;=設定シート!E$15,"上",IF(AV20&lt;=設定シート!G$15,"中","下")))</f>
        <v>下</v>
      </c>
      <c r="AX20" s="4">
        <f>IF(AV20&lt;=設定シート!$E$36,5,IF(AV20&lt;=設定シート!$I$36,7,IF(AV20&lt;=設定シート!$M$36,9,11)))</f>
        <v>11</v>
      </c>
      <c r="AY20" s="202"/>
      <c r="AZ20" s="200"/>
      <c r="BA20" s="204">
        <f t="shared" ref="BA20" si="3">AN20</f>
        <v>0</v>
      </c>
      <c r="BB20" s="200"/>
      <c r="BC20" s="200"/>
      <c r="BE20" s="118">
        <v>5</v>
      </c>
      <c r="BF20" s="170">
        <v>5</v>
      </c>
      <c r="BG20" s="171">
        <f t="shared" si="1"/>
        <v>183</v>
      </c>
      <c r="BH20" s="171">
        <f t="shared" si="1"/>
        <v>199</v>
      </c>
      <c r="BI20" s="174">
        <f ca="1">IF(COUNTA(INDIRECT(ADDRESS(BG20,2)):INDIRECT(ADDRESS(BH20,2)))&gt;0,COUNTA(INDIRECT(ADDRESS(BG20,2)):INDIRECT(ADDRESS(BH20,2))),"")</f>
        <v>2</v>
      </c>
      <c r="BJ20" s="43"/>
    </row>
    <row r="21" spans="2:65" ht="18" customHeight="1" x14ac:dyDescent="0.15">
      <c r="B21" s="892"/>
      <c r="C21" s="889"/>
      <c r="D21" s="889"/>
      <c r="E21" s="889"/>
      <c r="F21" s="889"/>
      <c r="G21" s="889"/>
      <c r="H21" s="889"/>
      <c r="I21" s="890"/>
      <c r="J21" s="896"/>
      <c r="K21" s="897"/>
      <c r="L21" s="897"/>
      <c r="M21" s="897"/>
      <c r="N21" s="898"/>
      <c r="O21" s="361"/>
      <c r="P21" s="342" t="s">
        <v>45</v>
      </c>
      <c r="Q21" s="364"/>
      <c r="R21" s="342" t="s">
        <v>46</v>
      </c>
      <c r="S21" s="366"/>
      <c r="T21" s="480" t="s">
        <v>48</v>
      </c>
      <c r="U21" s="481"/>
      <c r="V21" s="947"/>
      <c r="W21" s="948"/>
      <c r="X21" s="948"/>
      <c r="Y21" s="949"/>
      <c r="Z21" s="947"/>
      <c r="AA21" s="948"/>
      <c r="AB21" s="948"/>
      <c r="AC21" s="948"/>
      <c r="AD21" s="947"/>
      <c r="AE21" s="948"/>
      <c r="AF21" s="948"/>
      <c r="AG21" s="949"/>
      <c r="AH21" s="703">
        <f>IF(V20="賃金で算定",0,V21+Z21-AD21)</f>
        <v>0</v>
      </c>
      <c r="AI21" s="703"/>
      <c r="AJ21" s="703"/>
      <c r="AK21" s="733"/>
      <c r="AL21" s="439">
        <f>IF(V20="賃金で算定","賃金で算定",IF(OR(V21=0,$F$28="",AV20=""),0,IF(AW20="昔",VLOOKUP($F$28,労務比率,AX20,FALSE),IF(AW20="上",VLOOKUP($F$28,労務比率,AX20,FALSE),IF(AW20="中",VLOOKUP($F$28,労務比率,AX20,FALSE),VLOOKUP($F$28,労務比率,AX20,FALSE))))))</f>
        <v>0</v>
      </c>
      <c r="AM21" s="440"/>
      <c r="AN21" s="708">
        <f>IF(V20="賃金で算定",0,INT(AH21*AL21/100))</f>
        <v>0</v>
      </c>
      <c r="AO21" s="709"/>
      <c r="AP21" s="709"/>
      <c r="AQ21" s="709"/>
      <c r="AR21" s="709"/>
      <c r="AS21" s="357"/>
      <c r="AV21" s="46"/>
      <c r="AW21" s="47"/>
      <c r="AY21" s="203">
        <f>AH21</f>
        <v>0</v>
      </c>
      <c r="AZ21" s="201">
        <f>IF(AV20&lt;=設定シート!C$85,AH21,IF(AND(AV20&gt;=設定シート!E$85,AV20&lt;=設定シート!G$85),AH21*105/108,AH21))</f>
        <v>0</v>
      </c>
      <c r="BA21" s="198"/>
      <c r="BB21" s="201">
        <f t="shared" ref="BB21" si="4">IF($AL21="賃金で算定",0,INT(AY21*$AL21/100))</f>
        <v>0</v>
      </c>
      <c r="BC21" s="201">
        <f>IF(AY21=AZ21,BB21,AZ21*$AL21/100)</f>
        <v>0</v>
      </c>
      <c r="BE21" s="118">
        <v>6</v>
      </c>
      <c r="BF21" s="170">
        <v>6</v>
      </c>
      <c r="BG21" s="171">
        <f t="shared" si="1"/>
        <v>224</v>
      </c>
      <c r="BH21" s="171">
        <f t="shared" si="1"/>
        <v>240</v>
      </c>
      <c r="BI21" s="174">
        <f ca="1">IF(COUNTA(INDIRECT(ADDRESS(BG21,2)):INDIRECT(ADDRESS(BH21,2)))&gt;0,COUNTA(INDIRECT(ADDRESS(BG21,2)):INDIRECT(ADDRESS(BH21,2))),"")</f>
        <v>1</v>
      </c>
      <c r="BJ21" s="43"/>
      <c r="BL21" s="43">
        <f>IF(AY21=AZ21,0,1)</f>
        <v>0</v>
      </c>
      <c r="BM21" s="43" t="str">
        <f>IF(BL21=1,AL21,"")</f>
        <v/>
      </c>
    </row>
    <row r="22" spans="2:65" ht="18" customHeight="1" x14ac:dyDescent="0.15">
      <c r="B22" s="891" t="s">
        <v>215</v>
      </c>
      <c r="C22" s="886"/>
      <c r="D22" s="887"/>
      <c r="E22" s="887"/>
      <c r="F22" s="887"/>
      <c r="G22" s="887"/>
      <c r="H22" s="887"/>
      <c r="I22" s="888"/>
      <c r="J22" s="893"/>
      <c r="K22" s="894"/>
      <c r="L22" s="894"/>
      <c r="M22" s="894"/>
      <c r="N22" s="895"/>
      <c r="O22" s="360"/>
      <c r="P22" s="343" t="s">
        <v>45</v>
      </c>
      <c r="Q22" s="363"/>
      <c r="R22" s="343" t="s">
        <v>46</v>
      </c>
      <c r="S22" s="365"/>
      <c r="T22" s="474" t="s">
        <v>47</v>
      </c>
      <c r="U22" s="475"/>
      <c r="V22" s="742"/>
      <c r="W22" s="743"/>
      <c r="X22" s="743"/>
      <c r="Y22" s="61"/>
      <c r="Z22" s="354"/>
      <c r="AA22" s="350"/>
      <c r="AB22" s="350"/>
      <c r="AC22" s="61"/>
      <c r="AD22" s="354"/>
      <c r="AE22" s="350"/>
      <c r="AF22" s="350"/>
      <c r="AG22" s="372"/>
      <c r="AH22" s="720">
        <f>IF(V22="賃金で算定",V23+Z23-AD23,0)</f>
        <v>0</v>
      </c>
      <c r="AI22" s="721"/>
      <c r="AJ22" s="721"/>
      <c r="AK22" s="722"/>
      <c r="AL22" s="51"/>
      <c r="AM22" s="52"/>
      <c r="AN22" s="744"/>
      <c r="AO22" s="745"/>
      <c r="AP22" s="745"/>
      <c r="AQ22" s="745"/>
      <c r="AR22" s="745"/>
      <c r="AS22" s="359"/>
      <c r="AV22" s="46" t="str">
        <f>IF(OR(O22="",Q22=""),"", IF(O22&lt;20,DATE(O22+118,Q22,IF(S22="",1,S22)),DATE(O22+88,Q22,IF(S22="",1,S22))))</f>
        <v/>
      </c>
      <c r="AW22" s="47" t="str">
        <f>IF(AV22&lt;=設定シート!C$15,"昔",IF(AV22&lt;=設定シート!E$15,"上",IF(AV22&lt;=設定シート!G$15,"中","下")))</f>
        <v>下</v>
      </c>
      <c r="AX22" s="4">
        <f>IF(AV22&lt;=設定シート!$E$36,5,IF(AV22&lt;=設定シート!$I$36,7,IF(AV22&lt;=設定シート!$M$36,9,11)))</f>
        <v>11</v>
      </c>
      <c r="AY22" s="202"/>
      <c r="AZ22" s="200"/>
      <c r="BA22" s="204">
        <f t="shared" ref="BA22" si="5">AN22</f>
        <v>0</v>
      </c>
      <c r="BB22" s="200"/>
      <c r="BC22" s="200"/>
      <c r="BE22" s="118">
        <v>7</v>
      </c>
      <c r="BF22" s="170">
        <v>7</v>
      </c>
      <c r="BG22" s="171">
        <f t="shared" si="1"/>
        <v>265</v>
      </c>
      <c r="BH22" s="171">
        <f t="shared" si="1"/>
        <v>281</v>
      </c>
      <c r="BI22" s="174">
        <f ca="1">IF(COUNTA(INDIRECT(ADDRESS(BG22,2)):INDIRECT(ADDRESS(BH22,2)))&gt;0,COUNTA(INDIRECT(ADDRESS(BG22,2)):INDIRECT(ADDRESS(BH22,2))),"")</f>
        <v>2</v>
      </c>
      <c r="BJ22" s="43"/>
    </row>
    <row r="23" spans="2:65" ht="18" customHeight="1" x14ac:dyDescent="0.15">
      <c r="B23" s="892"/>
      <c r="C23" s="889"/>
      <c r="D23" s="889"/>
      <c r="E23" s="889"/>
      <c r="F23" s="889"/>
      <c r="G23" s="889"/>
      <c r="H23" s="889"/>
      <c r="I23" s="890"/>
      <c r="J23" s="896"/>
      <c r="K23" s="897"/>
      <c r="L23" s="897"/>
      <c r="M23" s="897"/>
      <c r="N23" s="898"/>
      <c r="O23" s="361"/>
      <c r="P23" s="342" t="s">
        <v>45</v>
      </c>
      <c r="Q23" s="364"/>
      <c r="R23" s="342" t="s">
        <v>46</v>
      </c>
      <c r="S23" s="366"/>
      <c r="T23" s="480" t="s">
        <v>48</v>
      </c>
      <c r="U23" s="481"/>
      <c r="V23" s="947"/>
      <c r="W23" s="948"/>
      <c r="X23" s="948"/>
      <c r="Y23" s="949"/>
      <c r="Z23" s="950"/>
      <c r="AA23" s="951"/>
      <c r="AB23" s="951"/>
      <c r="AC23" s="951"/>
      <c r="AD23" s="950"/>
      <c r="AE23" s="951"/>
      <c r="AF23" s="951"/>
      <c r="AG23" s="952"/>
      <c r="AH23" s="703">
        <f>IF(V22="賃金で算定",0,V23+Z23-AD23)</f>
        <v>0</v>
      </c>
      <c r="AI23" s="703"/>
      <c r="AJ23" s="703"/>
      <c r="AK23" s="733"/>
      <c r="AL23" s="439">
        <f>IF(V22="賃金で算定","賃金で算定",IF(OR(V23=0,$F$29="",AV22=""),0,IF(AW22="昔",VLOOKUP($F$29,労務比率,AX22,FALSE),IF(AW22="上",VLOOKUP($F$29,労務比率,AX22,FALSE),IF(AW22="中",VLOOKUP($F$29,労務比率,AX22,FALSE),VLOOKUP($F$29,労務比率,AX22,FALSE))))))</f>
        <v>0</v>
      </c>
      <c r="AM23" s="440"/>
      <c r="AN23" s="708">
        <f>IF(V22="賃金で算定",0,INT(AH23*AL23/100))</f>
        <v>0</v>
      </c>
      <c r="AO23" s="709"/>
      <c r="AP23" s="709"/>
      <c r="AQ23" s="709"/>
      <c r="AR23" s="709"/>
      <c r="AS23" s="357"/>
      <c r="AV23" s="46"/>
      <c r="AW23" s="47"/>
      <c r="AY23" s="203">
        <f>AH23</f>
        <v>0</v>
      </c>
      <c r="AZ23" s="201">
        <f>IF(AV22&lt;=設定シート!C$85,AH23,IF(AND(AV22&gt;=設定シート!E$85,AV22&lt;=設定シート!G$85),AH23*105/108,AH23))</f>
        <v>0</v>
      </c>
      <c r="BA23" s="198"/>
      <c r="BB23" s="201">
        <f t="shared" ref="BB23" si="6">IF($AL23="賃金で算定",0,INT(AY23*$AL23/100))</f>
        <v>0</v>
      </c>
      <c r="BC23" s="201">
        <f>IF(AY23=AZ23,BB23,AZ23*$AL23/100)</f>
        <v>0</v>
      </c>
      <c r="BE23" s="118">
        <v>8</v>
      </c>
      <c r="BF23" s="170">
        <v>8</v>
      </c>
      <c r="BG23" s="171">
        <f t="shared" si="1"/>
        <v>306</v>
      </c>
      <c r="BH23" s="171">
        <f t="shared" si="1"/>
        <v>322</v>
      </c>
      <c r="BI23" s="174">
        <f ca="1">IF(COUNTA(INDIRECT(ADDRESS(BG23,2)):INDIRECT(ADDRESS(BH23,2)))&gt;0,COUNTA(INDIRECT(ADDRESS(BG23,2)):INDIRECT(ADDRESS(BH23,2))),"")</f>
        <v>2</v>
      </c>
      <c r="BJ23" s="43"/>
      <c r="BL23" s="43">
        <f>IF(AY23=AZ23,0,1)</f>
        <v>0</v>
      </c>
      <c r="BM23" s="43" t="str">
        <f>IF(BL23=1,AL23,"")</f>
        <v/>
      </c>
    </row>
    <row r="24" spans="2:65" ht="18" customHeight="1" x14ac:dyDescent="0.15">
      <c r="B24" s="891" t="s">
        <v>284</v>
      </c>
      <c r="C24" s="886"/>
      <c r="D24" s="887"/>
      <c r="E24" s="887"/>
      <c r="F24" s="887"/>
      <c r="G24" s="887"/>
      <c r="H24" s="887"/>
      <c r="I24" s="888"/>
      <c r="J24" s="893"/>
      <c r="K24" s="894"/>
      <c r="L24" s="894"/>
      <c r="M24" s="894"/>
      <c r="N24" s="895"/>
      <c r="O24" s="360"/>
      <c r="P24" s="343" t="s">
        <v>45</v>
      </c>
      <c r="Q24" s="363"/>
      <c r="R24" s="343" t="s">
        <v>46</v>
      </c>
      <c r="S24" s="365"/>
      <c r="T24" s="474" t="s">
        <v>47</v>
      </c>
      <c r="U24" s="475"/>
      <c r="V24" s="742"/>
      <c r="W24" s="743"/>
      <c r="X24" s="743"/>
      <c r="Y24" s="60"/>
      <c r="Z24" s="369"/>
      <c r="AA24" s="370"/>
      <c r="AB24" s="370"/>
      <c r="AC24" s="60"/>
      <c r="AD24" s="369"/>
      <c r="AE24" s="370"/>
      <c r="AF24" s="370"/>
      <c r="AG24" s="371"/>
      <c r="AH24" s="720">
        <f>IF(V24="賃金で算定",V25+Z25-AD25,0)</f>
        <v>0</v>
      </c>
      <c r="AI24" s="721"/>
      <c r="AJ24" s="721"/>
      <c r="AK24" s="722"/>
      <c r="AL24" s="51"/>
      <c r="AM24" s="52"/>
      <c r="AN24" s="744"/>
      <c r="AO24" s="745"/>
      <c r="AP24" s="745"/>
      <c r="AQ24" s="745"/>
      <c r="AR24" s="745"/>
      <c r="AS24" s="359"/>
      <c r="AV24" s="46" t="str">
        <f>IF(OR(O24="",Q24=""),"", IF(O24&lt;20,DATE(O24+118,Q24,IF(S24="",1,S24)),DATE(O24+88,Q24,IF(S24="",1,S24))))</f>
        <v/>
      </c>
      <c r="AW24" s="47" t="str">
        <f>IF(AV24&lt;=設定シート!C$15,"昔",IF(AV24&lt;=設定シート!E$15,"上",IF(AV24&lt;=設定シート!G$15,"中","下")))</f>
        <v>下</v>
      </c>
      <c r="AX24" s="4">
        <f>IF(AV24&lt;=設定シート!$E$36,5,IF(AV24&lt;=設定シート!$I$36,7,IF(AV24&lt;=設定シート!$M$36,9,11)))</f>
        <v>11</v>
      </c>
      <c r="AY24" s="202"/>
      <c r="AZ24" s="200"/>
      <c r="BA24" s="204">
        <f t="shared" ref="BA24" si="7">AN24</f>
        <v>0</v>
      </c>
      <c r="BB24" s="200"/>
      <c r="BC24" s="200"/>
      <c r="BE24" s="118">
        <v>9</v>
      </c>
      <c r="BF24" s="170">
        <v>9</v>
      </c>
      <c r="BG24" s="171">
        <f t="shared" si="1"/>
        <v>347</v>
      </c>
      <c r="BH24" s="171">
        <f t="shared" si="1"/>
        <v>363</v>
      </c>
      <c r="BI24" s="174">
        <f ca="1">IF(COUNTA(INDIRECT(ADDRESS(BG24,2)):INDIRECT(ADDRESS(BH24,2)))&gt;0,COUNTA(INDIRECT(ADDRESS(BG24,2)):INDIRECT(ADDRESS(BH24,2))),"")</f>
        <v>2</v>
      </c>
      <c r="BJ24" s="43"/>
    </row>
    <row r="25" spans="2:65" ht="18" customHeight="1" x14ac:dyDescent="0.15">
      <c r="B25" s="892"/>
      <c r="C25" s="889"/>
      <c r="D25" s="889"/>
      <c r="E25" s="889"/>
      <c r="F25" s="889"/>
      <c r="G25" s="889"/>
      <c r="H25" s="889"/>
      <c r="I25" s="890"/>
      <c r="J25" s="896"/>
      <c r="K25" s="897"/>
      <c r="L25" s="897"/>
      <c r="M25" s="897"/>
      <c r="N25" s="898"/>
      <c r="O25" s="362"/>
      <c r="P25" s="342" t="s">
        <v>45</v>
      </c>
      <c r="Q25" s="364"/>
      <c r="R25" s="342" t="s">
        <v>46</v>
      </c>
      <c r="S25" s="362"/>
      <c r="T25" s="480" t="s">
        <v>48</v>
      </c>
      <c r="U25" s="480"/>
      <c r="V25" s="947"/>
      <c r="W25" s="948"/>
      <c r="X25" s="948"/>
      <c r="Y25" s="949"/>
      <c r="Z25" s="947"/>
      <c r="AA25" s="948"/>
      <c r="AB25" s="948"/>
      <c r="AC25" s="948"/>
      <c r="AD25" s="950"/>
      <c r="AE25" s="951"/>
      <c r="AF25" s="951"/>
      <c r="AG25" s="952"/>
      <c r="AH25" s="703">
        <f>IF(V24="賃金で算定",0,V25+Z25-AD25)</f>
        <v>0</v>
      </c>
      <c r="AI25" s="703"/>
      <c r="AJ25" s="703"/>
      <c r="AK25" s="733"/>
      <c r="AL25" s="439">
        <f>IF(V24="賃金で算定","賃金で算定",IF(OR(V25=0,$F$30="",AV24=""),0,IF(AW24="昔",VLOOKUP($F$30,労務比率,AX24,FALSE),IF(AW24="上",VLOOKUP($F$30,労務比率,AX24,FALSE),IF(AW24="中",VLOOKUP($F$30,労務比率,AX24,FALSE),VLOOKUP($F$30,労務比率,AX24,FALSE))))))</f>
        <v>0</v>
      </c>
      <c r="AM25" s="440"/>
      <c r="AN25" s="708">
        <f>IF(V24="賃金で算定",0,INT(AH25*AL25/100))</f>
        <v>0</v>
      </c>
      <c r="AO25" s="709"/>
      <c r="AP25" s="709"/>
      <c r="AQ25" s="709"/>
      <c r="AR25" s="709"/>
      <c r="AS25" s="357"/>
      <c r="AV25" s="47"/>
      <c r="AW25" s="47"/>
      <c r="AY25" s="203">
        <f>AH25</f>
        <v>0</v>
      </c>
      <c r="AZ25" s="201">
        <f>IF(AV24&lt;=設定シート!C$85,AH25,IF(AND(AV24&gt;=設定シート!E$85,AV24&lt;=設定シート!G$85),AH25*105/108,AH25))</f>
        <v>0</v>
      </c>
      <c r="BA25" s="198"/>
      <c r="BB25" s="201">
        <f t="shared" ref="BB25" si="8">IF($AL25="賃金で算定",0,INT(AY25*$AL25/100))</f>
        <v>0</v>
      </c>
      <c r="BC25" s="201">
        <f>IF(AY25=AZ25,BB25,AZ25*$AL25/100)</f>
        <v>0</v>
      </c>
      <c r="BE25" s="118">
        <v>10</v>
      </c>
      <c r="BF25" s="170">
        <v>10</v>
      </c>
      <c r="BG25" s="171">
        <f t="shared" si="1"/>
        <v>388</v>
      </c>
      <c r="BH25" s="171">
        <f t="shared" si="1"/>
        <v>404</v>
      </c>
      <c r="BI25" s="174">
        <f ca="1">IF(COUNTA(INDIRECT(ADDRESS(BG25,2)):INDIRECT(ADDRESS(BH25,2)))&gt;0,COUNTA(INDIRECT(ADDRESS(BG25,2)):INDIRECT(ADDRESS(BH25,2))),"")</f>
        <v>2</v>
      </c>
      <c r="BJ25" s="43"/>
      <c r="BL25" s="43">
        <f>IF(AY25=AZ25,0,1)</f>
        <v>0</v>
      </c>
      <c r="BM25" s="43" t="str">
        <f>IF(BL25=1,AL25,"")</f>
        <v/>
      </c>
    </row>
    <row r="26" spans="2:65" ht="15" customHeight="1" x14ac:dyDescent="0.15">
      <c r="B26" s="441" t="s">
        <v>85</v>
      </c>
      <c r="C26" s="592"/>
      <c r="D26" s="592"/>
      <c r="E26" s="373" t="s">
        <v>32</v>
      </c>
      <c r="F26" s="908"/>
      <c r="G26" s="909"/>
      <c r="H26" s="909"/>
      <c r="I26" s="909"/>
      <c r="J26" s="909"/>
      <c r="K26" s="909"/>
      <c r="L26" s="909"/>
      <c r="M26" s="909"/>
      <c r="N26" s="910"/>
      <c r="O26" s="441" t="s">
        <v>49</v>
      </c>
      <c r="P26" s="442"/>
      <c r="Q26" s="442"/>
      <c r="R26" s="442"/>
      <c r="S26" s="442"/>
      <c r="T26" s="442"/>
      <c r="U26" s="443"/>
      <c r="V26" s="462">
        <f>AH26</f>
        <v>0</v>
      </c>
      <c r="W26" s="463"/>
      <c r="X26" s="463"/>
      <c r="Y26" s="464"/>
      <c r="Z26" s="33"/>
      <c r="AA26" s="34"/>
      <c r="AB26" s="34"/>
      <c r="AC26" s="35"/>
      <c r="AD26" s="33"/>
      <c r="AE26" s="34"/>
      <c r="AF26" s="34"/>
      <c r="AG26" s="35"/>
      <c r="AH26" s="720">
        <f>AH16+AH18+AH20+AH22+AH24</f>
        <v>0</v>
      </c>
      <c r="AI26" s="721"/>
      <c r="AJ26" s="721"/>
      <c r="AK26" s="722"/>
      <c r="AL26" s="53"/>
      <c r="AM26" s="54"/>
      <c r="AN26" s="744">
        <f>AN16+AN18+AN20+AN22+AN24</f>
        <v>0</v>
      </c>
      <c r="AO26" s="745"/>
      <c r="AP26" s="745"/>
      <c r="AQ26" s="745"/>
      <c r="AR26" s="745"/>
      <c r="AS26" s="359"/>
      <c r="AV26" s="43"/>
      <c r="AW26" s="43"/>
      <c r="AY26" s="202"/>
      <c r="AZ26" s="205"/>
      <c r="BA26" s="212">
        <f>BA16+BA18+BA20+BA22+BA24</f>
        <v>0</v>
      </c>
      <c r="BB26" s="204">
        <f>BB17+BB19+BB21+BB23+BB25</f>
        <v>0</v>
      </c>
      <c r="BC26" s="204">
        <f>SUMIF(BL17:BL25,0,BC17:BC25)+ROUNDDOWN(ROUNDDOWN(BL26*105/108,0)*BM26/100,0)</f>
        <v>0</v>
      </c>
      <c r="BE26" s="118">
        <v>11</v>
      </c>
      <c r="BF26" s="170">
        <v>11</v>
      </c>
      <c r="BG26" s="171">
        <f t="shared" si="1"/>
        <v>429</v>
      </c>
      <c r="BH26" s="171">
        <f t="shared" si="1"/>
        <v>445</v>
      </c>
      <c r="BI26" s="174">
        <f ca="1">IF(COUNTA(INDIRECT(ADDRESS(BG26,2)):INDIRECT(ADDRESS(BH26,2)))&gt;0,COUNTA(INDIRECT(ADDRESS(BG26,2)):INDIRECT(ADDRESS(BH26,2))),"")</f>
        <v>2</v>
      </c>
      <c r="BJ26" s="43"/>
      <c r="BL26" s="43">
        <f>SUMIF(BL17:BL25,1,AH17:AK25)</f>
        <v>0</v>
      </c>
      <c r="BM26" s="43">
        <f>IF(COUNT(BM17:BM25)=0,0,SUM(BM17:BM25)/COUNT(BM17:BM25))</f>
        <v>0</v>
      </c>
    </row>
    <row r="27" spans="2:65" ht="15" customHeight="1" thickBot="1" x14ac:dyDescent="0.2">
      <c r="B27" s="594"/>
      <c r="C27" s="640"/>
      <c r="D27" s="640"/>
      <c r="E27" s="374" t="s">
        <v>55</v>
      </c>
      <c r="F27" s="911"/>
      <c r="G27" s="912"/>
      <c r="H27" s="912"/>
      <c r="I27" s="912"/>
      <c r="J27" s="912"/>
      <c r="K27" s="912"/>
      <c r="L27" s="912"/>
      <c r="M27" s="912"/>
      <c r="N27" s="913"/>
      <c r="O27" s="444"/>
      <c r="P27" s="445"/>
      <c r="Q27" s="445"/>
      <c r="R27" s="445"/>
      <c r="S27" s="445"/>
      <c r="T27" s="445"/>
      <c r="U27" s="446"/>
      <c r="V27" s="434">
        <f>V17+V19+V21+V23+V25-V26</f>
        <v>0</v>
      </c>
      <c r="W27" s="1054"/>
      <c r="X27" s="1054"/>
      <c r="Y27" s="1055"/>
      <c r="Z27" s="434">
        <f>Z17+Z19+Z21+Z23+Z25</f>
        <v>0</v>
      </c>
      <c r="AA27" s="1052"/>
      <c r="AB27" s="1052"/>
      <c r="AC27" s="1053"/>
      <c r="AD27" s="434">
        <f>AD17+AD19+AD21+AD23+AD25</f>
        <v>0</v>
      </c>
      <c r="AE27" s="1052"/>
      <c r="AF27" s="1052"/>
      <c r="AG27" s="1053"/>
      <c r="AH27" s="702">
        <f>AY27</f>
        <v>0</v>
      </c>
      <c r="AI27" s="703"/>
      <c r="AJ27" s="703"/>
      <c r="AK27" s="703"/>
      <c r="AL27" s="352"/>
      <c r="AM27" s="358"/>
      <c r="AN27" s="927">
        <f>BB27</f>
        <v>0</v>
      </c>
      <c r="AO27" s="1051"/>
      <c r="AP27" s="1051"/>
      <c r="AQ27" s="1051"/>
      <c r="AR27" s="1051"/>
      <c r="AS27" s="325"/>
      <c r="AV27" s="43"/>
      <c r="AW27" s="43"/>
      <c r="AY27" s="208">
        <f>AY17+AY19+AY21+AY23+AY25</f>
        <v>0</v>
      </c>
      <c r="AZ27" s="210"/>
      <c r="BA27" s="210"/>
      <c r="BB27" s="206">
        <f>BB26</f>
        <v>0</v>
      </c>
      <c r="BC27" s="213"/>
      <c r="BE27" s="119">
        <v>12</v>
      </c>
      <c r="BF27" s="170">
        <v>12</v>
      </c>
      <c r="BG27" s="171">
        <f>BG26+$BJ$14</f>
        <v>470</v>
      </c>
      <c r="BH27" s="171">
        <f>BH26+$BJ$14</f>
        <v>486</v>
      </c>
      <c r="BI27" s="174">
        <f ca="1">IF(COUNTA(INDIRECT(ADDRESS(BG27,2)):INDIRECT(ADDRESS(BH27,2)))&gt;0,COUNTA(INDIRECT(ADDRESS(BG27,2)):INDIRECT(ADDRESS(BH27,2))),"")</f>
        <v>2</v>
      </c>
      <c r="BJ27" s="43"/>
    </row>
    <row r="28" spans="2:65" ht="15" customHeight="1" x14ac:dyDescent="0.15">
      <c r="B28" s="594"/>
      <c r="C28" s="640"/>
      <c r="D28" s="640"/>
      <c r="E28" s="374" t="s">
        <v>33</v>
      </c>
      <c r="F28" s="911"/>
      <c r="G28" s="912"/>
      <c r="H28" s="912"/>
      <c r="I28" s="912"/>
      <c r="J28" s="912"/>
      <c r="K28" s="912"/>
      <c r="L28" s="912"/>
      <c r="M28" s="912"/>
      <c r="N28" s="913"/>
      <c r="O28" s="444"/>
      <c r="P28" s="445"/>
      <c r="Q28" s="445"/>
      <c r="R28" s="445"/>
      <c r="S28" s="445"/>
      <c r="T28" s="445"/>
      <c r="U28" s="446"/>
      <c r="V28" s="344"/>
      <c r="W28" s="345"/>
      <c r="X28" s="345"/>
      <c r="Y28" s="233"/>
      <c r="Z28" s="344"/>
      <c r="AA28" s="347"/>
      <c r="AB28" s="347"/>
      <c r="AC28" s="234"/>
      <c r="AD28" s="344"/>
      <c r="AE28" s="347"/>
      <c r="AF28" s="347"/>
      <c r="AG28" s="234"/>
      <c r="AH28" s="354"/>
      <c r="AI28" s="350"/>
      <c r="AJ28" s="350"/>
      <c r="AK28" s="350"/>
      <c r="AL28" s="352"/>
      <c r="AM28" s="358"/>
      <c r="AN28" s="352"/>
      <c r="AO28" s="353"/>
      <c r="AP28" s="353"/>
      <c r="AQ28" s="353"/>
      <c r="AR28" s="353"/>
      <c r="AS28" s="325"/>
      <c r="AV28" s="43"/>
      <c r="AW28" s="43"/>
      <c r="AX28" s="277"/>
      <c r="AY28" s="208"/>
      <c r="AZ28" s="210"/>
      <c r="BA28" s="210"/>
      <c r="BB28" s="206"/>
      <c r="BC28" s="213"/>
      <c r="BE28" s="235"/>
      <c r="BF28" s="170"/>
      <c r="BG28" s="171"/>
      <c r="BH28" s="171"/>
      <c r="BI28" s="174"/>
      <c r="BJ28" s="43"/>
    </row>
    <row r="29" spans="2:65" ht="15" customHeight="1" x14ac:dyDescent="0.15">
      <c r="B29" s="594"/>
      <c r="C29" s="640"/>
      <c r="D29" s="640"/>
      <c r="E29" s="374" t="s">
        <v>215</v>
      </c>
      <c r="F29" s="911"/>
      <c r="G29" s="912"/>
      <c r="H29" s="912"/>
      <c r="I29" s="912"/>
      <c r="J29" s="912"/>
      <c r="K29" s="912"/>
      <c r="L29" s="912"/>
      <c r="M29" s="912"/>
      <c r="N29" s="913"/>
      <c r="O29" s="444"/>
      <c r="P29" s="445"/>
      <c r="Q29" s="445"/>
      <c r="R29" s="445"/>
      <c r="S29" s="445"/>
      <c r="T29" s="445"/>
      <c r="U29" s="446"/>
      <c r="V29" s="344"/>
      <c r="W29" s="345"/>
      <c r="X29" s="345"/>
      <c r="Y29" s="233"/>
      <c r="Z29" s="344"/>
      <c r="AA29" s="347"/>
      <c r="AB29" s="347"/>
      <c r="AC29" s="234"/>
      <c r="AD29" s="344"/>
      <c r="AE29" s="347"/>
      <c r="AF29" s="347"/>
      <c r="AG29" s="234"/>
      <c r="AH29" s="354"/>
      <c r="AI29" s="350"/>
      <c r="AJ29" s="350"/>
      <c r="AK29" s="350"/>
      <c r="AL29" s="352"/>
      <c r="AM29" s="358"/>
      <c r="AN29" s="352"/>
      <c r="AO29" s="353"/>
      <c r="AP29" s="353"/>
      <c r="AQ29" s="353"/>
      <c r="AR29" s="353"/>
      <c r="AS29" s="325"/>
      <c r="AV29" s="43"/>
      <c r="AW29" s="43"/>
      <c r="AX29" s="277"/>
      <c r="AY29" s="208"/>
      <c r="AZ29" s="210"/>
      <c r="BA29" s="210"/>
      <c r="BB29" s="206"/>
      <c r="BC29" s="213"/>
      <c r="BE29" s="235"/>
      <c r="BF29" s="170"/>
      <c r="BG29" s="171"/>
      <c r="BH29" s="171"/>
      <c r="BI29" s="174"/>
      <c r="BJ29" s="43"/>
    </row>
    <row r="30" spans="2:65" ht="15" customHeight="1" x14ac:dyDescent="0.15">
      <c r="B30" s="597"/>
      <c r="C30" s="598"/>
      <c r="D30" s="598"/>
      <c r="E30" s="375" t="s">
        <v>284</v>
      </c>
      <c r="F30" s="914"/>
      <c r="G30" s="915"/>
      <c r="H30" s="915"/>
      <c r="I30" s="915"/>
      <c r="J30" s="915"/>
      <c r="K30" s="915"/>
      <c r="L30" s="915"/>
      <c r="M30" s="915"/>
      <c r="N30" s="916"/>
      <c r="O30" s="447"/>
      <c r="P30" s="448"/>
      <c r="Q30" s="448"/>
      <c r="R30" s="448"/>
      <c r="S30" s="448"/>
      <c r="T30" s="448"/>
      <c r="U30" s="449"/>
      <c r="V30" s="436"/>
      <c r="W30" s="437"/>
      <c r="X30" s="437"/>
      <c r="Y30" s="437"/>
      <c r="Z30" s="436"/>
      <c r="AA30" s="437"/>
      <c r="AB30" s="437"/>
      <c r="AC30" s="437"/>
      <c r="AD30" s="436"/>
      <c r="AE30" s="437"/>
      <c r="AF30" s="437"/>
      <c r="AG30" s="437"/>
      <c r="AH30" s="705">
        <f>AZ30</f>
        <v>0</v>
      </c>
      <c r="AI30" s="706"/>
      <c r="AJ30" s="706"/>
      <c r="AK30" s="707"/>
      <c r="AL30" s="348"/>
      <c r="AM30" s="357"/>
      <c r="AN30" s="708">
        <f>BC30</f>
        <v>0</v>
      </c>
      <c r="AO30" s="709"/>
      <c r="AP30" s="709"/>
      <c r="AQ30" s="709"/>
      <c r="AR30" s="709"/>
      <c r="AS30" s="357"/>
      <c r="AU30" s="90"/>
      <c r="AV30" s="43"/>
      <c r="AW30" s="43"/>
      <c r="AY30" s="209"/>
      <c r="AZ30" s="211">
        <f>IF(AZ17+AZ19+AZ21+AZ23+AZ25=AY27,0,ROUNDDOWN(AZ17+AZ19+AZ21+AZ23+AZ25,0))</f>
        <v>0</v>
      </c>
      <c r="BA30" s="207"/>
      <c r="BB30" s="207"/>
      <c r="BC30" s="211">
        <f>IF(BC26=BB27,0,BC26)</f>
        <v>0</v>
      </c>
      <c r="BF30" s="170">
        <v>13</v>
      </c>
      <c r="BG30" s="171">
        <f>BG27+$BJ$14</f>
        <v>511</v>
      </c>
      <c r="BH30" s="171">
        <f>BH27+$BJ$14</f>
        <v>527</v>
      </c>
      <c r="BI30" s="174">
        <f ca="1">IF(COUNTA(INDIRECT(ADDRESS(BG30,2)):INDIRECT(ADDRESS(BH30,2)))&gt;0,COUNTA(INDIRECT(ADDRESS(BG30,2)):INDIRECT(ADDRESS(BH30,2))),"")</f>
        <v>2</v>
      </c>
      <c r="BJ30" s="43"/>
    </row>
    <row r="31" spans="2:65" ht="15.75" customHeight="1" x14ac:dyDescent="0.15">
      <c r="D31" s="2" t="s">
        <v>22</v>
      </c>
      <c r="AD31" s="1" t="str">
        <f>IF(AND($F26="",$V26+$V27&gt;0),"事業の種類を選択してください。","")</f>
        <v/>
      </c>
      <c r="AN31" s="929">
        <f>IF(AN26=0,0,AN26+IF(AN30=0,AN27,AN30))</f>
        <v>0</v>
      </c>
      <c r="AO31" s="929"/>
      <c r="AP31" s="929"/>
      <c r="AQ31" s="929"/>
      <c r="AR31" s="929"/>
      <c r="BF31" s="170">
        <v>14</v>
      </c>
      <c r="BG31" s="171">
        <f t="shared" si="1"/>
        <v>552</v>
      </c>
      <c r="BH31" s="171">
        <f t="shared" si="1"/>
        <v>568</v>
      </c>
      <c r="BI31" s="174">
        <f ca="1">IF(COUNTA(INDIRECT(ADDRESS(BG31,2)):INDIRECT(ADDRESS(BH31,2)))&gt;0,COUNTA(INDIRECT(ADDRESS(BG31,2)):INDIRECT(ADDRESS(BH31,2))),"")</f>
        <v>2</v>
      </c>
      <c r="BJ31" s="43"/>
    </row>
    <row r="32" spans="2:65" ht="15" customHeight="1" x14ac:dyDescent="0.15">
      <c r="AG32" s="4"/>
      <c r="AI32" s="17" t="s">
        <v>34</v>
      </c>
      <c r="AJ32" s="1056"/>
      <c r="AK32" s="1056"/>
      <c r="AL32" s="1056"/>
      <c r="AM32" s="1022" t="s">
        <v>209</v>
      </c>
      <c r="AN32" s="1022"/>
      <c r="AO32" s="1011"/>
      <c r="AP32" s="1011"/>
      <c r="AQ32" s="1011"/>
      <c r="AR32" s="1011"/>
      <c r="AS32" s="326" t="s">
        <v>35</v>
      </c>
      <c r="AV32" s="46"/>
      <c r="BF32" s="170">
        <v>15</v>
      </c>
      <c r="BG32" s="171">
        <f t="shared" si="1"/>
        <v>593</v>
      </c>
      <c r="BH32" s="171">
        <f t="shared" si="1"/>
        <v>609</v>
      </c>
      <c r="BI32" s="174">
        <f ca="1">IF(COUNTA(INDIRECT(ADDRESS(BG32,2)):INDIRECT(ADDRESS(BH32,2)))&gt;0,COUNTA(INDIRECT(ADDRESS(BG32,2)):INDIRECT(ADDRESS(BH32,2))),"")</f>
        <v>2</v>
      </c>
      <c r="BJ32" s="43"/>
    </row>
    <row r="33" spans="4:62" ht="15" customHeight="1" x14ac:dyDescent="0.15">
      <c r="D33" s="917">
        <v>7</v>
      </c>
      <c r="E33" s="917"/>
      <c r="F33" s="18" t="s">
        <v>0</v>
      </c>
      <c r="G33" s="917"/>
      <c r="H33" s="917"/>
      <c r="I33" s="18" t="s">
        <v>1</v>
      </c>
      <c r="J33" s="917"/>
      <c r="K33" s="917"/>
      <c r="L33" s="18" t="s">
        <v>23</v>
      </c>
      <c r="AG33" s="19"/>
      <c r="AI33" s="17" t="s">
        <v>36</v>
      </c>
      <c r="AJ33" s="1011"/>
      <c r="AK33" s="1011"/>
      <c r="AL33" s="5" t="s">
        <v>209</v>
      </c>
      <c r="AM33" s="1011"/>
      <c r="AN33" s="1011"/>
      <c r="AO33" s="326" t="s">
        <v>37</v>
      </c>
      <c r="AP33" s="1011"/>
      <c r="AQ33" s="1011"/>
      <c r="AR33" s="1011"/>
      <c r="AS33" s="326" t="s">
        <v>38</v>
      </c>
      <c r="BF33" s="170">
        <v>16</v>
      </c>
      <c r="BG33" s="171">
        <f t="shared" si="1"/>
        <v>634</v>
      </c>
      <c r="BH33" s="171">
        <f t="shared" si="1"/>
        <v>650</v>
      </c>
      <c r="BI33" s="174">
        <f ca="1">IF(COUNTA(INDIRECT(ADDRESS(BG33,2)):INDIRECT(ADDRESS(BH33,2)))&gt;0,COUNTA(INDIRECT(ADDRESS(BG33,2)):INDIRECT(ADDRESS(BH33,2))),"")</f>
        <v>2</v>
      </c>
      <c r="BJ33" s="43"/>
    </row>
    <row r="34" spans="4:62" ht="18" customHeight="1" x14ac:dyDescent="0.15">
      <c r="D34" s="4"/>
      <c r="E34" s="4"/>
      <c r="F34" s="4"/>
      <c r="G34" s="4"/>
      <c r="AA34" s="1010" t="s">
        <v>24</v>
      </c>
      <c r="AB34" s="1010"/>
      <c r="AC34" s="1037"/>
      <c r="AD34" s="1037"/>
      <c r="AE34" s="1037"/>
      <c r="AF34" s="1037"/>
      <c r="AG34" s="1037"/>
      <c r="AH34" s="1037"/>
      <c r="AI34" s="1037"/>
      <c r="AJ34" s="1037"/>
      <c r="AK34" s="1037"/>
      <c r="AL34" s="1037"/>
      <c r="AM34" s="1037"/>
      <c r="AN34" s="1037"/>
      <c r="AO34" s="1037"/>
      <c r="AP34" s="1037"/>
      <c r="AQ34" s="1037"/>
      <c r="AR34" s="1037"/>
      <c r="AS34" s="1037"/>
      <c r="BF34" s="170">
        <v>17</v>
      </c>
      <c r="BG34" s="171">
        <f t="shared" si="1"/>
        <v>675</v>
      </c>
      <c r="BH34" s="171">
        <f t="shared" si="1"/>
        <v>691</v>
      </c>
      <c r="BI34" s="174">
        <f ca="1">IF(COUNTA(INDIRECT(ADDRESS(BG34,2)):INDIRECT(ADDRESS(BH34,2)))&gt;0,COUNTA(INDIRECT(ADDRESS(BG34,2)):INDIRECT(ADDRESS(BH34,2))),"")</f>
        <v>2</v>
      </c>
      <c r="BJ34" s="43"/>
    </row>
    <row r="35" spans="4:62" ht="15" customHeight="1" x14ac:dyDescent="0.15">
      <c r="D35" s="4"/>
      <c r="E35" s="4"/>
      <c r="F35" s="4"/>
      <c r="G35" s="4"/>
      <c r="H35" s="6"/>
      <c r="X35" s="1048" t="s">
        <v>25</v>
      </c>
      <c r="Y35" s="1048"/>
      <c r="Z35" s="1048"/>
      <c r="AA35" s="2"/>
      <c r="AB35" s="2"/>
      <c r="AC35" s="1036"/>
      <c r="AD35" s="1036"/>
      <c r="AE35" s="1036"/>
      <c r="AF35" s="1036"/>
      <c r="AG35" s="1036"/>
      <c r="AH35" s="1036"/>
      <c r="AI35" s="1036"/>
      <c r="AJ35" s="1036"/>
      <c r="AK35" s="1036"/>
      <c r="AL35" s="1036"/>
      <c r="AM35" s="1036"/>
      <c r="AN35" s="1036"/>
      <c r="AS35" s="327"/>
      <c r="BF35" s="170">
        <v>18</v>
      </c>
      <c r="BG35" s="171">
        <f t="shared" si="1"/>
        <v>716</v>
      </c>
      <c r="BH35" s="171">
        <f t="shared" si="1"/>
        <v>732</v>
      </c>
      <c r="BI35" s="174">
        <f ca="1">IF(COUNTA(INDIRECT(ADDRESS(BG35,2)):INDIRECT(ADDRESS(BH35,2)))&gt;0,COUNTA(INDIRECT(ADDRESS(BG35,2)):INDIRECT(ADDRESS(BH35,2))),"")</f>
        <v>2</v>
      </c>
      <c r="BJ35" s="43"/>
    </row>
    <row r="36" spans="4:62" ht="15" customHeight="1" x14ac:dyDescent="0.15">
      <c r="D36" s="917" t="s">
        <v>270</v>
      </c>
      <c r="E36" s="917"/>
      <c r="F36" s="917"/>
      <c r="G36" s="917"/>
      <c r="H36" s="18" t="s">
        <v>26</v>
      </c>
      <c r="I36" s="18"/>
      <c r="J36" s="18"/>
      <c r="K36" s="18"/>
      <c r="L36" s="18"/>
      <c r="M36" s="18"/>
      <c r="N36" s="18"/>
      <c r="O36" s="18"/>
      <c r="P36" s="18"/>
      <c r="Q36" s="18"/>
      <c r="R36" s="21"/>
      <c r="S36" s="18"/>
      <c r="Y36" s="4"/>
      <c r="Z36" s="4"/>
      <c r="AA36" s="1010" t="s">
        <v>27</v>
      </c>
      <c r="AB36" s="1010"/>
      <c r="AC36" s="1035"/>
      <c r="AD36" s="1035"/>
      <c r="AE36" s="1035"/>
      <c r="AF36" s="1035"/>
      <c r="AG36" s="1035"/>
      <c r="AH36" s="1035"/>
      <c r="AI36" s="1035"/>
      <c r="AJ36" s="1035"/>
      <c r="AK36" s="1035"/>
      <c r="AL36" s="1035"/>
      <c r="AM36" s="1035"/>
      <c r="AN36" s="1035"/>
      <c r="AO36" s="328"/>
      <c r="AP36" s="328"/>
      <c r="AQ36" s="328"/>
      <c r="AR36" s="328"/>
      <c r="AS36" s="329"/>
      <c r="BF36" s="170">
        <v>19</v>
      </c>
      <c r="BG36" s="171">
        <f t="shared" ref="BG36:BH47" si="9">BG35+$BJ$14</f>
        <v>757</v>
      </c>
      <c r="BH36" s="171">
        <f t="shared" si="9"/>
        <v>773</v>
      </c>
      <c r="BI36" s="174">
        <f ca="1">IF(COUNTA(INDIRECT(ADDRESS(BG36,2)):INDIRECT(ADDRESS(BH36,2)))&gt;0,COUNTA(INDIRECT(ADDRESS(BG36,2)):INDIRECT(ADDRESS(BH36,2))),"")</f>
        <v>2</v>
      </c>
      <c r="BJ36" s="43"/>
    </row>
    <row r="37" spans="4:62" ht="15" customHeight="1" x14ac:dyDescent="0.15">
      <c r="AC37" s="2"/>
      <c r="AD37" s="6" t="s">
        <v>39</v>
      </c>
      <c r="BF37" s="170">
        <v>20</v>
      </c>
      <c r="BG37" s="171">
        <f t="shared" si="9"/>
        <v>798</v>
      </c>
      <c r="BH37" s="171">
        <f t="shared" si="9"/>
        <v>814</v>
      </c>
      <c r="BI37" s="174">
        <f ca="1">IF(COUNTA(INDIRECT(ADDRESS(BG37,2)):INDIRECT(ADDRESS(BH37,2)))&gt;0,COUNTA(INDIRECT(ADDRESS(BG37,2)):INDIRECT(ADDRESS(BH37,2))),"")</f>
        <v>2</v>
      </c>
      <c r="BJ37" s="43"/>
    </row>
    <row r="38" spans="4:62" ht="15.95" customHeight="1" x14ac:dyDescent="0.15">
      <c r="D38" s="22" t="s">
        <v>28</v>
      </c>
      <c r="E38" s="22"/>
      <c r="F38" s="2"/>
      <c r="G38" s="2"/>
      <c r="H38" s="2"/>
      <c r="I38" s="2"/>
      <c r="J38" s="2"/>
      <c r="K38" s="2"/>
      <c r="L38" s="2"/>
      <c r="M38" s="2"/>
      <c r="N38" s="2"/>
      <c r="O38" s="2"/>
      <c r="P38" s="2"/>
      <c r="Q38" s="2"/>
      <c r="R38" s="2"/>
      <c r="S38" s="2"/>
      <c r="T38" s="2"/>
      <c r="U38" s="2"/>
      <c r="V38" s="2"/>
      <c r="W38" s="2"/>
      <c r="X38" s="2"/>
      <c r="AA38" s="1029" t="s">
        <v>29</v>
      </c>
      <c r="AB38" s="1030"/>
      <c r="AC38" s="1004" t="s">
        <v>42</v>
      </c>
      <c r="AD38" s="1005"/>
      <c r="AE38" s="1005"/>
      <c r="AF38" s="1005"/>
      <c r="AG38" s="1005"/>
      <c r="AH38" s="1006"/>
      <c r="AI38" s="23"/>
      <c r="AJ38" s="1049" t="s">
        <v>40</v>
      </c>
      <c r="AK38" s="1049"/>
      <c r="AL38" s="1049"/>
      <c r="AM38" s="1049"/>
      <c r="AN38" s="1049"/>
      <c r="AO38" s="330"/>
      <c r="AP38" s="1038" t="s">
        <v>43</v>
      </c>
      <c r="AQ38" s="1039"/>
      <c r="AR38" s="1039"/>
      <c r="AS38" s="1040"/>
      <c r="BF38" s="170">
        <v>21</v>
      </c>
      <c r="BG38" s="171">
        <f t="shared" si="9"/>
        <v>839</v>
      </c>
      <c r="BH38" s="171">
        <f t="shared" si="9"/>
        <v>855</v>
      </c>
      <c r="BI38" s="174">
        <f ca="1">IF(COUNTA(INDIRECT(ADDRESS(BG38,2)):INDIRECT(ADDRESS(BH38,2)))&gt;0,COUNTA(INDIRECT(ADDRESS(BG38,2)):INDIRECT(ADDRESS(BH38,2))),"")</f>
        <v>2</v>
      </c>
      <c r="BJ38" s="43"/>
    </row>
    <row r="39" spans="4:62" ht="15.95" customHeight="1" x14ac:dyDescent="0.15">
      <c r="D39" s="221" t="s">
        <v>267</v>
      </c>
      <c r="E39" s="22"/>
      <c r="F39" s="2"/>
      <c r="G39" s="2"/>
      <c r="H39" s="2"/>
      <c r="I39" s="2"/>
      <c r="J39" s="2"/>
      <c r="K39" s="2"/>
      <c r="L39" s="2"/>
      <c r="M39" s="2"/>
      <c r="N39" s="2"/>
      <c r="O39" s="2"/>
      <c r="P39" s="2"/>
      <c r="Q39" s="2"/>
      <c r="R39" s="2"/>
      <c r="S39" s="2"/>
      <c r="T39" s="2"/>
      <c r="U39" s="2"/>
      <c r="V39" s="2"/>
      <c r="W39" s="2"/>
      <c r="X39" s="2"/>
      <c r="AA39" s="1031"/>
      <c r="AB39" s="1032"/>
      <c r="AC39" s="1007"/>
      <c r="AD39" s="1008"/>
      <c r="AE39" s="1008"/>
      <c r="AF39" s="1008"/>
      <c r="AG39" s="1008"/>
      <c r="AH39" s="1009"/>
      <c r="AI39" s="6"/>
      <c r="AJ39" s="1050"/>
      <c r="AK39" s="1050"/>
      <c r="AL39" s="1050"/>
      <c r="AM39" s="1050"/>
      <c r="AN39" s="1050"/>
      <c r="AO39" s="331"/>
      <c r="AP39" s="1041"/>
      <c r="AQ39" s="1042"/>
      <c r="AR39" s="1042"/>
      <c r="AS39" s="1043"/>
      <c r="BF39" s="170">
        <v>22</v>
      </c>
      <c r="BG39" s="171">
        <f t="shared" si="9"/>
        <v>880</v>
      </c>
      <c r="BH39" s="171">
        <f t="shared" si="9"/>
        <v>896</v>
      </c>
      <c r="BI39" s="174">
        <f ca="1">IF(COUNTA(INDIRECT(ADDRESS(BG39,2)):INDIRECT(ADDRESS(BH39,2)))&gt;0,COUNTA(INDIRECT(ADDRESS(BG39,2)):INDIRECT(ADDRESS(BH39,2))),"")</f>
        <v>2</v>
      </c>
      <c r="BJ39" s="43"/>
    </row>
    <row r="40" spans="4:62" ht="15.95" customHeight="1" x14ac:dyDescent="0.15">
      <c r="D40" s="22" t="s">
        <v>41</v>
      </c>
      <c r="E40" s="22"/>
      <c r="F40" s="2"/>
      <c r="G40" s="2"/>
      <c r="H40" s="2"/>
      <c r="I40" s="2"/>
      <c r="J40" s="2"/>
      <c r="K40" s="2"/>
      <c r="L40" s="2"/>
      <c r="M40" s="2"/>
      <c r="N40" s="2"/>
      <c r="O40" s="2"/>
      <c r="P40" s="2"/>
      <c r="Q40" s="2"/>
      <c r="R40" s="2"/>
      <c r="S40" s="2"/>
      <c r="T40" s="2"/>
      <c r="U40" s="2"/>
      <c r="V40" s="2"/>
      <c r="W40" s="2"/>
      <c r="X40" s="2"/>
      <c r="AA40" s="1031"/>
      <c r="AB40" s="1032"/>
      <c r="AC40" s="1023"/>
      <c r="AD40" s="1024"/>
      <c r="AE40" s="1024"/>
      <c r="AF40" s="1024"/>
      <c r="AG40" s="1024"/>
      <c r="AH40" s="1025"/>
      <c r="AI40" s="1044"/>
      <c r="AJ40" s="1045"/>
      <c r="AK40" s="1045"/>
      <c r="AL40" s="1045"/>
      <c r="AM40" s="1045"/>
      <c r="AN40" s="1045"/>
      <c r="AO40" s="1057"/>
      <c r="AP40" s="1059"/>
      <c r="AQ40" s="1060"/>
      <c r="AR40" s="1060"/>
      <c r="AS40" s="1061"/>
      <c r="BF40" s="170">
        <v>23</v>
      </c>
      <c r="BG40" s="171">
        <f t="shared" si="9"/>
        <v>921</v>
      </c>
      <c r="BH40" s="171">
        <f t="shared" si="9"/>
        <v>937</v>
      </c>
      <c r="BI40" s="174">
        <f ca="1">IF(COUNTA(INDIRECT(ADDRESS(BG40,2)):INDIRECT(ADDRESS(BH40,2)))&gt;0,COUNTA(INDIRECT(ADDRESS(BG40,2)):INDIRECT(ADDRESS(BH40,2))),"")</f>
        <v>2</v>
      </c>
      <c r="BJ40" s="43"/>
    </row>
    <row r="41" spans="4:62" ht="15.95" customHeight="1" x14ac:dyDescent="0.15">
      <c r="D41" s="24"/>
      <c r="E41" s="22"/>
      <c r="F41" s="2"/>
      <c r="G41" s="2"/>
      <c r="H41" s="2"/>
      <c r="I41" s="2"/>
      <c r="J41" s="2"/>
      <c r="K41" s="2"/>
      <c r="L41" s="2"/>
      <c r="M41" s="2"/>
      <c r="N41" s="2"/>
      <c r="O41" s="2"/>
      <c r="P41" s="2"/>
      <c r="Q41" s="2"/>
      <c r="R41" s="2"/>
      <c r="S41" s="2"/>
      <c r="T41" s="2"/>
      <c r="U41" s="2"/>
      <c r="V41" s="2"/>
      <c r="W41" s="2"/>
      <c r="X41" s="2"/>
      <c r="AA41" s="1033"/>
      <c r="AB41" s="1034"/>
      <c r="AC41" s="1026"/>
      <c r="AD41" s="1027"/>
      <c r="AE41" s="1027"/>
      <c r="AF41" s="1027"/>
      <c r="AG41" s="1027"/>
      <c r="AH41" s="1028"/>
      <c r="AI41" s="1046"/>
      <c r="AJ41" s="1047"/>
      <c r="AK41" s="1047"/>
      <c r="AL41" s="1047"/>
      <c r="AM41" s="1047"/>
      <c r="AN41" s="1047"/>
      <c r="AO41" s="1058"/>
      <c r="AP41" s="1062"/>
      <c r="AQ41" s="1063"/>
      <c r="AR41" s="1063"/>
      <c r="AS41" s="1064"/>
      <c r="BF41" s="170">
        <v>24</v>
      </c>
      <c r="BG41" s="171">
        <f t="shared" si="9"/>
        <v>962</v>
      </c>
      <c r="BH41" s="171">
        <f t="shared" si="9"/>
        <v>978</v>
      </c>
      <c r="BI41" s="174">
        <f ca="1">IF(COUNTA(INDIRECT(ADDRESS(BG41,2)):INDIRECT(ADDRESS(BH41,2)))&gt;0,COUNTA(INDIRECT(ADDRESS(BG41,2)):INDIRECT(ADDRESS(BH41,2))),"")</f>
        <v>2</v>
      </c>
      <c r="BJ41" s="43"/>
    </row>
    <row r="42" spans="4:62" ht="9" customHeight="1" x14ac:dyDescent="0.15">
      <c r="D42" s="24"/>
      <c r="E42" s="22"/>
      <c r="F42" s="2"/>
      <c r="G42" s="2"/>
      <c r="H42" s="2"/>
      <c r="I42" s="2"/>
      <c r="J42" s="2"/>
      <c r="K42" s="2"/>
      <c r="L42" s="2"/>
      <c r="M42" s="2"/>
      <c r="N42" s="2"/>
      <c r="O42" s="2"/>
      <c r="P42" s="2"/>
      <c r="Q42" s="2"/>
      <c r="R42" s="2"/>
      <c r="S42" s="2"/>
      <c r="T42" s="2"/>
      <c r="U42" s="2"/>
      <c r="V42" s="2"/>
      <c r="W42" s="2"/>
      <c r="X42" s="2"/>
      <c r="AA42" s="78"/>
      <c r="AB42" s="78"/>
      <c r="AC42" s="79"/>
      <c r="AD42" s="79"/>
      <c r="AE42" s="79"/>
      <c r="AF42" s="79"/>
      <c r="AG42" s="79"/>
      <c r="AH42" s="79"/>
      <c r="AI42" s="79"/>
      <c r="AJ42" s="79"/>
      <c r="AK42" s="79"/>
      <c r="AL42" s="79"/>
      <c r="AM42" s="79"/>
      <c r="AN42" s="332"/>
      <c r="AO42" s="326"/>
      <c r="AP42" s="332"/>
      <c r="AQ42" s="333"/>
      <c r="AR42" s="333"/>
      <c r="AS42" s="333"/>
      <c r="BF42" s="170">
        <v>25</v>
      </c>
      <c r="BG42" s="171">
        <f t="shared" si="9"/>
        <v>1003</v>
      </c>
      <c r="BH42" s="171">
        <f t="shared" si="9"/>
        <v>1019</v>
      </c>
      <c r="BI42" s="174">
        <f ca="1">IF(COUNTA(INDIRECT(ADDRESS(BG42,2)):INDIRECT(ADDRESS(BH42,2)))&gt;0,COUNTA(INDIRECT(ADDRESS(BG42,2)):INDIRECT(ADDRESS(BH42,2))),"")</f>
        <v>2</v>
      </c>
      <c r="BJ42" s="43"/>
    </row>
    <row r="43" spans="4:62" ht="9" customHeight="1" x14ac:dyDescent="0.15">
      <c r="AQ43" s="334"/>
      <c r="AR43" s="334"/>
      <c r="AS43" s="334"/>
      <c r="BF43" s="170">
        <v>26</v>
      </c>
      <c r="BG43" s="171">
        <f t="shared" si="9"/>
        <v>1044</v>
      </c>
      <c r="BH43" s="171">
        <f t="shared" si="9"/>
        <v>1060</v>
      </c>
      <c r="BI43" s="174">
        <f ca="1">IF(COUNTA(INDIRECT(ADDRESS(BG43,2)):INDIRECT(ADDRESS(BH43,2)))&gt;0,COUNTA(INDIRECT(ADDRESS(BG43,2)):INDIRECT(ADDRESS(BH43,2))),"")</f>
        <v>2</v>
      </c>
      <c r="BJ43" s="43"/>
    </row>
    <row r="44" spans="4:62" ht="7.5" customHeight="1" x14ac:dyDescent="0.15">
      <c r="X44" s="6"/>
      <c r="Y44" s="6"/>
      <c r="BF44" s="170">
        <v>27</v>
      </c>
      <c r="BG44" s="171">
        <f t="shared" si="9"/>
        <v>1085</v>
      </c>
      <c r="BH44" s="171">
        <f t="shared" si="9"/>
        <v>1101</v>
      </c>
      <c r="BI44" s="174">
        <f ca="1">IF(COUNTA(INDIRECT(ADDRESS(BG44,2)):INDIRECT(ADDRESS(BH44,2)))&gt;0,COUNTA(INDIRECT(ADDRESS(BG44,2)):INDIRECT(ADDRESS(BH44,2))),"")</f>
        <v>2</v>
      </c>
      <c r="BJ44" s="43"/>
    </row>
    <row r="45" spans="4:62" ht="10.5" customHeight="1" x14ac:dyDescent="0.15">
      <c r="X45" s="6"/>
      <c r="Y45" s="6"/>
      <c r="BF45" s="170">
        <v>28</v>
      </c>
      <c r="BG45" s="171">
        <f t="shared" si="9"/>
        <v>1126</v>
      </c>
      <c r="BH45" s="171">
        <f t="shared" si="9"/>
        <v>1142</v>
      </c>
      <c r="BI45" s="174">
        <f ca="1">IF(COUNTA(INDIRECT(ADDRESS(BG45,2)):INDIRECT(ADDRESS(BH45,2)))&gt;0,COUNTA(INDIRECT(ADDRESS(BG45,2)):INDIRECT(ADDRESS(BH45,2))),"")</f>
        <v>2</v>
      </c>
      <c r="BJ45" s="43"/>
    </row>
    <row r="46" spans="4:62" ht="5.25" customHeight="1" x14ac:dyDescent="0.15">
      <c r="X46" s="6"/>
      <c r="Y46" s="6"/>
      <c r="BF46" s="170">
        <v>29</v>
      </c>
      <c r="BG46" s="171">
        <f t="shared" si="9"/>
        <v>1167</v>
      </c>
      <c r="BH46" s="171">
        <f t="shared" si="9"/>
        <v>1183</v>
      </c>
      <c r="BI46" s="174">
        <f ca="1">IF(COUNTA(INDIRECT(ADDRESS(BG46,2)):INDIRECT(ADDRESS(BH46,2)))&gt;0,COUNTA(INDIRECT(ADDRESS(BG46,2)):INDIRECT(ADDRESS(BH46,2))),"")</f>
        <v>2</v>
      </c>
      <c r="BJ46" s="43"/>
    </row>
    <row r="47" spans="4:62" ht="5.25" customHeight="1" thickBot="1" x14ac:dyDescent="0.2">
      <c r="X47" s="6"/>
      <c r="Y47" s="6"/>
      <c r="BF47" s="175">
        <v>30</v>
      </c>
      <c r="BG47" s="176">
        <f t="shared" si="9"/>
        <v>1208</v>
      </c>
      <c r="BH47" s="176">
        <f t="shared" si="9"/>
        <v>1224</v>
      </c>
      <c r="BI47" s="177">
        <f ca="1">IF(COUNTA(INDIRECT(ADDRESS(BG47,2)):INDIRECT(ADDRESS(BH47,2)))&gt;0,COUNTA(INDIRECT(ADDRESS(BG47,2)):INDIRECT(ADDRESS(BH47,2))),"")</f>
        <v>2</v>
      </c>
      <c r="BJ47" s="43"/>
    </row>
    <row r="48" spans="4:62" ht="5.25" customHeight="1" x14ac:dyDescent="0.15">
      <c r="X48" s="6"/>
      <c r="Y48" s="6"/>
      <c r="BJ48" s="43"/>
    </row>
    <row r="49" spans="2:65" ht="5.25" customHeight="1" x14ac:dyDescent="0.15">
      <c r="X49" s="6"/>
      <c r="Y49" s="6"/>
    </row>
    <row r="50" spans="2:65" ht="17.25" customHeight="1" x14ac:dyDescent="0.15">
      <c r="B50" s="2" t="s">
        <v>50</v>
      </c>
      <c r="S50" s="4"/>
      <c r="T50" s="4"/>
      <c r="U50" s="4"/>
      <c r="V50" s="4"/>
      <c r="W50" s="4"/>
      <c r="AL50" s="48"/>
    </row>
    <row r="51" spans="2:65" ht="12.75" customHeight="1" x14ac:dyDescent="0.15">
      <c r="M51" s="49"/>
      <c r="N51" s="49"/>
      <c r="O51" s="49"/>
      <c r="P51" s="49"/>
      <c r="Q51" s="49"/>
      <c r="R51" s="49"/>
      <c r="S51" s="49"/>
      <c r="T51" s="50"/>
      <c r="U51" s="50"/>
      <c r="V51" s="50"/>
      <c r="W51" s="50"/>
      <c r="X51" s="50"/>
      <c r="Y51" s="50"/>
      <c r="Z51" s="50"/>
      <c r="AA51" s="49"/>
      <c r="AB51" s="49"/>
      <c r="AC51" s="49"/>
      <c r="AL51" s="48"/>
      <c r="AM51" s="560" t="s">
        <v>266</v>
      </c>
      <c r="AN51" s="561"/>
      <c r="AO51" s="561"/>
      <c r="AP51" s="562"/>
      <c r="AZ51" s="1"/>
    </row>
    <row r="52" spans="2:65" ht="12.75" customHeight="1" x14ac:dyDescent="0.15">
      <c r="M52" s="49"/>
      <c r="N52" s="49"/>
      <c r="O52" s="49"/>
      <c r="P52" s="49"/>
      <c r="Q52" s="49"/>
      <c r="R52" s="49"/>
      <c r="S52" s="49"/>
      <c r="T52" s="50"/>
      <c r="U52" s="50"/>
      <c r="V52" s="50"/>
      <c r="W52" s="50"/>
      <c r="X52" s="50"/>
      <c r="Y52" s="50"/>
      <c r="Z52" s="50"/>
      <c r="AA52" s="49"/>
      <c r="AB52" s="49"/>
      <c r="AC52" s="49"/>
      <c r="AL52" s="48"/>
      <c r="AM52" s="563"/>
      <c r="AN52" s="564"/>
      <c r="AO52" s="564"/>
      <c r="AP52" s="565"/>
    </row>
    <row r="53" spans="2:65" ht="12.75" customHeight="1" x14ac:dyDescent="0.15">
      <c r="M53" s="49"/>
      <c r="N53" s="49"/>
      <c r="O53" s="49"/>
      <c r="P53" s="49"/>
      <c r="Q53" s="49"/>
      <c r="R53" s="49"/>
      <c r="S53" s="49"/>
      <c r="T53" s="49"/>
      <c r="U53" s="49"/>
      <c r="V53" s="49"/>
      <c r="W53" s="49"/>
      <c r="X53" s="49"/>
      <c r="Y53" s="49"/>
      <c r="Z53" s="49"/>
      <c r="AA53" s="49"/>
      <c r="AB53" s="49"/>
      <c r="AC53" s="49"/>
      <c r="AL53" s="48"/>
      <c r="AM53" s="220"/>
      <c r="AN53" s="335"/>
    </row>
    <row r="54" spans="2:65" ht="6" customHeight="1" x14ac:dyDescent="0.15">
      <c r="M54" s="49"/>
      <c r="N54" s="49"/>
      <c r="O54" s="49"/>
      <c r="P54" s="49"/>
      <c r="Q54" s="49"/>
      <c r="R54" s="49"/>
      <c r="S54" s="49"/>
      <c r="T54" s="49"/>
      <c r="U54" s="49"/>
      <c r="V54" s="49"/>
      <c r="W54" s="49"/>
      <c r="X54" s="49"/>
      <c r="Y54" s="49"/>
      <c r="Z54" s="49"/>
      <c r="AA54" s="49"/>
      <c r="AB54" s="49"/>
      <c r="AC54" s="49"/>
      <c r="AL54" s="48"/>
      <c r="AM54" s="48"/>
    </row>
    <row r="55" spans="2:65" ht="12.75" customHeight="1" x14ac:dyDescent="0.15">
      <c r="B55" s="566" t="s">
        <v>2</v>
      </c>
      <c r="C55" s="567"/>
      <c r="D55" s="567"/>
      <c r="E55" s="567"/>
      <c r="F55" s="567"/>
      <c r="G55" s="567"/>
      <c r="H55" s="567"/>
      <c r="I55" s="567"/>
      <c r="J55" s="569" t="s">
        <v>10</v>
      </c>
      <c r="K55" s="569"/>
      <c r="L55" s="3" t="s">
        <v>3</v>
      </c>
      <c r="M55" s="569" t="s">
        <v>11</v>
      </c>
      <c r="N55" s="569"/>
      <c r="O55" s="570" t="s">
        <v>12</v>
      </c>
      <c r="P55" s="569"/>
      <c r="Q55" s="569"/>
      <c r="R55" s="569"/>
      <c r="S55" s="569"/>
      <c r="T55" s="569"/>
      <c r="U55" s="569" t="s">
        <v>13</v>
      </c>
      <c r="V55" s="569"/>
      <c r="W55" s="569"/>
      <c r="AD55" s="5"/>
      <c r="AE55" s="5"/>
      <c r="AF55" s="5"/>
      <c r="AG55" s="5"/>
      <c r="AH55" s="5"/>
      <c r="AI55" s="5"/>
      <c r="AJ55" s="5"/>
      <c r="AL55" s="571">
        <f>$AL$9</f>
        <v>0</v>
      </c>
      <c r="AM55" s="572"/>
      <c r="AN55" s="938" t="s">
        <v>4</v>
      </c>
      <c r="AO55" s="938"/>
      <c r="AP55" s="941">
        <v>2</v>
      </c>
      <c r="AQ55" s="941"/>
      <c r="AR55" s="938" t="s">
        <v>5</v>
      </c>
      <c r="AS55" s="944"/>
    </row>
    <row r="56" spans="2:65" ht="13.5" customHeight="1" x14ac:dyDescent="0.15">
      <c r="B56" s="567"/>
      <c r="C56" s="567"/>
      <c r="D56" s="567"/>
      <c r="E56" s="567"/>
      <c r="F56" s="567"/>
      <c r="G56" s="567"/>
      <c r="H56" s="567"/>
      <c r="I56" s="567"/>
      <c r="J56" s="508" t="str">
        <f>$J$10</f>
        <v>1</v>
      </c>
      <c r="K56" s="510" t="str">
        <f>$K$10</f>
        <v>2</v>
      </c>
      <c r="L56" s="513" t="str">
        <f>$L$10</f>
        <v>1</v>
      </c>
      <c r="M56" s="516" t="str">
        <f>$M$10</f>
        <v>0</v>
      </c>
      <c r="N56" s="510" t="str">
        <f>$N$10</f>
        <v>3</v>
      </c>
      <c r="O56" s="516" t="str">
        <f>$O$10</f>
        <v>9</v>
      </c>
      <c r="P56" s="519" t="str">
        <f>$P$10</f>
        <v>3</v>
      </c>
      <c r="Q56" s="519" t="str">
        <f>$Q$10</f>
        <v>9</v>
      </c>
      <c r="R56" s="519" t="str">
        <f>$R$10</f>
        <v>0</v>
      </c>
      <c r="S56" s="519" t="str">
        <f>$S$10</f>
        <v>2</v>
      </c>
      <c r="T56" s="510" t="str">
        <f>$T$10</f>
        <v>5</v>
      </c>
      <c r="U56" s="516">
        <f>$U$10</f>
        <v>0</v>
      </c>
      <c r="V56" s="519">
        <f>$V$10</f>
        <v>0</v>
      </c>
      <c r="W56" s="510">
        <f>$W$10</f>
        <v>0</v>
      </c>
      <c r="AD56" s="5"/>
      <c r="AE56" s="5"/>
      <c r="AF56" s="5"/>
      <c r="AG56" s="5"/>
      <c r="AH56" s="5"/>
      <c r="AI56" s="5"/>
      <c r="AJ56" s="5"/>
      <c r="AL56" s="573"/>
      <c r="AM56" s="574"/>
      <c r="AN56" s="939"/>
      <c r="AO56" s="939"/>
      <c r="AP56" s="942"/>
      <c r="AQ56" s="942"/>
      <c r="AR56" s="939"/>
      <c r="AS56" s="945"/>
    </row>
    <row r="57" spans="2:65" ht="9" customHeight="1" x14ac:dyDescent="0.15">
      <c r="B57" s="567"/>
      <c r="C57" s="567"/>
      <c r="D57" s="567"/>
      <c r="E57" s="567"/>
      <c r="F57" s="567"/>
      <c r="G57" s="567"/>
      <c r="H57" s="567"/>
      <c r="I57" s="567"/>
      <c r="J57" s="509"/>
      <c r="K57" s="511"/>
      <c r="L57" s="514"/>
      <c r="M57" s="517"/>
      <c r="N57" s="511"/>
      <c r="O57" s="517"/>
      <c r="P57" s="520"/>
      <c r="Q57" s="520"/>
      <c r="R57" s="520"/>
      <c r="S57" s="520"/>
      <c r="T57" s="511"/>
      <c r="U57" s="517"/>
      <c r="V57" s="520"/>
      <c r="W57" s="511"/>
      <c r="AD57" s="5"/>
      <c r="AE57" s="5"/>
      <c r="AF57" s="5"/>
      <c r="AG57" s="5"/>
      <c r="AH57" s="5"/>
      <c r="AI57" s="5"/>
      <c r="AJ57" s="5"/>
      <c r="AL57" s="575"/>
      <c r="AM57" s="576"/>
      <c r="AN57" s="940"/>
      <c r="AO57" s="940"/>
      <c r="AP57" s="943"/>
      <c r="AQ57" s="943"/>
      <c r="AR57" s="940"/>
      <c r="AS57" s="946"/>
    </row>
    <row r="58" spans="2:65" ht="6" customHeight="1" x14ac:dyDescent="0.15">
      <c r="B58" s="568"/>
      <c r="C58" s="568"/>
      <c r="D58" s="568"/>
      <c r="E58" s="568"/>
      <c r="F58" s="568"/>
      <c r="G58" s="568"/>
      <c r="H58" s="568"/>
      <c r="I58" s="568"/>
      <c r="J58" s="509"/>
      <c r="K58" s="512"/>
      <c r="L58" s="515"/>
      <c r="M58" s="518"/>
      <c r="N58" s="512"/>
      <c r="O58" s="518"/>
      <c r="P58" s="521"/>
      <c r="Q58" s="521"/>
      <c r="R58" s="521"/>
      <c r="S58" s="521"/>
      <c r="T58" s="512"/>
      <c r="U58" s="518"/>
      <c r="V58" s="521"/>
      <c r="W58" s="512"/>
    </row>
    <row r="59" spans="2:65" ht="15" customHeight="1" x14ac:dyDescent="0.15">
      <c r="B59" s="487" t="s">
        <v>51</v>
      </c>
      <c r="C59" s="488"/>
      <c r="D59" s="488"/>
      <c r="E59" s="488"/>
      <c r="F59" s="488"/>
      <c r="G59" s="488"/>
      <c r="H59" s="488"/>
      <c r="I59" s="489"/>
      <c r="J59" s="487" t="s">
        <v>6</v>
      </c>
      <c r="K59" s="488"/>
      <c r="L59" s="488"/>
      <c r="M59" s="488"/>
      <c r="N59" s="496"/>
      <c r="O59" s="499" t="s">
        <v>52</v>
      </c>
      <c r="P59" s="488"/>
      <c r="Q59" s="488"/>
      <c r="R59" s="488"/>
      <c r="S59" s="488"/>
      <c r="T59" s="488"/>
      <c r="U59" s="489"/>
      <c r="V59" s="12" t="s">
        <v>53</v>
      </c>
      <c r="W59" s="27"/>
      <c r="X59" s="27"/>
      <c r="Y59" s="526" t="s">
        <v>54</v>
      </c>
      <c r="Z59" s="526"/>
      <c r="AA59" s="526"/>
      <c r="AB59" s="526"/>
      <c r="AC59" s="526"/>
      <c r="AD59" s="526"/>
      <c r="AE59" s="526"/>
      <c r="AF59" s="526"/>
      <c r="AG59" s="526"/>
      <c r="AH59" s="526"/>
      <c r="AI59" s="27"/>
      <c r="AJ59" s="27"/>
      <c r="AK59" s="28"/>
      <c r="AL59" s="527" t="s">
        <v>216</v>
      </c>
      <c r="AM59" s="527"/>
      <c r="AN59" s="930" t="s">
        <v>33</v>
      </c>
      <c r="AO59" s="930"/>
      <c r="AP59" s="930"/>
      <c r="AQ59" s="930"/>
      <c r="AR59" s="930"/>
      <c r="AS59" s="931"/>
    </row>
    <row r="60" spans="2:65" ht="13.5" customHeight="1" x14ac:dyDescent="0.15">
      <c r="B60" s="490"/>
      <c r="C60" s="491"/>
      <c r="D60" s="491"/>
      <c r="E60" s="491"/>
      <c r="F60" s="491"/>
      <c r="G60" s="491"/>
      <c r="H60" s="491"/>
      <c r="I60" s="492"/>
      <c r="J60" s="490"/>
      <c r="K60" s="491"/>
      <c r="L60" s="491"/>
      <c r="M60" s="491"/>
      <c r="N60" s="497"/>
      <c r="O60" s="500"/>
      <c r="P60" s="491"/>
      <c r="Q60" s="491"/>
      <c r="R60" s="491"/>
      <c r="S60" s="491"/>
      <c r="T60" s="491"/>
      <c r="U60" s="492"/>
      <c r="V60" s="530" t="s">
        <v>7</v>
      </c>
      <c r="W60" s="643"/>
      <c r="X60" s="643"/>
      <c r="Y60" s="644"/>
      <c r="Z60" s="536" t="s">
        <v>16</v>
      </c>
      <c r="AA60" s="537"/>
      <c r="AB60" s="537"/>
      <c r="AC60" s="538"/>
      <c r="AD60" s="648" t="s">
        <v>17</v>
      </c>
      <c r="AE60" s="649"/>
      <c r="AF60" s="649"/>
      <c r="AG60" s="650"/>
      <c r="AH60" s="548" t="s">
        <v>86</v>
      </c>
      <c r="AI60" s="549"/>
      <c r="AJ60" s="549"/>
      <c r="AK60" s="550"/>
      <c r="AL60" s="554" t="s">
        <v>217</v>
      </c>
      <c r="AM60" s="554"/>
      <c r="AN60" s="932" t="s">
        <v>19</v>
      </c>
      <c r="AO60" s="933"/>
      <c r="AP60" s="933"/>
      <c r="AQ60" s="933"/>
      <c r="AR60" s="934"/>
      <c r="AS60" s="935"/>
      <c r="AY60" s="196" t="s">
        <v>243</v>
      </c>
      <c r="AZ60" s="196" t="s">
        <v>243</v>
      </c>
      <c r="BA60" s="196" t="s">
        <v>241</v>
      </c>
      <c r="BB60" s="522" t="s">
        <v>242</v>
      </c>
      <c r="BC60" s="523"/>
    </row>
    <row r="61" spans="2:65" ht="13.5" customHeight="1" x14ac:dyDescent="0.15">
      <c r="B61" s="493"/>
      <c r="C61" s="494"/>
      <c r="D61" s="494"/>
      <c r="E61" s="494"/>
      <c r="F61" s="494"/>
      <c r="G61" s="494"/>
      <c r="H61" s="494"/>
      <c r="I61" s="495"/>
      <c r="J61" s="493"/>
      <c r="K61" s="494"/>
      <c r="L61" s="494"/>
      <c r="M61" s="494"/>
      <c r="N61" s="498"/>
      <c r="O61" s="501"/>
      <c r="P61" s="494"/>
      <c r="Q61" s="494"/>
      <c r="R61" s="494"/>
      <c r="S61" s="494"/>
      <c r="T61" s="494"/>
      <c r="U61" s="495"/>
      <c r="V61" s="645"/>
      <c r="W61" s="646"/>
      <c r="X61" s="646"/>
      <c r="Y61" s="647"/>
      <c r="Z61" s="539"/>
      <c r="AA61" s="540"/>
      <c r="AB61" s="540"/>
      <c r="AC61" s="541"/>
      <c r="AD61" s="651"/>
      <c r="AE61" s="652"/>
      <c r="AF61" s="652"/>
      <c r="AG61" s="653"/>
      <c r="AH61" s="551"/>
      <c r="AI61" s="552"/>
      <c r="AJ61" s="552"/>
      <c r="AK61" s="553"/>
      <c r="AL61" s="555"/>
      <c r="AM61" s="555"/>
      <c r="AN61" s="936"/>
      <c r="AO61" s="936"/>
      <c r="AP61" s="936"/>
      <c r="AQ61" s="936"/>
      <c r="AR61" s="936"/>
      <c r="AS61" s="937"/>
      <c r="AY61" s="197"/>
      <c r="AZ61" s="198" t="s">
        <v>237</v>
      </c>
      <c r="BA61" s="198" t="s">
        <v>240</v>
      </c>
      <c r="BB61" s="199" t="s">
        <v>238</v>
      </c>
      <c r="BC61" s="198" t="s">
        <v>237</v>
      </c>
      <c r="BL61" s="43" t="s">
        <v>251</v>
      </c>
      <c r="BM61" s="43" t="s">
        <v>151</v>
      </c>
    </row>
    <row r="62" spans="2:65" ht="15" customHeight="1" x14ac:dyDescent="0.15">
      <c r="B62" s="906" t="s">
        <v>32</v>
      </c>
      <c r="C62" s="886"/>
      <c r="D62" s="887"/>
      <c r="E62" s="887"/>
      <c r="F62" s="887"/>
      <c r="G62" s="887"/>
      <c r="H62" s="887"/>
      <c r="I62" s="888"/>
      <c r="J62" s="893"/>
      <c r="K62" s="894"/>
      <c r="L62" s="894"/>
      <c r="M62" s="894"/>
      <c r="N62" s="895"/>
      <c r="O62" s="360"/>
      <c r="P62" s="338" t="s">
        <v>0</v>
      </c>
      <c r="Q62" s="363"/>
      <c r="R62" s="338" t="s">
        <v>1</v>
      </c>
      <c r="S62" s="365"/>
      <c r="T62" s="474" t="s">
        <v>57</v>
      </c>
      <c r="U62" s="475"/>
      <c r="V62" s="742"/>
      <c r="W62" s="743"/>
      <c r="X62" s="743"/>
      <c r="Y62" s="59" t="s">
        <v>8</v>
      </c>
      <c r="Z62" s="376"/>
      <c r="AA62" s="377"/>
      <c r="AB62" s="377"/>
      <c r="AC62" s="378" t="s">
        <v>8</v>
      </c>
      <c r="AD62" s="376"/>
      <c r="AE62" s="377"/>
      <c r="AF62" s="377"/>
      <c r="AG62" s="379" t="s">
        <v>8</v>
      </c>
      <c r="AH62" s="720">
        <f>IF(V62="賃金で算定",V63+Z63-AD63,0)</f>
        <v>0</v>
      </c>
      <c r="AI62" s="721"/>
      <c r="AJ62" s="721"/>
      <c r="AK62" s="722"/>
      <c r="AL62" s="51"/>
      <c r="AM62" s="52"/>
      <c r="AN62" s="744"/>
      <c r="AO62" s="745"/>
      <c r="AP62" s="745"/>
      <c r="AQ62" s="745"/>
      <c r="AR62" s="745"/>
      <c r="AS62" s="336" t="s">
        <v>8</v>
      </c>
      <c r="AV62" s="46" t="str">
        <f>IF(OR(O62="",Q62=""),"", IF(O62&lt;20,DATE(O62+118,Q62,IF(S62="",1,S62)),DATE(O62+88,Q62,IF(S62="",1,S62))))</f>
        <v/>
      </c>
      <c r="AW62" s="47" t="str">
        <f>IF(AV62&lt;=設定シート!C$15,"昔",IF(AV62&lt;=設定シート!E$15,"上",IF(AV62&lt;=設定シート!G$15,"中","下")))</f>
        <v>下</v>
      </c>
      <c r="AX62" s="4">
        <f>IF(AV62&lt;=設定シート!$E$36,5,IF(AV62&lt;=設定シート!$I$36,7,IF(AV62&lt;=設定シート!$M$36,9,11)))</f>
        <v>11</v>
      </c>
      <c r="AY62" s="202"/>
      <c r="AZ62" s="200"/>
      <c r="BA62" s="204">
        <f>AN62</f>
        <v>0</v>
      </c>
      <c r="BB62" s="200"/>
      <c r="BC62" s="200"/>
    </row>
    <row r="63" spans="2:65" ht="15" customHeight="1" x14ac:dyDescent="0.15">
      <c r="B63" s="907"/>
      <c r="C63" s="889"/>
      <c r="D63" s="889"/>
      <c r="E63" s="889"/>
      <c r="F63" s="889"/>
      <c r="G63" s="889"/>
      <c r="H63" s="889"/>
      <c r="I63" s="890"/>
      <c r="J63" s="896"/>
      <c r="K63" s="897"/>
      <c r="L63" s="897"/>
      <c r="M63" s="897"/>
      <c r="N63" s="898"/>
      <c r="O63" s="361"/>
      <c r="P63" s="343" t="s">
        <v>0</v>
      </c>
      <c r="Q63" s="364"/>
      <c r="R63" s="343" t="s">
        <v>1</v>
      </c>
      <c r="S63" s="366"/>
      <c r="T63" s="480" t="s">
        <v>58</v>
      </c>
      <c r="U63" s="481"/>
      <c r="V63" s="947"/>
      <c r="W63" s="948"/>
      <c r="X63" s="948"/>
      <c r="Y63" s="949"/>
      <c r="Z63" s="950"/>
      <c r="AA63" s="951"/>
      <c r="AB63" s="951"/>
      <c r="AC63" s="951"/>
      <c r="AD63" s="950"/>
      <c r="AE63" s="951"/>
      <c r="AF63" s="951"/>
      <c r="AG63" s="952"/>
      <c r="AH63" s="703">
        <f>IF(V62="賃金で算定",0,V63+Z63-AD63)</f>
        <v>0</v>
      </c>
      <c r="AI63" s="703"/>
      <c r="AJ63" s="703"/>
      <c r="AK63" s="733"/>
      <c r="AL63" s="439">
        <f>IF(V62="賃金で算定","賃金で算定",IF(OR(V63=0,$F80="",AV62=""),0,IF(AW62="昔",VLOOKUP($F80,労務比率,AX62,FALSE),IF(AW62="上",VLOOKUP($F80,労務比率,AX62,FALSE),IF(AW62="中",VLOOKUP($F80,労務比率,AX62,FALSE),VLOOKUP($F80,労務比率,AX62,FALSE))))))</f>
        <v>0</v>
      </c>
      <c r="AM63" s="440"/>
      <c r="AN63" s="708">
        <f>IF(V62="賃金で算定",0,INT(AH63*AL63/100))</f>
        <v>0</v>
      </c>
      <c r="AO63" s="709"/>
      <c r="AP63" s="709"/>
      <c r="AQ63" s="709"/>
      <c r="AR63" s="709"/>
      <c r="AS63" s="357"/>
      <c r="AV63" s="46"/>
      <c r="AW63" s="47"/>
      <c r="AY63" s="203">
        <f>AH63</f>
        <v>0</v>
      </c>
      <c r="AZ63" s="201">
        <f>IF(AV62&lt;=設定シート!C$85,AH63,IF(AND(AV62&gt;=設定シート!E$85,AV62&lt;=設定シート!G$85),AH63*105/108,AH63))</f>
        <v>0</v>
      </c>
      <c r="BA63" s="198"/>
      <c r="BB63" s="201">
        <f>IF($AL63="賃金で算定",0,INT(AY63*$AL63/100))</f>
        <v>0</v>
      </c>
      <c r="BC63" s="201">
        <f>IF(AY63=AZ63,BB63,AZ63*$AL63/100)</f>
        <v>0</v>
      </c>
      <c r="BL63" s="43">
        <f>IF(AY63=AZ63,0,1)</f>
        <v>0</v>
      </c>
      <c r="BM63" s="43" t="str">
        <f>IF(BL63=1,AL63,"")</f>
        <v/>
      </c>
    </row>
    <row r="64" spans="2:65" ht="15" customHeight="1" x14ac:dyDescent="0.15">
      <c r="B64" s="906" t="s">
        <v>55</v>
      </c>
      <c r="C64" s="886"/>
      <c r="D64" s="887"/>
      <c r="E64" s="887"/>
      <c r="F64" s="887"/>
      <c r="G64" s="887"/>
      <c r="H64" s="887"/>
      <c r="I64" s="888"/>
      <c r="J64" s="893"/>
      <c r="K64" s="894"/>
      <c r="L64" s="894"/>
      <c r="M64" s="894"/>
      <c r="N64" s="895"/>
      <c r="O64" s="360"/>
      <c r="P64" s="338" t="s">
        <v>45</v>
      </c>
      <c r="Q64" s="363"/>
      <c r="R64" s="338" t="s">
        <v>46</v>
      </c>
      <c r="S64" s="365"/>
      <c r="T64" s="474" t="s">
        <v>47</v>
      </c>
      <c r="U64" s="475"/>
      <c r="V64" s="742"/>
      <c r="W64" s="743"/>
      <c r="X64" s="743"/>
      <c r="Y64" s="60"/>
      <c r="Z64" s="369"/>
      <c r="AA64" s="370"/>
      <c r="AB64" s="370"/>
      <c r="AC64" s="60"/>
      <c r="AD64" s="369"/>
      <c r="AE64" s="370"/>
      <c r="AF64" s="370"/>
      <c r="AG64" s="371"/>
      <c r="AH64" s="720">
        <f>IF(V64="賃金で算定",V65+Z65-AD65,0)</f>
        <v>0</v>
      </c>
      <c r="AI64" s="721"/>
      <c r="AJ64" s="721"/>
      <c r="AK64" s="722"/>
      <c r="AL64" s="51"/>
      <c r="AM64" s="52"/>
      <c r="AN64" s="744"/>
      <c r="AO64" s="745"/>
      <c r="AP64" s="745"/>
      <c r="AQ64" s="745"/>
      <c r="AR64" s="745"/>
      <c r="AS64" s="359"/>
      <c r="AV64" s="46" t="str">
        <f>IF(OR(O64="",Q64=""),"", IF(O64&lt;20,DATE(O64+118,Q64,IF(S64="",1,S64)),DATE(O64+88,Q64,IF(S64="",1,S64))))</f>
        <v/>
      </c>
      <c r="AW64" s="47" t="str">
        <f>IF(AV64&lt;=設定シート!C$15,"昔",IF(AV64&lt;=設定シート!E$15,"上",IF(AV64&lt;=設定シート!G$15,"中","下")))</f>
        <v>下</v>
      </c>
      <c r="AX64" s="4">
        <f>IF(AV64&lt;=設定シート!$E$36,5,IF(AV64&lt;=設定シート!$I$36,7,IF(AV64&lt;=設定シート!$M$36,9,11)))</f>
        <v>11</v>
      </c>
      <c r="AY64" s="202"/>
      <c r="AZ64" s="200"/>
      <c r="BA64" s="204">
        <f t="shared" ref="BA64" si="10">AN64</f>
        <v>0</v>
      </c>
      <c r="BB64" s="200"/>
      <c r="BC64" s="200"/>
      <c r="BL64" s="43"/>
      <c r="BM64" s="43"/>
    </row>
    <row r="65" spans="2:65" ht="15" customHeight="1" x14ac:dyDescent="0.15">
      <c r="B65" s="907"/>
      <c r="C65" s="889"/>
      <c r="D65" s="889"/>
      <c r="E65" s="889"/>
      <c r="F65" s="889"/>
      <c r="G65" s="889"/>
      <c r="H65" s="889"/>
      <c r="I65" s="890"/>
      <c r="J65" s="896"/>
      <c r="K65" s="897"/>
      <c r="L65" s="897"/>
      <c r="M65" s="897"/>
      <c r="N65" s="898"/>
      <c r="O65" s="361"/>
      <c r="P65" s="342" t="s">
        <v>45</v>
      </c>
      <c r="Q65" s="364"/>
      <c r="R65" s="342" t="s">
        <v>46</v>
      </c>
      <c r="S65" s="366"/>
      <c r="T65" s="480" t="s">
        <v>48</v>
      </c>
      <c r="U65" s="481"/>
      <c r="V65" s="947"/>
      <c r="W65" s="948"/>
      <c r="X65" s="948"/>
      <c r="Y65" s="949"/>
      <c r="Z65" s="950"/>
      <c r="AA65" s="951"/>
      <c r="AB65" s="951"/>
      <c r="AC65" s="951"/>
      <c r="AD65" s="950"/>
      <c r="AE65" s="951"/>
      <c r="AF65" s="951"/>
      <c r="AG65" s="952"/>
      <c r="AH65" s="703">
        <f>IF(V64="賃金で算定",0,V65+Z65-AD65)</f>
        <v>0</v>
      </c>
      <c r="AI65" s="703"/>
      <c r="AJ65" s="703"/>
      <c r="AK65" s="733"/>
      <c r="AL65" s="439">
        <f>IF(V64="賃金で算定","賃金で算定",IF(OR(V65=0,$F81="",AV64=""),0,IF(AW64="昔",VLOOKUP($F81,労務比率,AX64,FALSE),IF(AW64="上",VLOOKUP($F81,労務比率,AX64,FALSE),IF(AW64="中",VLOOKUP($F81,労務比率,AX64,FALSE),VLOOKUP($F81,労務比率,AX64,FALSE))))))</f>
        <v>0</v>
      </c>
      <c r="AM65" s="440"/>
      <c r="AN65" s="708">
        <f>IF(V64="賃金で算定",0,INT(AH65*AL65/100))</f>
        <v>0</v>
      </c>
      <c r="AO65" s="709"/>
      <c r="AP65" s="709"/>
      <c r="AQ65" s="709"/>
      <c r="AR65" s="709"/>
      <c r="AS65" s="357"/>
      <c r="AV65" s="46"/>
      <c r="AW65" s="47"/>
      <c r="AY65" s="203">
        <f t="shared" ref="AY65" si="11">AH65</f>
        <v>0</v>
      </c>
      <c r="AZ65" s="201">
        <f>IF(AV64&lt;=設定シート!C$85,AH65,IF(AND(AV64&gt;=設定シート!E$85,AV64&lt;=設定シート!G$85),AH65*105/108,AH65))</f>
        <v>0</v>
      </c>
      <c r="BA65" s="198"/>
      <c r="BB65" s="201">
        <f t="shared" ref="BB65" si="12">IF($AL65="賃金で算定",0,INT(AY65*$AL65/100))</f>
        <v>0</v>
      </c>
      <c r="BC65" s="201">
        <f>IF(AY65=AZ65,BB65,AZ65*$AL65/100)</f>
        <v>0</v>
      </c>
      <c r="BL65" s="43">
        <f>IF(AY65=AZ65,0,1)</f>
        <v>0</v>
      </c>
      <c r="BM65" s="43" t="str">
        <f>IF(BL65=1,AL65,"")</f>
        <v/>
      </c>
    </row>
    <row r="66" spans="2:65" ht="15" customHeight="1" x14ac:dyDescent="0.15">
      <c r="B66" s="906" t="s">
        <v>33</v>
      </c>
      <c r="C66" s="886"/>
      <c r="D66" s="887"/>
      <c r="E66" s="887"/>
      <c r="F66" s="887"/>
      <c r="G66" s="887"/>
      <c r="H66" s="887"/>
      <c r="I66" s="888"/>
      <c r="J66" s="893"/>
      <c r="K66" s="894"/>
      <c r="L66" s="894"/>
      <c r="M66" s="894"/>
      <c r="N66" s="895"/>
      <c r="O66" s="360"/>
      <c r="P66" s="338" t="s">
        <v>45</v>
      </c>
      <c r="Q66" s="363"/>
      <c r="R66" s="338" t="s">
        <v>46</v>
      </c>
      <c r="S66" s="365"/>
      <c r="T66" s="474" t="s">
        <v>47</v>
      </c>
      <c r="U66" s="475"/>
      <c r="V66" s="742"/>
      <c r="W66" s="743"/>
      <c r="X66" s="743"/>
      <c r="Y66" s="60"/>
      <c r="Z66" s="369"/>
      <c r="AA66" s="370"/>
      <c r="AB66" s="370"/>
      <c r="AC66" s="60"/>
      <c r="AD66" s="369"/>
      <c r="AE66" s="370"/>
      <c r="AF66" s="370"/>
      <c r="AG66" s="371"/>
      <c r="AH66" s="720">
        <f>IF(V66="賃金で算定",V67+Z67-AD67,0)</f>
        <v>0</v>
      </c>
      <c r="AI66" s="721"/>
      <c r="AJ66" s="721"/>
      <c r="AK66" s="722"/>
      <c r="AL66" s="51"/>
      <c r="AM66" s="52"/>
      <c r="AN66" s="744"/>
      <c r="AO66" s="745"/>
      <c r="AP66" s="745"/>
      <c r="AQ66" s="745"/>
      <c r="AR66" s="745"/>
      <c r="AS66" s="359"/>
      <c r="AV66" s="46" t="str">
        <f>IF(OR(O66="",Q66=""),"", IF(O66&lt;20,DATE(O66+118,Q66,IF(S66="",1,S66)),DATE(O66+88,Q66,IF(S66="",1,S66))))</f>
        <v/>
      </c>
      <c r="AW66" s="47" t="str">
        <f>IF(AV66&lt;=設定シート!C$15,"昔",IF(AV66&lt;=設定シート!E$15,"上",IF(AV66&lt;=設定シート!G$15,"中","下")))</f>
        <v>下</v>
      </c>
      <c r="AX66" s="4">
        <f>IF(AV66&lt;=設定シート!$E$36,5,IF(AV66&lt;=設定シート!$I$36,7,IF(AV66&lt;=設定シート!$M$36,9,11)))</f>
        <v>11</v>
      </c>
      <c r="AY66" s="202"/>
      <c r="AZ66" s="200"/>
      <c r="BA66" s="204">
        <f t="shared" ref="BA66" si="13">AN66</f>
        <v>0</v>
      </c>
      <c r="BB66" s="200"/>
      <c r="BC66" s="200"/>
    </row>
    <row r="67" spans="2:65" ht="15" customHeight="1" x14ac:dyDescent="0.15">
      <c r="B67" s="907"/>
      <c r="C67" s="889"/>
      <c r="D67" s="889"/>
      <c r="E67" s="889"/>
      <c r="F67" s="889"/>
      <c r="G67" s="889"/>
      <c r="H67" s="889"/>
      <c r="I67" s="890"/>
      <c r="J67" s="896"/>
      <c r="K67" s="897"/>
      <c r="L67" s="897"/>
      <c r="M67" s="897"/>
      <c r="N67" s="898"/>
      <c r="O67" s="361"/>
      <c r="P67" s="342" t="s">
        <v>45</v>
      </c>
      <c r="Q67" s="364"/>
      <c r="R67" s="342" t="s">
        <v>46</v>
      </c>
      <c r="S67" s="366"/>
      <c r="T67" s="480" t="s">
        <v>48</v>
      </c>
      <c r="U67" s="481"/>
      <c r="V67" s="947"/>
      <c r="W67" s="948"/>
      <c r="X67" s="948"/>
      <c r="Y67" s="949"/>
      <c r="Z67" s="947"/>
      <c r="AA67" s="948"/>
      <c r="AB67" s="948"/>
      <c r="AC67" s="948"/>
      <c r="AD67" s="947"/>
      <c r="AE67" s="948"/>
      <c r="AF67" s="948"/>
      <c r="AG67" s="949"/>
      <c r="AH67" s="703">
        <f>IF(V66="賃金で算定",0,V67+Z67-AD67)</f>
        <v>0</v>
      </c>
      <c r="AI67" s="703"/>
      <c r="AJ67" s="703"/>
      <c r="AK67" s="733"/>
      <c r="AL67" s="439">
        <f>IF(V66="賃金で算定","賃金で算定",IF(OR(V67=0,$F82="",AV66=""),0,IF(AW66="昔",VLOOKUP($F82,労務比率,AX66,FALSE),IF(AW66="上",VLOOKUP($F82,労務比率,AX66,FALSE),IF(AW66="中",VLOOKUP($F82,労務比率,AX66,FALSE),VLOOKUP($F82,労務比率,AX66,FALSE))))))</f>
        <v>0</v>
      </c>
      <c r="AM67" s="440"/>
      <c r="AN67" s="708">
        <f>IF(V66="賃金で算定",0,INT(AH67*AL67/100))</f>
        <v>0</v>
      </c>
      <c r="AO67" s="709"/>
      <c r="AP67" s="709"/>
      <c r="AQ67" s="709"/>
      <c r="AR67" s="709"/>
      <c r="AS67" s="357"/>
      <c r="AV67" s="46"/>
      <c r="AW67" s="47"/>
      <c r="AY67" s="203">
        <f t="shared" ref="AY67" si="14">AH67</f>
        <v>0</v>
      </c>
      <c r="AZ67" s="201">
        <f>IF(AV66&lt;=設定シート!C$85,AH67,IF(AND(AV66&gt;=設定シート!E$85,AV66&lt;=設定シート!G$85),AH67*105/108,AH67))</f>
        <v>0</v>
      </c>
      <c r="BA67" s="198"/>
      <c r="BB67" s="201">
        <f t="shared" ref="BB67" si="15">IF($AL67="賃金で算定",0,INT(AY67*$AL67/100))</f>
        <v>0</v>
      </c>
      <c r="BC67" s="201">
        <f>IF(AY67=AZ67,BB67,AZ67*$AL67/100)</f>
        <v>0</v>
      </c>
      <c r="BL67" s="43">
        <f>IF(AY67=AZ67,0,1)</f>
        <v>0</v>
      </c>
      <c r="BM67" s="43" t="str">
        <f>IF(BL67=1,AL67,"")</f>
        <v/>
      </c>
    </row>
    <row r="68" spans="2:65" ht="15" customHeight="1" x14ac:dyDescent="0.15">
      <c r="B68" s="906" t="s">
        <v>215</v>
      </c>
      <c r="C68" s="886"/>
      <c r="D68" s="887"/>
      <c r="E68" s="887"/>
      <c r="F68" s="887"/>
      <c r="G68" s="887"/>
      <c r="H68" s="887"/>
      <c r="I68" s="888"/>
      <c r="J68" s="893"/>
      <c r="K68" s="894"/>
      <c r="L68" s="894"/>
      <c r="M68" s="894"/>
      <c r="N68" s="895"/>
      <c r="O68" s="360"/>
      <c r="P68" s="338" t="s">
        <v>45</v>
      </c>
      <c r="Q68" s="363"/>
      <c r="R68" s="338" t="s">
        <v>46</v>
      </c>
      <c r="S68" s="365"/>
      <c r="T68" s="474" t="s">
        <v>47</v>
      </c>
      <c r="U68" s="475"/>
      <c r="V68" s="742"/>
      <c r="W68" s="743"/>
      <c r="X68" s="743"/>
      <c r="Y68" s="61"/>
      <c r="Z68" s="354"/>
      <c r="AA68" s="350"/>
      <c r="AB68" s="350"/>
      <c r="AC68" s="61"/>
      <c r="AD68" s="354"/>
      <c r="AE68" s="350"/>
      <c r="AF68" s="350"/>
      <c r="AG68" s="372"/>
      <c r="AH68" s="720">
        <f>IF(V68="賃金で算定",V69+Z69-AD69,0)</f>
        <v>0</v>
      </c>
      <c r="AI68" s="721"/>
      <c r="AJ68" s="721"/>
      <c r="AK68" s="722"/>
      <c r="AL68" s="51"/>
      <c r="AM68" s="52"/>
      <c r="AN68" s="744"/>
      <c r="AO68" s="745"/>
      <c r="AP68" s="745"/>
      <c r="AQ68" s="745"/>
      <c r="AR68" s="745"/>
      <c r="AS68" s="359"/>
      <c r="AV68" s="46" t="str">
        <f>IF(OR(O68="",Q68=""),"", IF(O68&lt;20,DATE(O68+118,Q68,IF(S68="",1,S68)),DATE(O68+88,Q68,IF(S68="",1,S68))))</f>
        <v/>
      </c>
      <c r="AW68" s="47" t="str">
        <f>IF(AV68&lt;=設定シート!C$15,"昔",IF(AV68&lt;=設定シート!E$15,"上",IF(AV68&lt;=設定シート!G$15,"中","下")))</f>
        <v>下</v>
      </c>
      <c r="AX68" s="4">
        <f>IF(AV68&lt;=設定シート!$E$36,5,IF(AV68&lt;=設定シート!$I$36,7,IF(AV68&lt;=設定シート!$M$36,9,11)))</f>
        <v>11</v>
      </c>
      <c r="AY68" s="202"/>
      <c r="AZ68" s="200"/>
      <c r="BA68" s="204">
        <f t="shared" ref="BA68" si="16">AN68</f>
        <v>0</v>
      </c>
      <c r="BB68" s="200"/>
      <c r="BC68" s="200"/>
    </row>
    <row r="69" spans="2:65" ht="15" customHeight="1" x14ac:dyDescent="0.15">
      <c r="B69" s="907"/>
      <c r="C69" s="889"/>
      <c r="D69" s="889"/>
      <c r="E69" s="889"/>
      <c r="F69" s="889"/>
      <c r="G69" s="889"/>
      <c r="H69" s="889"/>
      <c r="I69" s="890"/>
      <c r="J69" s="896"/>
      <c r="K69" s="897"/>
      <c r="L69" s="897"/>
      <c r="M69" s="897"/>
      <c r="N69" s="898"/>
      <c r="O69" s="361"/>
      <c r="P69" s="342" t="s">
        <v>45</v>
      </c>
      <c r="Q69" s="364"/>
      <c r="R69" s="342" t="s">
        <v>46</v>
      </c>
      <c r="S69" s="366"/>
      <c r="T69" s="480" t="s">
        <v>48</v>
      </c>
      <c r="U69" s="481"/>
      <c r="V69" s="947"/>
      <c r="W69" s="948"/>
      <c r="X69" s="948"/>
      <c r="Y69" s="949"/>
      <c r="Z69" s="950"/>
      <c r="AA69" s="951"/>
      <c r="AB69" s="951"/>
      <c r="AC69" s="951"/>
      <c r="AD69" s="950"/>
      <c r="AE69" s="951"/>
      <c r="AF69" s="951"/>
      <c r="AG69" s="952"/>
      <c r="AH69" s="703">
        <f>IF(V68="賃金で算定",0,V69+Z69-AD69)</f>
        <v>0</v>
      </c>
      <c r="AI69" s="703"/>
      <c r="AJ69" s="703"/>
      <c r="AK69" s="733"/>
      <c r="AL69" s="439">
        <f>IF(V68="賃金で算定","賃金で算定",IF(OR(V69=0,$F83="",AV68=""),0,IF(AW68="昔",VLOOKUP($F83,労務比率,AX68,FALSE),IF(AW68="上",VLOOKUP($F83,労務比率,AX68,FALSE),IF(AW68="中",VLOOKUP($F83,労務比率,AX68,FALSE),VLOOKUP($F83,労務比率,AX68,FALSE))))))</f>
        <v>0</v>
      </c>
      <c r="AM69" s="440"/>
      <c r="AN69" s="708">
        <f>IF(V68="賃金で算定",0,INT(AH69*AL69/100))</f>
        <v>0</v>
      </c>
      <c r="AO69" s="709"/>
      <c r="AP69" s="709"/>
      <c r="AQ69" s="709"/>
      <c r="AR69" s="709"/>
      <c r="AS69" s="357"/>
      <c r="AV69" s="46"/>
      <c r="AW69" s="47"/>
      <c r="AY69" s="203">
        <f t="shared" ref="AY69" si="17">AH69</f>
        <v>0</v>
      </c>
      <c r="AZ69" s="201">
        <f>IF(AV68&lt;=設定シート!C$85,AH69,IF(AND(AV68&gt;=設定シート!E$85,AV68&lt;=設定シート!G$85),AH69*105/108,AH69))</f>
        <v>0</v>
      </c>
      <c r="BA69" s="198"/>
      <c r="BB69" s="201">
        <f t="shared" ref="BB69" si="18">IF($AL69="賃金で算定",0,INT(AY69*$AL69/100))</f>
        <v>0</v>
      </c>
      <c r="BC69" s="201">
        <f>IF(AY69=AZ69,BB69,AZ69*$AL69/100)</f>
        <v>0</v>
      </c>
      <c r="BL69" s="43">
        <f>IF(AY69=AZ69,0,1)</f>
        <v>0</v>
      </c>
      <c r="BM69" s="43" t="str">
        <f>IF(BL69=1,AL69,"")</f>
        <v/>
      </c>
    </row>
    <row r="70" spans="2:65" ht="15" customHeight="1" x14ac:dyDescent="0.15">
      <c r="B70" s="906" t="s">
        <v>284</v>
      </c>
      <c r="C70" s="886"/>
      <c r="D70" s="887"/>
      <c r="E70" s="887"/>
      <c r="F70" s="887"/>
      <c r="G70" s="887"/>
      <c r="H70" s="887"/>
      <c r="I70" s="888"/>
      <c r="J70" s="893"/>
      <c r="K70" s="894"/>
      <c r="L70" s="894"/>
      <c r="M70" s="894"/>
      <c r="N70" s="895"/>
      <c r="O70" s="360"/>
      <c r="P70" s="338" t="s">
        <v>45</v>
      </c>
      <c r="Q70" s="363"/>
      <c r="R70" s="338" t="s">
        <v>46</v>
      </c>
      <c r="S70" s="365"/>
      <c r="T70" s="474" t="s">
        <v>47</v>
      </c>
      <c r="U70" s="475"/>
      <c r="V70" s="742"/>
      <c r="W70" s="743"/>
      <c r="X70" s="743"/>
      <c r="Y70" s="60"/>
      <c r="Z70" s="369"/>
      <c r="AA70" s="370"/>
      <c r="AB70" s="370"/>
      <c r="AC70" s="60"/>
      <c r="AD70" s="369"/>
      <c r="AE70" s="370"/>
      <c r="AF70" s="370"/>
      <c r="AG70" s="371"/>
      <c r="AH70" s="720">
        <f>IF(V70="賃金で算定",V71+Z71-AD71,0)</f>
        <v>0</v>
      </c>
      <c r="AI70" s="721"/>
      <c r="AJ70" s="721"/>
      <c r="AK70" s="722"/>
      <c r="AL70" s="51"/>
      <c r="AM70" s="52"/>
      <c r="AN70" s="744"/>
      <c r="AO70" s="745"/>
      <c r="AP70" s="745"/>
      <c r="AQ70" s="745"/>
      <c r="AR70" s="745"/>
      <c r="AS70" s="359"/>
      <c r="AV70" s="46" t="str">
        <f>IF(OR(O70="",Q70=""),"", IF(O70&lt;20,DATE(O70+118,Q70,IF(S70="",1,S70)),DATE(O70+88,Q70,IF(S70="",1,S70))))</f>
        <v/>
      </c>
      <c r="AW70" s="47" t="str">
        <f>IF(AV70&lt;=設定シート!C$15,"昔",IF(AV70&lt;=設定シート!E$15,"上",IF(AV70&lt;=設定シート!G$15,"中","下")))</f>
        <v>下</v>
      </c>
      <c r="AX70" s="4">
        <f>IF(AV70&lt;=設定シート!$E$36,5,IF(AV70&lt;=設定シート!$I$36,7,IF(AV70&lt;=設定シート!$M$36,9,11)))</f>
        <v>11</v>
      </c>
      <c r="AY70" s="202"/>
      <c r="AZ70" s="200"/>
      <c r="BA70" s="204">
        <f t="shared" ref="BA70" si="19">AN70</f>
        <v>0</v>
      </c>
      <c r="BB70" s="200"/>
      <c r="BC70" s="200"/>
    </row>
    <row r="71" spans="2:65" ht="15" customHeight="1" x14ac:dyDescent="0.15">
      <c r="B71" s="907"/>
      <c r="C71" s="889"/>
      <c r="D71" s="889"/>
      <c r="E71" s="889"/>
      <c r="F71" s="889"/>
      <c r="G71" s="889"/>
      <c r="H71" s="889"/>
      <c r="I71" s="890"/>
      <c r="J71" s="896"/>
      <c r="K71" s="897"/>
      <c r="L71" s="897"/>
      <c r="M71" s="897"/>
      <c r="N71" s="898"/>
      <c r="O71" s="361"/>
      <c r="P71" s="342" t="s">
        <v>45</v>
      </c>
      <c r="Q71" s="364"/>
      <c r="R71" s="342" t="s">
        <v>46</v>
      </c>
      <c r="S71" s="366"/>
      <c r="T71" s="480" t="s">
        <v>48</v>
      </c>
      <c r="U71" s="481"/>
      <c r="V71" s="947"/>
      <c r="W71" s="948"/>
      <c r="X71" s="948"/>
      <c r="Y71" s="949"/>
      <c r="Z71" s="947"/>
      <c r="AA71" s="948"/>
      <c r="AB71" s="948"/>
      <c r="AC71" s="948"/>
      <c r="AD71" s="950"/>
      <c r="AE71" s="951"/>
      <c r="AF71" s="951"/>
      <c r="AG71" s="952"/>
      <c r="AH71" s="703">
        <f>IF(V70="賃金で算定",0,V71+Z71-AD71)</f>
        <v>0</v>
      </c>
      <c r="AI71" s="703"/>
      <c r="AJ71" s="703"/>
      <c r="AK71" s="733"/>
      <c r="AL71" s="439">
        <f>IF(V70="賃金で算定","賃金で算定",IF(OR(V71=0,$F84="",AV70=""),0,IF(AW70="昔",VLOOKUP($F84,労務比率,AX70,FALSE),IF(AW70="上",VLOOKUP($F84,労務比率,AX70,FALSE),IF(AW70="中",VLOOKUP($F84,労務比率,AX70,FALSE),VLOOKUP($F84,労務比率,AX70,FALSE))))))</f>
        <v>0</v>
      </c>
      <c r="AM71" s="440"/>
      <c r="AN71" s="708">
        <f>IF(V70="賃金で算定",0,INT(AH71*AL71/100))</f>
        <v>0</v>
      </c>
      <c r="AO71" s="709"/>
      <c r="AP71" s="709"/>
      <c r="AQ71" s="709"/>
      <c r="AR71" s="709"/>
      <c r="AS71" s="357"/>
      <c r="AV71" s="46"/>
      <c r="AW71" s="47"/>
      <c r="AY71" s="203">
        <f t="shared" ref="AY71" si="20">AH71</f>
        <v>0</v>
      </c>
      <c r="AZ71" s="201">
        <f>IF(AV70&lt;=設定シート!C$85,AH71,IF(AND(AV70&gt;=設定シート!E$85,AV70&lt;=設定シート!G$85),AH71*105/108,AH71))</f>
        <v>0</v>
      </c>
      <c r="BA71" s="198"/>
      <c r="BB71" s="201">
        <f t="shared" ref="BB71" si="21">IF($AL71="賃金で算定",0,INT(AY71*$AL71/100))</f>
        <v>0</v>
      </c>
      <c r="BC71" s="201">
        <f>IF(AY71=AZ71,BB71,AZ71*$AL71/100)</f>
        <v>0</v>
      </c>
      <c r="BL71" s="43">
        <f>IF(AY71=AZ71,0,1)</f>
        <v>0</v>
      </c>
      <c r="BM71" s="43" t="str">
        <f>IF(BL71=1,AL71,"")</f>
        <v/>
      </c>
    </row>
    <row r="72" spans="2:65" ht="15" customHeight="1" x14ac:dyDescent="0.15">
      <c r="B72" s="906" t="s">
        <v>288</v>
      </c>
      <c r="C72" s="886"/>
      <c r="D72" s="887"/>
      <c r="E72" s="887"/>
      <c r="F72" s="887"/>
      <c r="G72" s="887"/>
      <c r="H72" s="887"/>
      <c r="I72" s="888"/>
      <c r="J72" s="893"/>
      <c r="K72" s="894"/>
      <c r="L72" s="894"/>
      <c r="M72" s="894"/>
      <c r="N72" s="895"/>
      <c r="O72" s="360"/>
      <c r="P72" s="338" t="s">
        <v>45</v>
      </c>
      <c r="Q72" s="363"/>
      <c r="R72" s="338" t="s">
        <v>46</v>
      </c>
      <c r="S72" s="365"/>
      <c r="T72" s="474" t="s">
        <v>47</v>
      </c>
      <c r="U72" s="475"/>
      <c r="V72" s="742"/>
      <c r="W72" s="743"/>
      <c r="X72" s="743"/>
      <c r="Y72" s="60"/>
      <c r="Z72" s="369"/>
      <c r="AA72" s="370"/>
      <c r="AB72" s="370"/>
      <c r="AC72" s="60"/>
      <c r="AD72" s="369"/>
      <c r="AE72" s="370"/>
      <c r="AF72" s="370"/>
      <c r="AG72" s="371"/>
      <c r="AH72" s="720">
        <f>IF(V72="賃金で算定",V73+Z73-AD73,0)</f>
        <v>0</v>
      </c>
      <c r="AI72" s="721"/>
      <c r="AJ72" s="721"/>
      <c r="AK72" s="722"/>
      <c r="AL72" s="51"/>
      <c r="AM72" s="52"/>
      <c r="AN72" s="744"/>
      <c r="AO72" s="745"/>
      <c r="AP72" s="745"/>
      <c r="AQ72" s="745"/>
      <c r="AR72" s="745"/>
      <c r="AS72" s="359"/>
      <c r="AV72" s="46" t="str">
        <f>IF(OR(O72="",Q72=""),"", IF(O72&lt;20,DATE(O72+118,Q72,IF(S72="",1,S72)),DATE(O72+88,Q72,IF(S72="",1,S72))))</f>
        <v/>
      </c>
      <c r="AW72" s="47" t="str">
        <f>IF(AV72&lt;=設定シート!C$15,"昔",IF(AV72&lt;=設定シート!E$15,"上",IF(AV72&lt;=設定シート!G$15,"中","下")))</f>
        <v>下</v>
      </c>
      <c r="AX72" s="4">
        <f>IF(AV72&lt;=設定シート!$E$36,5,IF(AV72&lt;=設定シート!$I$36,7,IF(AV72&lt;=設定シート!$M$36,9,11)))</f>
        <v>11</v>
      </c>
      <c r="AY72" s="202"/>
      <c r="AZ72" s="200"/>
      <c r="BA72" s="204">
        <f t="shared" ref="BA72" si="22">AN72</f>
        <v>0</v>
      </c>
      <c r="BB72" s="200"/>
      <c r="BC72" s="200"/>
    </row>
    <row r="73" spans="2:65" ht="15" customHeight="1" x14ac:dyDescent="0.15">
      <c r="B73" s="907"/>
      <c r="C73" s="889"/>
      <c r="D73" s="889"/>
      <c r="E73" s="889"/>
      <c r="F73" s="889"/>
      <c r="G73" s="889"/>
      <c r="H73" s="889"/>
      <c r="I73" s="890"/>
      <c r="J73" s="896"/>
      <c r="K73" s="897"/>
      <c r="L73" s="897"/>
      <c r="M73" s="897"/>
      <c r="N73" s="898"/>
      <c r="O73" s="361"/>
      <c r="P73" s="342" t="s">
        <v>45</v>
      </c>
      <c r="Q73" s="364"/>
      <c r="R73" s="342" t="s">
        <v>46</v>
      </c>
      <c r="S73" s="366"/>
      <c r="T73" s="480" t="s">
        <v>48</v>
      </c>
      <c r="U73" s="481"/>
      <c r="V73" s="947"/>
      <c r="W73" s="948"/>
      <c r="X73" s="948"/>
      <c r="Y73" s="949"/>
      <c r="Z73" s="947"/>
      <c r="AA73" s="948"/>
      <c r="AB73" s="948"/>
      <c r="AC73" s="948"/>
      <c r="AD73" s="950"/>
      <c r="AE73" s="951"/>
      <c r="AF73" s="951"/>
      <c r="AG73" s="952"/>
      <c r="AH73" s="703">
        <f>IF(V72="賃金で算定",0,V73+Z73-AD73)</f>
        <v>0</v>
      </c>
      <c r="AI73" s="703"/>
      <c r="AJ73" s="703"/>
      <c r="AK73" s="733"/>
      <c r="AL73" s="439">
        <f>IF(V72="賃金で算定","賃金で算定",IF(OR(V73=0,$F85="",AV72=""),0,IF(AW72="昔",VLOOKUP($F85,労務比率,AX72,FALSE),IF(AW72="上",VLOOKUP($F85,労務比率,AX72,FALSE),IF(AW72="中",VLOOKUP($F85,労務比率,AX72,FALSE),VLOOKUP($F85,労務比率,AX72,FALSE))))))</f>
        <v>0</v>
      </c>
      <c r="AM73" s="440"/>
      <c r="AN73" s="708">
        <f>IF(V72="賃金で算定",0,INT(AH73*AL73/100))</f>
        <v>0</v>
      </c>
      <c r="AO73" s="709"/>
      <c r="AP73" s="709"/>
      <c r="AQ73" s="709"/>
      <c r="AR73" s="709"/>
      <c r="AS73" s="357"/>
      <c r="AV73" s="46"/>
      <c r="AW73" s="47"/>
      <c r="AY73" s="203">
        <f t="shared" ref="AY73" si="23">AH73</f>
        <v>0</v>
      </c>
      <c r="AZ73" s="201">
        <f>IF(AV72&lt;=設定シート!C$85,AH73,IF(AND(AV72&gt;=設定シート!E$85,AV72&lt;=設定シート!G$85),AH73*105/108,AH73))</f>
        <v>0</v>
      </c>
      <c r="BA73" s="198"/>
      <c r="BB73" s="201">
        <f t="shared" ref="BB73" si="24">IF($AL73="賃金で算定",0,INT(AY73*$AL73/100))</f>
        <v>0</v>
      </c>
      <c r="BC73" s="201">
        <f>IF(AY73=AZ73,BB73,AZ73*$AL73/100)</f>
        <v>0</v>
      </c>
      <c r="BL73" s="43">
        <f>IF(AY73=AZ73,0,1)</f>
        <v>0</v>
      </c>
      <c r="BM73" s="43" t="str">
        <f>IF(BL73=1,AL73,"")</f>
        <v/>
      </c>
    </row>
    <row r="74" spans="2:65" ht="15" customHeight="1" x14ac:dyDescent="0.15">
      <c r="B74" s="906" t="s">
        <v>289</v>
      </c>
      <c r="C74" s="886"/>
      <c r="D74" s="887"/>
      <c r="E74" s="887"/>
      <c r="F74" s="887"/>
      <c r="G74" s="887"/>
      <c r="H74" s="887"/>
      <c r="I74" s="888"/>
      <c r="J74" s="893"/>
      <c r="K74" s="894"/>
      <c r="L74" s="894"/>
      <c r="M74" s="894"/>
      <c r="N74" s="895"/>
      <c r="O74" s="360"/>
      <c r="P74" s="338" t="s">
        <v>45</v>
      </c>
      <c r="Q74" s="363"/>
      <c r="R74" s="338" t="s">
        <v>46</v>
      </c>
      <c r="S74" s="365"/>
      <c r="T74" s="474" t="s">
        <v>47</v>
      </c>
      <c r="U74" s="475"/>
      <c r="V74" s="742"/>
      <c r="W74" s="743"/>
      <c r="X74" s="743"/>
      <c r="Y74" s="60"/>
      <c r="Z74" s="369"/>
      <c r="AA74" s="370"/>
      <c r="AB74" s="370"/>
      <c r="AC74" s="60"/>
      <c r="AD74" s="369"/>
      <c r="AE74" s="370"/>
      <c r="AF74" s="370"/>
      <c r="AG74" s="371"/>
      <c r="AH74" s="720">
        <f>IF(V74="賃金で算定",V75+Z75-AD75,0)</f>
        <v>0</v>
      </c>
      <c r="AI74" s="721"/>
      <c r="AJ74" s="721"/>
      <c r="AK74" s="722"/>
      <c r="AL74" s="51"/>
      <c r="AM74" s="52"/>
      <c r="AN74" s="744"/>
      <c r="AO74" s="745"/>
      <c r="AP74" s="745"/>
      <c r="AQ74" s="745"/>
      <c r="AR74" s="745"/>
      <c r="AS74" s="359"/>
      <c r="AV74" s="46" t="str">
        <f>IF(OR(O74="",Q74=""),"", IF(O74&lt;20,DATE(O74+118,Q74,IF(S74="",1,S74)),DATE(O74+88,Q74,IF(S74="",1,S74))))</f>
        <v/>
      </c>
      <c r="AW74" s="47" t="str">
        <f>IF(AV74&lt;=設定シート!C$15,"昔",IF(AV74&lt;=設定シート!E$15,"上",IF(AV74&lt;=設定シート!G$15,"中","下")))</f>
        <v>下</v>
      </c>
      <c r="AX74" s="4">
        <f>IF(AV74&lt;=設定シート!$E$36,5,IF(AV74&lt;=設定シート!$I$36,7,IF(AV74&lt;=設定シート!$M$36,9,11)))</f>
        <v>11</v>
      </c>
      <c r="AY74" s="202"/>
      <c r="AZ74" s="200"/>
      <c r="BA74" s="204">
        <f t="shared" ref="BA74" si="25">AN74</f>
        <v>0</v>
      </c>
      <c r="BB74" s="200"/>
      <c r="BC74" s="200"/>
    </row>
    <row r="75" spans="2:65" ht="15" customHeight="1" x14ac:dyDescent="0.15">
      <c r="B75" s="907"/>
      <c r="C75" s="889"/>
      <c r="D75" s="889"/>
      <c r="E75" s="889"/>
      <c r="F75" s="889"/>
      <c r="G75" s="889"/>
      <c r="H75" s="889"/>
      <c r="I75" s="890"/>
      <c r="J75" s="896"/>
      <c r="K75" s="897"/>
      <c r="L75" s="897"/>
      <c r="M75" s="897"/>
      <c r="N75" s="898"/>
      <c r="O75" s="361"/>
      <c r="P75" s="342" t="s">
        <v>45</v>
      </c>
      <c r="Q75" s="364"/>
      <c r="R75" s="342" t="s">
        <v>46</v>
      </c>
      <c r="S75" s="366"/>
      <c r="T75" s="480" t="s">
        <v>48</v>
      </c>
      <c r="U75" s="481"/>
      <c r="V75" s="947"/>
      <c r="W75" s="948"/>
      <c r="X75" s="948"/>
      <c r="Y75" s="949"/>
      <c r="Z75" s="947"/>
      <c r="AA75" s="948"/>
      <c r="AB75" s="948"/>
      <c r="AC75" s="948"/>
      <c r="AD75" s="950"/>
      <c r="AE75" s="951"/>
      <c r="AF75" s="951"/>
      <c r="AG75" s="952"/>
      <c r="AH75" s="703">
        <f>IF(V74="賃金で算定",0,V75+Z75-AD75)</f>
        <v>0</v>
      </c>
      <c r="AI75" s="703"/>
      <c r="AJ75" s="703"/>
      <c r="AK75" s="733"/>
      <c r="AL75" s="439">
        <f>IF(V74="賃金で算定","賃金で算定",IF(OR(V75=0,$F86="",AV74=""),0,IF(AW74="昔",VLOOKUP($F86,労務比率,AX74,FALSE),IF(AW74="上",VLOOKUP($F86,労務比率,AX74,FALSE),IF(AW74="中",VLOOKUP($F86,労務比率,AX74,FALSE),VLOOKUP($F86,労務比率,AX74,FALSE))))))</f>
        <v>0</v>
      </c>
      <c r="AM75" s="440"/>
      <c r="AN75" s="708">
        <f>IF(V74="賃金で算定",0,INT(AH75*AL75/100))</f>
        <v>0</v>
      </c>
      <c r="AO75" s="709"/>
      <c r="AP75" s="709"/>
      <c r="AQ75" s="709"/>
      <c r="AR75" s="709"/>
      <c r="AS75" s="357"/>
      <c r="AV75" s="46"/>
      <c r="AW75" s="47"/>
      <c r="AY75" s="203">
        <f t="shared" ref="AY75" si="26">AH75</f>
        <v>0</v>
      </c>
      <c r="AZ75" s="201">
        <f>IF(AV74&lt;=設定シート!C$85,AH75,IF(AND(AV74&gt;=設定シート!E$85,AV74&lt;=設定シート!G$85),AH75*105/108,AH75))</f>
        <v>0</v>
      </c>
      <c r="BA75" s="198"/>
      <c r="BB75" s="201">
        <f t="shared" ref="BB75" si="27">IF($AL75="賃金で算定",0,INT(AY75*$AL75/100))</f>
        <v>0</v>
      </c>
      <c r="BC75" s="201">
        <f>IF(AY75=AZ75,BB75,AZ75*$AL75/100)</f>
        <v>0</v>
      </c>
      <c r="BL75" s="43">
        <f>IF(AY75=AZ75,0,1)</f>
        <v>0</v>
      </c>
      <c r="BM75" s="43" t="str">
        <f>IF(BL75=1,AL75,"")</f>
        <v/>
      </c>
    </row>
    <row r="76" spans="2:65" ht="15" customHeight="1" x14ac:dyDescent="0.15">
      <c r="B76" s="906" t="s">
        <v>290</v>
      </c>
      <c r="C76" s="886"/>
      <c r="D76" s="887"/>
      <c r="E76" s="887"/>
      <c r="F76" s="887"/>
      <c r="G76" s="887"/>
      <c r="H76" s="887"/>
      <c r="I76" s="888"/>
      <c r="J76" s="893"/>
      <c r="K76" s="894"/>
      <c r="L76" s="894"/>
      <c r="M76" s="894"/>
      <c r="N76" s="895"/>
      <c r="O76" s="360"/>
      <c r="P76" s="338" t="s">
        <v>45</v>
      </c>
      <c r="Q76" s="363"/>
      <c r="R76" s="338" t="s">
        <v>46</v>
      </c>
      <c r="S76" s="365"/>
      <c r="T76" s="474" t="s">
        <v>47</v>
      </c>
      <c r="U76" s="475"/>
      <c r="V76" s="742"/>
      <c r="W76" s="743"/>
      <c r="X76" s="743"/>
      <c r="Y76" s="60"/>
      <c r="Z76" s="369"/>
      <c r="AA76" s="370"/>
      <c r="AB76" s="370"/>
      <c r="AC76" s="60"/>
      <c r="AD76" s="369"/>
      <c r="AE76" s="370"/>
      <c r="AF76" s="370"/>
      <c r="AG76" s="371"/>
      <c r="AH76" s="720">
        <f>IF(V76="賃金で算定",V77+Z77-AD77,0)</f>
        <v>0</v>
      </c>
      <c r="AI76" s="721"/>
      <c r="AJ76" s="721"/>
      <c r="AK76" s="722"/>
      <c r="AL76" s="51"/>
      <c r="AM76" s="52"/>
      <c r="AN76" s="744"/>
      <c r="AO76" s="745"/>
      <c r="AP76" s="745"/>
      <c r="AQ76" s="745"/>
      <c r="AR76" s="745"/>
      <c r="AS76" s="359"/>
      <c r="AV76" s="46" t="str">
        <f>IF(OR(O76="",Q76=""),"", IF(O76&lt;20,DATE(O76+118,Q76,IF(S76="",1,S76)),DATE(O76+88,Q76,IF(S76="",1,S76))))</f>
        <v/>
      </c>
      <c r="AW76" s="47" t="str">
        <f>IF(AV76&lt;=設定シート!C$15,"昔",IF(AV76&lt;=設定シート!E$15,"上",IF(AV76&lt;=設定シート!G$15,"中","下")))</f>
        <v>下</v>
      </c>
      <c r="AX76" s="4">
        <f>IF(AV76&lt;=設定シート!$E$36,5,IF(AV76&lt;=設定シート!$I$36,7,IF(AV76&lt;=設定シート!$M$36,9,11)))</f>
        <v>11</v>
      </c>
      <c r="AY76" s="202"/>
      <c r="AZ76" s="200"/>
      <c r="BA76" s="204">
        <f t="shared" ref="BA76" si="28">AN76</f>
        <v>0</v>
      </c>
      <c r="BB76" s="200"/>
      <c r="BC76" s="200"/>
    </row>
    <row r="77" spans="2:65" ht="15" customHeight="1" x14ac:dyDescent="0.15">
      <c r="B77" s="907"/>
      <c r="C77" s="889"/>
      <c r="D77" s="889"/>
      <c r="E77" s="889"/>
      <c r="F77" s="889"/>
      <c r="G77" s="889"/>
      <c r="H77" s="889"/>
      <c r="I77" s="890"/>
      <c r="J77" s="896"/>
      <c r="K77" s="897"/>
      <c r="L77" s="897"/>
      <c r="M77" s="897"/>
      <c r="N77" s="898"/>
      <c r="O77" s="361"/>
      <c r="P77" s="342" t="s">
        <v>45</v>
      </c>
      <c r="Q77" s="364"/>
      <c r="R77" s="342" t="s">
        <v>46</v>
      </c>
      <c r="S77" s="366"/>
      <c r="T77" s="480" t="s">
        <v>48</v>
      </c>
      <c r="U77" s="481"/>
      <c r="V77" s="947"/>
      <c r="W77" s="948"/>
      <c r="X77" s="948"/>
      <c r="Y77" s="949"/>
      <c r="Z77" s="947"/>
      <c r="AA77" s="948"/>
      <c r="AB77" s="948"/>
      <c r="AC77" s="948"/>
      <c r="AD77" s="950"/>
      <c r="AE77" s="951"/>
      <c r="AF77" s="951"/>
      <c r="AG77" s="952"/>
      <c r="AH77" s="703">
        <f>IF(V76="賃金で算定",0,V77+Z77-AD77)</f>
        <v>0</v>
      </c>
      <c r="AI77" s="703"/>
      <c r="AJ77" s="703"/>
      <c r="AK77" s="733"/>
      <c r="AL77" s="439">
        <f>IF(V76="賃金で算定","賃金で算定",IF(OR(V77=0,$F87="",AV76=""),0,IF(AW76="昔",VLOOKUP($F87,労務比率,AX76,FALSE),IF(AW76="上",VLOOKUP($F87,労務比率,AX76,FALSE),IF(AW76="中",VLOOKUP($F87,労務比率,AX76,FALSE),VLOOKUP($F87,労務比率,AX76,FALSE))))))</f>
        <v>0</v>
      </c>
      <c r="AM77" s="440"/>
      <c r="AN77" s="708">
        <f>IF(V76="賃金で算定",0,INT(AH77*AL77/100))</f>
        <v>0</v>
      </c>
      <c r="AO77" s="709"/>
      <c r="AP77" s="709"/>
      <c r="AQ77" s="709"/>
      <c r="AR77" s="709"/>
      <c r="AS77" s="357"/>
      <c r="AV77" s="46"/>
      <c r="AW77" s="47"/>
      <c r="AY77" s="203">
        <f t="shared" ref="AY77" si="29">AH77</f>
        <v>0</v>
      </c>
      <c r="AZ77" s="201">
        <f>IF(AV76&lt;=設定シート!C$85,AH77,IF(AND(AV76&gt;=設定シート!E$85,AV76&lt;=設定シート!G$85),AH77*105/108,AH77))</f>
        <v>0</v>
      </c>
      <c r="BA77" s="198"/>
      <c r="BB77" s="201">
        <f t="shared" ref="BB77" si="30">IF($AL77="賃金で算定",0,INT(AY77*$AL77/100))</f>
        <v>0</v>
      </c>
      <c r="BC77" s="201">
        <f>IF(AY77=AZ77,BB77,AZ77*$AL77/100)</f>
        <v>0</v>
      </c>
      <c r="BL77" s="43">
        <f>IF(AY77=AZ77,0,1)</f>
        <v>0</v>
      </c>
      <c r="BM77" s="43" t="str">
        <f>IF(BL77=1,AL77,"")</f>
        <v/>
      </c>
    </row>
    <row r="78" spans="2:65" ht="15" customHeight="1" x14ac:dyDescent="0.15">
      <c r="B78" s="906" t="s">
        <v>291</v>
      </c>
      <c r="C78" s="886"/>
      <c r="D78" s="887"/>
      <c r="E78" s="887"/>
      <c r="F78" s="887"/>
      <c r="G78" s="887"/>
      <c r="H78" s="887"/>
      <c r="I78" s="888"/>
      <c r="J78" s="893"/>
      <c r="K78" s="894"/>
      <c r="L78" s="894"/>
      <c r="M78" s="894"/>
      <c r="N78" s="895"/>
      <c r="O78" s="360"/>
      <c r="P78" s="338" t="s">
        <v>45</v>
      </c>
      <c r="Q78" s="363"/>
      <c r="R78" s="338" t="s">
        <v>46</v>
      </c>
      <c r="S78" s="365"/>
      <c r="T78" s="474" t="s">
        <v>47</v>
      </c>
      <c r="U78" s="475"/>
      <c r="V78" s="742"/>
      <c r="W78" s="743"/>
      <c r="X78" s="743"/>
      <c r="Y78" s="60"/>
      <c r="Z78" s="369"/>
      <c r="AA78" s="370"/>
      <c r="AB78" s="370"/>
      <c r="AC78" s="60"/>
      <c r="AD78" s="369"/>
      <c r="AE78" s="370"/>
      <c r="AF78" s="370"/>
      <c r="AG78" s="371"/>
      <c r="AH78" s="720">
        <f>IF(V78="賃金で算定",V79+Z79-AD79,0)</f>
        <v>0</v>
      </c>
      <c r="AI78" s="721"/>
      <c r="AJ78" s="721"/>
      <c r="AK78" s="722"/>
      <c r="AL78" s="51"/>
      <c r="AM78" s="52"/>
      <c r="AN78" s="744"/>
      <c r="AO78" s="745"/>
      <c r="AP78" s="745"/>
      <c r="AQ78" s="745"/>
      <c r="AR78" s="745"/>
      <c r="AS78" s="359"/>
      <c r="AV78" s="46" t="str">
        <f>IF(OR(O78="",Q78=""),"", IF(O78&lt;20,DATE(O78+118,Q78,IF(S78="",1,S78)),DATE(O78+88,Q78,IF(S78="",1,S78))))</f>
        <v/>
      </c>
      <c r="AW78" s="47" t="str">
        <f>IF(AV78&lt;=設定シート!C$15,"昔",IF(AV78&lt;=設定シート!E$15,"上",IF(AV78&lt;=設定シート!G$15,"中","下")))</f>
        <v>下</v>
      </c>
      <c r="AX78" s="4">
        <f>IF(AV78&lt;=設定シート!$E$36,5,IF(AV78&lt;=設定シート!$I$36,7,IF(AV78&lt;=設定シート!$M$36,9,11)))</f>
        <v>11</v>
      </c>
      <c r="AY78" s="202"/>
      <c r="AZ78" s="200"/>
      <c r="BA78" s="204">
        <f t="shared" ref="BA78" si="31">AN78</f>
        <v>0</v>
      </c>
      <c r="BB78" s="200"/>
      <c r="BC78" s="200"/>
    </row>
    <row r="79" spans="2:65" ht="15" customHeight="1" x14ac:dyDescent="0.15">
      <c r="B79" s="907"/>
      <c r="C79" s="889"/>
      <c r="D79" s="889"/>
      <c r="E79" s="889"/>
      <c r="F79" s="889"/>
      <c r="G79" s="889"/>
      <c r="H79" s="889"/>
      <c r="I79" s="890"/>
      <c r="J79" s="896"/>
      <c r="K79" s="897"/>
      <c r="L79" s="897"/>
      <c r="M79" s="897"/>
      <c r="N79" s="898"/>
      <c r="O79" s="361"/>
      <c r="P79" s="184" t="s">
        <v>45</v>
      </c>
      <c r="Q79" s="364"/>
      <c r="R79" s="342" t="s">
        <v>46</v>
      </c>
      <c r="S79" s="366"/>
      <c r="T79" s="480" t="s">
        <v>48</v>
      </c>
      <c r="U79" s="481"/>
      <c r="V79" s="947"/>
      <c r="W79" s="948"/>
      <c r="X79" s="948"/>
      <c r="Y79" s="949"/>
      <c r="Z79" s="947"/>
      <c r="AA79" s="948"/>
      <c r="AB79" s="948"/>
      <c r="AC79" s="948"/>
      <c r="AD79" s="950"/>
      <c r="AE79" s="951"/>
      <c r="AF79" s="951"/>
      <c r="AG79" s="952"/>
      <c r="AH79" s="705">
        <f>IF(V78="賃金で算定",0,V79+Z79-AD79)</f>
        <v>0</v>
      </c>
      <c r="AI79" s="706"/>
      <c r="AJ79" s="706"/>
      <c r="AK79" s="707"/>
      <c r="AL79" s="439">
        <f>IF(V78="賃金で算定","賃金で算定",IF(OR(V79=0,$F88="",AV78=""),0,IF(AW78="昔",VLOOKUP($F88,労務比率,AX78,FALSE),IF(AW78="上",VLOOKUP($F88,労務比率,AX78,FALSE),IF(AW78="中",VLOOKUP($F88,労務比率,AX78,FALSE),VLOOKUP($F88,労務比率,AX78,FALSE))))))</f>
        <v>0</v>
      </c>
      <c r="AM79" s="440"/>
      <c r="AN79" s="708">
        <f>IF(V78="賃金で算定",0,INT(AH79*AL79/100))</f>
        <v>0</v>
      </c>
      <c r="AO79" s="709"/>
      <c r="AP79" s="709"/>
      <c r="AQ79" s="709"/>
      <c r="AR79" s="709"/>
      <c r="AS79" s="357"/>
      <c r="AV79" s="46"/>
      <c r="AW79" s="47"/>
      <c r="AY79" s="203">
        <f t="shared" ref="AY79" si="32">AH79</f>
        <v>0</v>
      </c>
      <c r="AZ79" s="201">
        <f>IF(AV78&lt;=設定シート!C$85,AH79,IF(AND(AV78&gt;=設定シート!E$85,AV78&lt;=設定シート!G$85),AH79*105/108,AH79))</f>
        <v>0</v>
      </c>
      <c r="BA79" s="198"/>
      <c r="BB79" s="201">
        <f t="shared" ref="BB79" si="33">IF($AL79="賃金で算定",0,INT(AY79*$AL79/100))</f>
        <v>0</v>
      </c>
      <c r="BC79" s="201">
        <f>IF(AY79=AZ79,BB79,AZ79*$AL79/100)</f>
        <v>0</v>
      </c>
      <c r="BL79" s="43">
        <f>IF(AY79=AZ79,0,1)</f>
        <v>0</v>
      </c>
      <c r="BM79" s="43" t="str">
        <f>IF(BL79=1,AL79,"")</f>
        <v/>
      </c>
    </row>
    <row r="80" spans="2:65" ht="9.75" customHeight="1" x14ac:dyDescent="0.15">
      <c r="B80" s="441" t="s">
        <v>85</v>
      </c>
      <c r="C80" s="592"/>
      <c r="D80" s="592"/>
      <c r="E80" s="380" t="s">
        <v>32</v>
      </c>
      <c r="F80" s="918"/>
      <c r="G80" s="919"/>
      <c r="H80" s="919"/>
      <c r="I80" s="919"/>
      <c r="J80" s="919"/>
      <c r="K80" s="919"/>
      <c r="L80" s="919"/>
      <c r="M80" s="919"/>
      <c r="N80" s="920"/>
      <c r="O80" s="441" t="s">
        <v>49</v>
      </c>
      <c r="P80" s="442"/>
      <c r="Q80" s="442"/>
      <c r="R80" s="442"/>
      <c r="S80" s="442"/>
      <c r="T80" s="442"/>
      <c r="U80" s="443"/>
      <c r="V80" s="459">
        <f>AH80</f>
        <v>0</v>
      </c>
      <c r="W80" s="460"/>
      <c r="X80" s="460"/>
      <c r="Y80" s="461"/>
      <c r="Z80" s="33"/>
      <c r="AA80" s="34"/>
      <c r="AB80" s="34"/>
      <c r="AC80" s="35"/>
      <c r="AD80" s="33"/>
      <c r="AE80" s="34"/>
      <c r="AF80" s="34"/>
      <c r="AG80" s="35"/>
      <c r="AH80" s="720">
        <f>AH62+AH64+AH66+AH68+AH70+AH72+AH74+AH76+AH78</f>
        <v>0</v>
      </c>
      <c r="AI80" s="721"/>
      <c r="AJ80" s="721"/>
      <c r="AK80" s="722"/>
      <c r="AL80" s="53"/>
      <c r="AM80" s="54"/>
      <c r="AN80" s="744">
        <f>AN62+AN64+AN66+AN68+AN70+AN72+AN74+AN76+AN78</f>
        <v>0</v>
      </c>
      <c r="AO80" s="745"/>
      <c r="AP80" s="745"/>
      <c r="AQ80" s="745"/>
      <c r="AR80" s="745"/>
      <c r="AS80" s="359"/>
      <c r="AW80" s="47"/>
      <c r="AY80" s="202"/>
      <c r="AZ80" s="205"/>
      <c r="BA80" s="212">
        <f>BA62+BA64+BA66+BA68+BA70+BA72+BA74+BA76+BA78</f>
        <v>0</v>
      </c>
      <c r="BB80" s="204">
        <f>BB63+BB65+BB67+BB69+BB71+BB73+BB75+BB77+BB79</f>
        <v>0</v>
      </c>
      <c r="BC80" s="204">
        <f>SUMIF(BL63:BL79,0,BC63:BC79)+ROUNDDOWN(ROUNDDOWN(BL80*105/108,0)*BM80/100,0)</f>
        <v>0</v>
      </c>
      <c r="BL80" s="43">
        <f>SUMIF(BL63:BL79,1,AH63:AK79)</f>
        <v>0</v>
      </c>
      <c r="BM80" s="43">
        <f>IF(COUNT(BM63:BM79)=0,0,SUM(BM63:BM79)/COUNT(BM63:BM79))</f>
        <v>0</v>
      </c>
    </row>
    <row r="81" spans="2:55" ht="9.75" customHeight="1" x14ac:dyDescent="0.15">
      <c r="B81" s="594"/>
      <c r="C81" s="640"/>
      <c r="D81" s="640"/>
      <c r="E81" s="381" t="s">
        <v>55</v>
      </c>
      <c r="F81" s="921"/>
      <c r="G81" s="922"/>
      <c r="H81" s="922"/>
      <c r="I81" s="922"/>
      <c r="J81" s="922"/>
      <c r="K81" s="922"/>
      <c r="L81" s="922"/>
      <c r="M81" s="922"/>
      <c r="N81" s="923"/>
      <c r="O81" s="444"/>
      <c r="P81" s="445"/>
      <c r="Q81" s="445"/>
      <c r="R81" s="445"/>
      <c r="S81" s="445"/>
      <c r="T81" s="445"/>
      <c r="U81" s="446"/>
      <c r="V81" s="434">
        <f>V63+V65+V67+V69+V71+V73+V75+V77+V79-V80</f>
        <v>0</v>
      </c>
      <c r="W81" s="435"/>
      <c r="X81" s="435"/>
      <c r="Y81" s="465"/>
      <c r="Z81" s="434">
        <f>Z63+Z65+Z67+Z69+Z71+Z73+Z75+Z77+Z79</f>
        <v>0</v>
      </c>
      <c r="AA81" s="435"/>
      <c r="AB81" s="435"/>
      <c r="AC81" s="435"/>
      <c r="AD81" s="434">
        <f>AD63+AD65+AD67+AD69+AD71+AD73+AD75+AD77+AD79</f>
        <v>0</v>
      </c>
      <c r="AE81" s="435"/>
      <c r="AF81" s="435"/>
      <c r="AG81" s="435"/>
      <c r="AH81" s="702">
        <f>AY81</f>
        <v>0</v>
      </c>
      <c r="AI81" s="703"/>
      <c r="AJ81" s="703"/>
      <c r="AK81" s="703"/>
      <c r="AL81" s="352"/>
      <c r="AM81" s="358"/>
      <c r="AN81" s="927">
        <f>BB81</f>
        <v>0</v>
      </c>
      <c r="AO81" s="928"/>
      <c r="AP81" s="928"/>
      <c r="AQ81" s="928"/>
      <c r="AR81" s="928"/>
      <c r="AS81" s="358"/>
      <c r="AW81" s="47"/>
      <c r="AY81" s="208">
        <f>AY63+AY65+AY67+AY69+AY71+AY73+AY75+AY77+AY79</f>
        <v>0</v>
      </c>
      <c r="AZ81" s="210"/>
      <c r="BA81" s="210"/>
      <c r="BB81" s="206">
        <f>BB80</f>
        <v>0</v>
      </c>
      <c r="BC81" s="213"/>
    </row>
    <row r="82" spans="2:55" ht="9.75" customHeight="1" x14ac:dyDescent="0.15">
      <c r="B82" s="594"/>
      <c r="C82" s="640"/>
      <c r="D82" s="640"/>
      <c r="E82" s="381" t="s">
        <v>33</v>
      </c>
      <c r="F82" s="921"/>
      <c r="G82" s="922"/>
      <c r="H82" s="922"/>
      <c r="I82" s="922"/>
      <c r="J82" s="922"/>
      <c r="K82" s="922"/>
      <c r="L82" s="922"/>
      <c r="M82" s="922"/>
      <c r="N82" s="923"/>
      <c r="O82" s="444"/>
      <c r="P82" s="445"/>
      <c r="Q82" s="445"/>
      <c r="R82" s="445"/>
      <c r="S82" s="445"/>
      <c r="T82" s="445"/>
      <c r="U82" s="446"/>
      <c r="V82" s="344"/>
      <c r="W82" s="339"/>
      <c r="X82" s="339"/>
      <c r="Y82" s="340"/>
      <c r="Z82" s="344"/>
      <c r="AA82" s="339"/>
      <c r="AB82" s="339"/>
      <c r="AC82" s="339"/>
      <c r="AD82" s="344"/>
      <c r="AE82" s="339"/>
      <c r="AF82" s="339"/>
      <c r="AG82" s="339"/>
      <c r="AH82" s="354"/>
      <c r="AI82" s="350"/>
      <c r="AJ82" s="350"/>
      <c r="AK82" s="350"/>
      <c r="AL82" s="352"/>
      <c r="AM82" s="358"/>
      <c r="AN82" s="352"/>
      <c r="AO82" s="356"/>
      <c r="AP82" s="356"/>
      <c r="AQ82" s="356"/>
      <c r="AR82" s="356"/>
      <c r="AS82" s="358"/>
      <c r="AW82" s="47"/>
      <c r="AX82" s="277"/>
      <c r="AY82" s="208"/>
      <c r="AZ82" s="210"/>
      <c r="BA82" s="210"/>
      <c r="BB82" s="206"/>
      <c r="BC82" s="213"/>
    </row>
    <row r="83" spans="2:55" ht="9.75" customHeight="1" x14ac:dyDescent="0.15">
      <c r="B83" s="594"/>
      <c r="C83" s="640"/>
      <c r="D83" s="640"/>
      <c r="E83" s="381" t="s">
        <v>215</v>
      </c>
      <c r="F83" s="921"/>
      <c r="G83" s="922"/>
      <c r="H83" s="922"/>
      <c r="I83" s="922"/>
      <c r="J83" s="922"/>
      <c r="K83" s="922"/>
      <c r="L83" s="922"/>
      <c r="M83" s="922"/>
      <c r="N83" s="923"/>
      <c r="O83" s="444"/>
      <c r="P83" s="445"/>
      <c r="Q83" s="445"/>
      <c r="R83" s="445"/>
      <c r="S83" s="445"/>
      <c r="T83" s="445"/>
      <c r="U83" s="446"/>
      <c r="V83" s="344"/>
      <c r="W83" s="339"/>
      <c r="X83" s="339"/>
      <c r="Y83" s="340"/>
      <c r="Z83" s="344"/>
      <c r="AA83" s="339"/>
      <c r="AB83" s="339"/>
      <c r="AC83" s="339"/>
      <c r="AD83" s="344"/>
      <c r="AE83" s="339"/>
      <c r="AF83" s="339"/>
      <c r="AG83" s="339"/>
      <c r="AH83" s="354"/>
      <c r="AI83" s="350"/>
      <c r="AJ83" s="350"/>
      <c r="AK83" s="350"/>
      <c r="AL83" s="352"/>
      <c r="AM83" s="358"/>
      <c r="AN83" s="352"/>
      <c r="AO83" s="356"/>
      <c r="AP83" s="356"/>
      <c r="AQ83" s="356"/>
      <c r="AR83" s="356"/>
      <c r="AS83" s="358"/>
      <c r="AW83" s="47"/>
      <c r="AX83" s="277"/>
      <c r="AY83" s="208"/>
      <c r="AZ83" s="210"/>
      <c r="BA83" s="210"/>
      <c r="BB83" s="206"/>
      <c r="BC83" s="213"/>
    </row>
    <row r="84" spans="2:55" ht="9.75" customHeight="1" x14ac:dyDescent="0.15">
      <c r="B84" s="594"/>
      <c r="C84" s="640"/>
      <c r="D84" s="640"/>
      <c r="E84" s="381" t="s">
        <v>284</v>
      </c>
      <c r="F84" s="921"/>
      <c r="G84" s="922"/>
      <c r="H84" s="922"/>
      <c r="I84" s="922"/>
      <c r="J84" s="922"/>
      <c r="K84" s="922"/>
      <c r="L84" s="922"/>
      <c r="M84" s="922"/>
      <c r="N84" s="923"/>
      <c r="O84" s="444"/>
      <c r="P84" s="445"/>
      <c r="Q84" s="445"/>
      <c r="R84" s="445"/>
      <c r="S84" s="445"/>
      <c r="T84" s="445"/>
      <c r="U84" s="446"/>
      <c r="V84" s="344"/>
      <c r="W84" s="339"/>
      <c r="X84" s="339"/>
      <c r="Y84" s="340"/>
      <c r="Z84" s="344"/>
      <c r="AA84" s="339"/>
      <c r="AB84" s="339"/>
      <c r="AC84" s="339"/>
      <c r="AD84" s="344"/>
      <c r="AE84" s="339"/>
      <c r="AF84" s="339"/>
      <c r="AG84" s="339"/>
      <c r="AH84" s="354"/>
      <c r="AI84" s="350"/>
      <c r="AJ84" s="350"/>
      <c r="AK84" s="350"/>
      <c r="AL84" s="352"/>
      <c r="AM84" s="358"/>
      <c r="AN84" s="352"/>
      <c r="AO84" s="356"/>
      <c r="AP84" s="356"/>
      <c r="AQ84" s="356"/>
      <c r="AR84" s="356"/>
      <c r="AS84" s="358"/>
      <c r="AW84" s="47"/>
      <c r="AX84" s="277"/>
      <c r="AY84" s="208"/>
      <c r="AZ84" s="210"/>
      <c r="BA84" s="210"/>
      <c r="BB84" s="206"/>
      <c r="BC84" s="213"/>
    </row>
    <row r="85" spans="2:55" ht="9.75" customHeight="1" x14ac:dyDescent="0.15">
      <c r="B85" s="594"/>
      <c r="C85" s="640"/>
      <c r="D85" s="640"/>
      <c r="E85" s="381" t="s">
        <v>288</v>
      </c>
      <c r="F85" s="921"/>
      <c r="G85" s="922"/>
      <c r="H85" s="922"/>
      <c r="I85" s="922"/>
      <c r="J85" s="922"/>
      <c r="K85" s="922"/>
      <c r="L85" s="922"/>
      <c r="M85" s="922"/>
      <c r="N85" s="923"/>
      <c r="O85" s="444"/>
      <c r="P85" s="445"/>
      <c r="Q85" s="445"/>
      <c r="R85" s="445"/>
      <c r="S85" s="445"/>
      <c r="T85" s="445"/>
      <c r="U85" s="446"/>
      <c r="V85" s="344"/>
      <c r="W85" s="339"/>
      <c r="X85" s="339"/>
      <c r="Y85" s="340"/>
      <c r="Z85" s="344"/>
      <c r="AA85" s="339"/>
      <c r="AB85" s="339"/>
      <c r="AC85" s="339"/>
      <c r="AD85" s="344"/>
      <c r="AE85" s="339"/>
      <c r="AF85" s="339"/>
      <c r="AG85" s="339"/>
      <c r="AH85" s="354"/>
      <c r="AI85" s="350"/>
      <c r="AJ85" s="350"/>
      <c r="AK85" s="350"/>
      <c r="AL85" s="352"/>
      <c r="AM85" s="358"/>
      <c r="AN85" s="352"/>
      <c r="AO85" s="356"/>
      <c r="AP85" s="356"/>
      <c r="AQ85" s="356"/>
      <c r="AR85" s="356"/>
      <c r="AS85" s="358"/>
      <c r="AW85" s="47"/>
      <c r="AX85" s="277"/>
      <c r="AY85" s="208"/>
      <c r="AZ85" s="210"/>
      <c r="BA85" s="210"/>
      <c r="BB85" s="206"/>
      <c r="BC85" s="213"/>
    </row>
    <row r="86" spans="2:55" ht="9.75" customHeight="1" x14ac:dyDescent="0.15">
      <c r="B86" s="594"/>
      <c r="C86" s="640"/>
      <c r="D86" s="640"/>
      <c r="E86" s="381" t="s">
        <v>289</v>
      </c>
      <c r="F86" s="921"/>
      <c r="G86" s="922"/>
      <c r="H86" s="922"/>
      <c r="I86" s="922"/>
      <c r="J86" s="922"/>
      <c r="K86" s="922"/>
      <c r="L86" s="922"/>
      <c r="M86" s="922"/>
      <c r="N86" s="923"/>
      <c r="O86" s="444"/>
      <c r="P86" s="445"/>
      <c r="Q86" s="445"/>
      <c r="R86" s="445"/>
      <c r="S86" s="445"/>
      <c r="T86" s="445"/>
      <c r="U86" s="446"/>
      <c r="V86" s="344"/>
      <c r="W86" s="339"/>
      <c r="X86" s="339"/>
      <c r="Y86" s="340"/>
      <c r="Z86" s="344"/>
      <c r="AA86" s="339"/>
      <c r="AB86" s="339"/>
      <c r="AC86" s="339"/>
      <c r="AD86" s="344"/>
      <c r="AE86" s="339"/>
      <c r="AF86" s="339"/>
      <c r="AG86" s="339"/>
      <c r="AH86" s="354"/>
      <c r="AI86" s="350"/>
      <c r="AJ86" s="350"/>
      <c r="AK86" s="350"/>
      <c r="AL86" s="352"/>
      <c r="AM86" s="358"/>
      <c r="AN86" s="352"/>
      <c r="AO86" s="356"/>
      <c r="AP86" s="356"/>
      <c r="AQ86" s="356"/>
      <c r="AR86" s="356"/>
      <c r="AS86" s="358"/>
      <c r="AW86" s="47"/>
      <c r="AX86" s="277"/>
      <c r="AY86" s="208"/>
      <c r="AZ86" s="210"/>
      <c r="BA86" s="210"/>
      <c r="BB86" s="206"/>
      <c r="BC86" s="213"/>
    </row>
    <row r="87" spans="2:55" ht="9.75" customHeight="1" x14ac:dyDescent="0.15">
      <c r="B87" s="594"/>
      <c r="C87" s="640"/>
      <c r="D87" s="640"/>
      <c r="E87" s="381" t="s">
        <v>290</v>
      </c>
      <c r="F87" s="921"/>
      <c r="G87" s="922"/>
      <c r="H87" s="922"/>
      <c r="I87" s="922"/>
      <c r="J87" s="922"/>
      <c r="K87" s="922"/>
      <c r="L87" s="922"/>
      <c r="M87" s="922"/>
      <c r="N87" s="923"/>
      <c r="O87" s="444"/>
      <c r="P87" s="445"/>
      <c r="Q87" s="445"/>
      <c r="R87" s="445"/>
      <c r="S87" s="445"/>
      <c r="T87" s="445"/>
      <c r="U87" s="446"/>
      <c r="V87" s="344"/>
      <c r="W87" s="339"/>
      <c r="X87" s="339"/>
      <c r="Y87" s="340"/>
      <c r="Z87" s="344"/>
      <c r="AA87" s="339"/>
      <c r="AB87" s="339"/>
      <c r="AC87" s="339"/>
      <c r="AD87" s="344"/>
      <c r="AE87" s="339"/>
      <c r="AF87" s="339"/>
      <c r="AG87" s="339"/>
      <c r="AH87" s="354"/>
      <c r="AI87" s="350"/>
      <c r="AJ87" s="350"/>
      <c r="AK87" s="350"/>
      <c r="AL87" s="352"/>
      <c r="AM87" s="358"/>
      <c r="AN87" s="352"/>
      <c r="AO87" s="356"/>
      <c r="AP87" s="356"/>
      <c r="AQ87" s="356"/>
      <c r="AR87" s="356"/>
      <c r="AS87" s="358"/>
      <c r="AW87" s="47"/>
      <c r="AX87" s="277"/>
      <c r="AY87" s="208"/>
      <c r="AZ87" s="210"/>
      <c r="BA87" s="210"/>
      <c r="BB87" s="206"/>
      <c r="BC87" s="213"/>
    </row>
    <row r="88" spans="2:55" ht="9.75" customHeight="1" x14ac:dyDescent="0.15">
      <c r="B88" s="597"/>
      <c r="C88" s="598"/>
      <c r="D88" s="598"/>
      <c r="E88" s="382" t="s">
        <v>291</v>
      </c>
      <c r="F88" s="924"/>
      <c r="G88" s="924"/>
      <c r="H88" s="924"/>
      <c r="I88" s="924"/>
      <c r="J88" s="924"/>
      <c r="K88" s="924"/>
      <c r="L88" s="924"/>
      <c r="M88" s="924"/>
      <c r="N88" s="925"/>
      <c r="O88" s="447"/>
      <c r="P88" s="448"/>
      <c r="Q88" s="448"/>
      <c r="R88" s="448"/>
      <c r="S88" s="448"/>
      <c r="T88" s="448"/>
      <c r="U88" s="449"/>
      <c r="V88" s="436"/>
      <c r="W88" s="437"/>
      <c r="X88" s="437"/>
      <c r="Y88" s="438"/>
      <c r="Z88" s="436"/>
      <c r="AA88" s="437"/>
      <c r="AB88" s="437"/>
      <c r="AC88" s="437"/>
      <c r="AD88" s="436"/>
      <c r="AE88" s="437"/>
      <c r="AF88" s="437"/>
      <c r="AG88" s="437"/>
      <c r="AH88" s="705">
        <f>AZ88</f>
        <v>0</v>
      </c>
      <c r="AI88" s="706"/>
      <c r="AJ88" s="706"/>
      <c r="AK88" s="707"/>
      <c r="AL88" s="348"/>
      <c r="AM88" s="357"/>
      <c r="AN88" s="708">
        <f>BC88</f>
        <v>0</v>
      </c>
      <c r="AO88" s="709"/>
      <c r="AP88" s="709"/>
      <c r="AQ88" s="709"/>
      <c r="AR88" s="709"/>
      <c r="AS88" s="357"/>
      <c r="AU88" s="90"/>
      <c r="AW88" s="47"/>
      <c r="AY88" s="209"/>
      <c r="AZ88" s="211">
        <f>IF(AZ63+AZ65+AZ67+AZ69+AZ71+AZ73+AZ75+AZ77+AZ79=AY81,0,ROUNDDOWN(AZ63+AZ65+AZ67+AZ69+AZ71+AZ73+AZ75+AZ77+AZ79,0))</f>
        <v>0</v>
      </c>
      <c r="BA88" s="207"/>
      <c r="BB88" s="207"/>
      <c r="BC88" s="211">
        <f>IF(BC80=BB81,0,BC80)</f>
        <v>0</v>
      </c>
    </row>
    <row r="89" spans="2:55" ht="18" customHeight="1" x14ac:dyDescent="0.15">
      <c r="AD89" s="1" t="str">
        <f>IF(AND($F80="",$V80+$V81&gt;0),"事業の種類を選択してください。","")</f>
        <v/>
      </c>
      <c r="AN89" s="929">
        <f>IF(AN80=0,0,AN80+IF(AN88=0,AN81,AN88))</f>
        <v>0</v>
      </c>
      <c r="AO89" s="929"/>
      <c r="AP89" s="929"/>
      <c r="AQ89" s="929"/>
      <c r="AR89" s="929"/>
      <c r="AW89" s="47"/>
    </row>
    <row r="90" spans="2:55" ht="31.5" customHeight="1" x14ac:dyDescent="0.15">
      <c r="AN90" s="337"/>
      <c r="AO90" s="337"/>
      <c r="AP90" s="337"/>
      <c r="AQ90" s="337"/>
      <c r="AR90" s="337"/>
      <c r="AW90" s="47"/>
    </row>
    <row r="91" spans="2:55" ht="7.5" customHeight="1" x14ac:dyDescent="0.15">
      <c r="X91" s="6"/>
      <c r="Y91" s="6"/>
      <c r="AW91" s="47"/>
    </row>
    <row r="92" spans="2:55" ht="10.5" customHeight="1" x14ac:dyDescent="0.15">
      <c r="X92" s="6"/>
      <c r="Y92" s="6"/>
      <c r="AW92" s="47"/>
    </row>
    <row r="93" spans="2:55" ht="5.25" customHeight="1" x14ac:dyDescent="0.15">
      <c r="X93" s="6"/>
      <c r="Y93" s="6"/>
      <c r="AW93" s="47"/>
    </row>
    <row r="94" spans="2:55" ht="5.25" customHeight="1" x14ac:dyDescent="0.15">
      <c r="X94" s="6"/>
      <c r="Y94" s="6"/>
      <c r="AW94" s="47"/>
    </row>
    <row r="95" spans="2:55" ht="5.25" customHeight="1" x14ac:dyDescent="0.15">
      <c r="X95" s="6"/>
      <c r="Y95" s="6"/>
      <c r="AW95" s="47"/>
    </row>
    <row r="96" spans="2:55" ht="5.25" customHeight="1" x14ac:dyDescent="0.15">
      <c r="X96" s="6"/>
      <c r="Y96" s="6"/>
      <c r="AW96" s="47"/>
    </row>
    <row r="97" spans="2:65" ht="17.25" customHeight="1" x14ac:dyDescent="0.15">
      <c r="B97" s="2" t="s">
        <v>50</v>
      </c>
      <c r="S97" s="346"/>
      <c r="T97" s="346"/>
      <c r="U97" s="346"/>
      <c r="V97" s="346"/>
      <c r="W97" s="346"/>
      <c r="AL97" s="48"/>
      <c r="AW97" s="47"/>
    </row>
    <row r="98" spans="2:65" ht="12.75" customHeight="1" x14ac:dyDescent="0.15">
      <c r="M98" s="49"/>
      <c r="N98" s="49"/>
      <c r="O98" s="49"/>
      <c r="P98" s="49"/>
      <c r="Q98" s="49"/>
      <c r="R98" s="49"/>
      <c r="S98" s="49"/>
      <c r="T98" s="50"/>
      <c r="U98" s="50"/>
      <c r="V98" s="50"/>
      <c r="W98" s="50"/>
      <c r="X98" s="50"/>
      <c r="Y98" s="50"/>
      <c r="Z98" s="50"/>
      <c r="AA98" s="49"/>
      <c r="AB98" s="49"/>
      <c r="AC98" s="49"/>
      <c r="AL98" s="48"/>
      <c r="AM98" s="560" t="s">
        <v>266</v>
      </c>
      <c r="AN98" s="561"/>
      <c r="AO98" s="561"/>
      <c r="AP98" s="562"/>
      <c r="AW98" s="47"/>
    </row>
    <row r="99" spans="2:65" ht="12.75" customHeight="1" x14ac:dyDescent="0.15">
      <c r="M99" s="49"/>
      <c r="N99" s="49"/>
      <c r="O99" s="49"/>
      <c r="P99" s="49"/>
      <c r="Q99" s="49"/>
      <c r="R99" s="49"/>
      <c r="S99" s="49"/>
      <c r="T99" s="50"/>
      <c r="U99" s="50"/>
      <c r="V99" s="50"/>
      <c r="W99" s="50"/>
      <c r="X99" s="50"/>
      <c r="Y99" s="50"/>
      <c r="Z99" s="50"/>
      <c r="AA99" s="49"/>
      <c r="AB99" s="49"/>
      <c r="AC99" s="49"/>
      <c r="AL99" s="48"/>
      <c r="AM99" s="563"/>
      <c r="AN99" s="564"/>
      <c r="AO99" s="564"/>
      <c r="AP99" s="565"/>
      <c r="AW99" s="47"/>
    </row>
    <row r="100" spans="2:65" ht="12.75" customHeight="1" x14ac:dyDescent="0.15">
      <c r="M100" s="49"/>
      <c r="N100" s="49"/>
      <c r="O100" s="49"/>
      <c r="P100" s="49"/>
      <c r="Q100" s="49"/>
      <c r="R100" s="49"/>
      <c r="S100" s="49"/>
      <c r="T100" s="49"/>
      <c r="U100" s="49"/>
      <c r="V100" s="49"/>
      <c r="W100" s="49"/>
      <c r="X100" s="49"/>
      <c r="Y100" s="49"/>
      <c r="Z100" s="49"/>
      <c r="AA100" s="49"/>
      <c r="AB100" s="49"/>
      <c r="AC100" s="49"/>
      <c r="AL100" s="48"/>
      <c r="AM100" s="220"/>
      <c r="AN100" s="335"/>
      <c r="AW100" s="47"/>
    </row>
    <row r="101" spans="2:65" ht="6" customHeight="1" x14ac:dyDescent="0.15">
      <c r="M101" s="49"/>
      <c r="N101" s="49"/>
      <c r="O101" s="49"/>
      <c r="P101" s="49"/>
      <c r="Q101" s="49"/>
      <c r="R101" s="49"/>
      <c r="S101" s="49"/>
      <c r="T101" s="49"/>
      <c r="U101" s="49"/>
      <c r="V101" s="49"/>
      <c r="W101" s="49"/>
      <c r="X101" s="49"/>
      <c r="Y101" s="49"/>
      <c r="Z101" s="49"/>
      <c r="AA101" s="49"/>
      <c r="AB101" s="49"/>
      <c r="AC101" s="49"/>
      <c r="AL101" s="48"/>
      <c r="AM101" s="48"/>
      <c r="AW101" s="47"/>
    </row>
    <row r="102" spans="2:65" ht="12.75" customHeight="1" x14ac:dyDescent="0.15">
      <c r="B102" s="566" t="s">
        <v>2</v>
      </c>
      <c r="C102" s="567"/>
      <c r="D102" s="567"/>
      <c r="E102" s="567"/>
      <c r="F102" s="567"/>
      <c r="G102" s="567"/>
      <c r="H102" s="567"/>
      <c r="I102" s="567"/>
      <c r="J102" s="569" t="s">
        <v>10</v>
      </c>
      <c r="K102" s="569"/>
      <c r="L102" s="341" t="s">
        <v>3</v>
      </c>
      <c r="M102" s="569" t="s">
        <v>11</v>
      </c>
      <c r="N102" s="569"/>
      <c r="O102" s="570" t="s">
        <v>12</v>
      </c>
      <c r="P102" s="569"/>
      <c r="Q102" s="569"/>
      <c r="R102" s="569"/>
      <c r="S102" s="569"/>
      <c r="T102" s="569"/>
      <c r="U102" s="569" t="s">
        <v>13</v>
      </c>
      <c r="V102" s="569"/>
      <c r="W102" s="569"/>
      <c r="AD102" s="343"/>
      <c r="AE102" s="343"/>
      <c r="AF102" s="343"/>
      <c r="AG102" s="343"/>
      <c r="AH102" s="343"/>
      <c r="AI102" s="343"/>
      <c r="AJ102" s="343"/>
      <c r="AL102" s="571">
        <f>$AL$9</f>
        <v>0</v>
      </c>
      <c r="AM102" s="572"/>
      <c r="AN102" s="938" t="s">
        <v>4</v>
      </c>
      <c r="AO102" s="938"/>
      <c r="AP102" s="941">
        <v>3</v>
      </c>
      <c r="AQ102" s="941"/>
      <c r="AR102" s="938" t="s">
        <v>5</v>
      </c>
      <c r="AS102" s="944"/>
      <c r="AW102" s="47"/>
    </row>
    <row r="103" spans="2:65" ht="13.5" customHeight="1" x14ac:dyDescent="0.15">
      <c r="B103" s="567"/>
      <c r="C103" s="567"/>
      <c r="D103" s="567"/>
      <c r="E103" s="567"/>
      <c r="F103" s="567"/>
      <c r="G103" s="567"/>
      <c r="H103" s="567"/>
      <c r="I103" s="567"/>
      <c r="J103" s="508" t="str">
        <f>$J$10</f>
        <v>1</v>
      </c>
      <c r="K103" s="510" t="str">
        <f>$K$10</f>
        <v>2</v>
      </c>
      <c r="L103" s="513" t="str">
        <f>$L$10</f>
        <v>1</v>
      </c>
      <c r="M103" s="516" t="str">
        <f>$M$10</f>
        <v>0</v>
      </c>
      <c r="N103" s="510" t="str">
        <f>$N$10</f>
        <v>3</v>
      </c>
      <c r="O103" s="516" t="str">
        <f>$O$10</f>
        <v>9</v>
      </c>
      <c r="P103" s="519" t="str">
        <f>$P$10</f>
        <v>3</v>
      </c>
      <c r="Q103" s="519" t="str">
        <f>$Q$10</f>
        <v>9</v>
      </c>
      <c r="R103" s="519" t="str">
        <f>$R$10</f>
        <v>0</v>
      </c>
      <c r="S103" s="519" t="str">
        <f>$S$10</f>
        <v>2</v>
      </c>
      <c r="T103" s="510" t="str">
        <f>$T$10</f>
        <v>5</v>
      </c>
      <c r="U103" s="516">
        <f>$U$10</f>
        <v>0</v>
      </c>
      <c r="V103" s="519">
        <f>$V$10</f>
        <v>0</v>
      </c>
      <c r="W103" s="510">
        <f>$W$10</f>
        <v>0</v>
      </c>
      <c r="AD103" s="343"/>
      <c r="AE103" s="343"/>
      <c r="AF103" s="343"/>
      <c r="AG103" s="343"/>
      <c r="AH103" s="343"/>
      <c r="AI103" s="343"/>
      <c r="AJ103" s="343"/>
      <c r="AL103" s="573"/>
      <c r="AM103" s="574"/>
      <c r="AN103" s="939"/>
      <c r="AO103" s="939"/>
      <c r="AP103" s="942"/>
      <c r="AQ103" s="942"/>
      <c r="AR103" s="939"/>
      <c r="AS103" s="945"/>
      <c r="AW103" s="47"/>
    </row>
    <row r="104" spans="2:65" ht="9" customHeight="1" x14ac:dyDescent="0.15">
      <c r="B104" s="567"/>
      <c r="C104" s="567"/>
      <c r="D104" s="567"/>
      <c r="E104" s="567"/>
      <c r="F104" s="567"/>
      <c r="G104" s="567"/>
      <c r="H104" s="567"/>
      <c r="I104" s="567"/>
      <c r="J104" s="509"/>
      <c r="K104" s="511"/>
      <c r="L104" s="514"/>
      <c r="M104" s="517"/>
      <c r="N104" s="511"/>
      <c r="O104" s="517"/>
      <c r="P104" s="520"/>
      <c r="Q104" s="520"/>
      <c r="R104" s="520"/>
      <c r="S104" s="520"/>
      <c r="T104" s="511"/>
      <c r="U104" s="517"/>
      <c r="V104" s="520"/>
      <c r="W104" s="511"/>
      <c r="AD104" s="343"/>
      <c r="AE104" s="343"/>
      <c r="AF104" s="343"/>
      <c r="AG104" s="343"/>
      <c r="AH104" s="343"/>
      <c r="AI104" s="343"/>
      <c r="AJ104" s="343"/>
      <c r="AL104" s="575"/>
      <c r="AM104" s="576"/>
      <c r="AN104" s="940"/>
      <c r="AO104" s="940"/>
      <c r="AP104" s="943"/>
      <c r="AQ104" s="943"/>
      <c r="AR104" s="940"/>
      <c r="AS104" s="946"/>
      <c r="AW104" s="47"/>
    </row>
    <row r="105" spans="2:65" ht="6" customHeight="1" x14ac:dyDescent="0.15">
      <c r="B105" s="568"/>
      <c r="C105" s="568"/>
      <c r="D105" s="568"/>
      <c r="E105" s="568"/>
      <c r="F105" s="568"/>
      <c r="G105" s="568"/>
      <c r="H105" s="568"/>
      <c r="I105" s="568"/>
      <c r="J105" s="509"/>
      <c r="K105" s="512"/>
      <c r="L105" s="515"/>
      <c r="M105" s="518"/>
      <c r="N105" s="512"/>
      <c r="O105" s="518"/>
      <c r="P105" s="521"/>
      <c r="Q105" s="521"/>
      <c r="R105" s="521"/>
      <c r="S105" s="521"/>
      <c r="T105" s="512"/>
      <c r="U105" s="518"/>
      <c r="V105" s="521"/>
      <c r="W105" s="512"/>
      <c r="AW105" s="47"/>
    </row>
    <row r="106" spans="2:65" ht="15" customHeight="1" x14ac:dyDescent="0.15">
      <c r="B106" s="487" t="s">
        <v>51</v>
      </c>
      <c r="C106" s="488"/>
      <c r="D106" s="488"/>
      <c r="E106" s="488"/>
      <c r="F106" s="488"/>
      <c r="G106" s="488"/>
      <c r="H106" s="488"/>
      <c r="I106" s="489"/>
      <c r="J106" s="487" t="s">
        <v>6</v>
      </c>
      <c r="K106" s="488"/>
      <c r="L106" s="488"/>
      <c r="M106" s="488"/>
      <c r="N106" s="496"/>
      <c r="O106" s="499" t="s">
        <v>52</v>
      </c>
      <c r="P106" s="488"/>
      <c r="Q106" s="488"/>
      <c r="R106" s="488"/>
      <c r="S106" s="488"/>
      <c r="T106" s="488"/>
      <c r="U106" s="489"/>
      <c r="V106" s="12" t="s">
        <v>53</v>
      </c>
      <c r="W106" s="27"/>
      <c r="X106" s="27"/>
      <c r="Y106" s="526" t="s">
        <v>54</v>
      </c>
      <c r="Z106" s="526"/>
      <c r="AA106" s="526"/>
      <c r="AB106" s="526"/>
      <c r="AC106" s="526"/>
      <c r="AD106" s="526"/>
      <c r="AE106" s="526"/>
      <c r="AF106" s="526"/>
      <c r="AG106" s="526"/>
      <c r="AH106" s="526"/>
      <c r="AI106" s="27"/>
      <c r="AJ106" s="27"/>
      <c r="AK106" s="28"/>
      <c r="AL106" s="527" t="s">
        <v>216</v>
      </c>
      <c r="AM106" s="527"/>
      <c r="AN106" s="930" t="s">
        <v>33</v>
      </c>
      <c r="AO106" s="930"/>
      <c r="AP106" s="930"/>
      <c r="AQ106" s="930"/>
      <c r="AR106" s="930"/>
      <c r="AS106" s="931"/>
      <c r="AW106" s="47"/>
    </row>
    <row r="107" spans="2:65" ht="13.5" customHeight="1" x14ac:dyDescent="0.15">
      <c r="B107" s="490"/>
      <c r="C107" s="491"/>
      <c r="D107" s="491"/>
      <c r="E107" s="491"/>
      <c r="F107" s="491"/>
      <c r="G107" s="491"/>
      <c r="H107" s="491"/>
      <c r="I107" s="492"/>
      <c r="J107" s="490"/>
      <c r="K107" s="491"/>
      <c r="L107" s="491"/>
      <c r="M107" s="491"/>
      <c r="N107" s="497"/>
      <c r="O107" s="500"/>
      <c r="P107" s="491"/>
      <c r="Q107" s="491"/>
      <c r="R107" s="491"/>
      <c r="S107" s="491"/>
      <c r="T107" s="491"/>
      <c r="U107" s="492"/>
      <c r="V107" s="530" t="s">
        <v>7</v>
      </c>
      <c r="W107" s="531"/>
      <c r="X107" s="531"/>
      <c r="Y107" s="532"/>
      <c r="Z107" s="536" t="s">
        <v>16</v>
      </c>
      <c r="AA107" s="537"/>
      <c r="AB107" s="537"/>
      <c r="AC107" s="538"/>
      <c r="AD107" s="542" t="s">
        <v>17</v>
      </c>
      <c r="AE107" s="543"/>
      <c r="AF107" s="543"/>
      <c r="AG107" s="544"/>
      <c r="AH107" s="548" t="s">
        <v>86</v>
      </c>
      <c r="AI107" s="549"/>
      <c r="AJ107" s="549"/>
      <c r="AK107" s="550"/>
      <c r="AL107" s="554" t="s">
        <v>217</v>
      </c>
      <c r="AM107" s="554"/>
      <c r="AN107" s="932" t="s">
        <v>19</v>
      </c>
      <c r="AO107" s="933"/>
      <c r="AP107" s="933"/>
      <c r="AQ107" s="933"/>
      <c r="AR107" s="934"/>
      <c r="AS107" s="935"/>
      <c r="AW107" s="47"/>
      <c r="AY107" s="196" t="s">
        <v>243</v>
      </c>
      <c r="AZ107" s="196" t="s">
        <v>243</v>
      </c>
      <c r="BA107" s="196" t="s">
        <v>241</v>
      </c>
      <c r="BB107" s="522" t="s">
        <v>242</v>
      </c>
      <c r="BC107" s="523"/>
    </row>
    <row r="108" spans="2:65" ht="13.5" customHeight="1" x14ac:dyDescent="0.15">
      <c r="B108" s="493"/>
      <c r="C108" s="494"/>
      <c r="D108" s="494"/>
      <c r="E108" s="494"/>
      <c r="F108" s="494"/>
      <c r="G108" s="494"/>
      <c r="H108" s="494"/>
      <c r="I108" s="495"/>
      <c r="J108" s="493"/>
      <c r="K108" s="494"/>
      <c r="L108" s="494"/>
      <c r="M108" s="494"/>
      <c r="N108" s="498"/>
      <c r="O108" s="501"/>
      <c r="P108" s="494"/>
      <c r="Q108" s="494"/>
      <c r="R108" s="494"/>
      <c r="S108" s="494"/>
      <c r="T108" s="494"/>
      <c r="U108" s="495"/>
      <c r="V108" s="533"/>
      <c r="W108" s="534"/>
      <c r="X108" s="534"/>
      <c r="Y108" s="535"/>
      <c r="Z108" s="539"/>
      <c r="AA108" s="540"/>
      <c r="AB108" s="540"/>
      <c r="AC108" s="541"/>
      <c r="AD108" s="545"/>
      <c r="AE108" s="546"/>
      <c r="AF108" s="546"/>
      <c r="AG108" s="547"/>
      <c r="AH108" s="551"/>
      <c r="AI108" s="552"/>
      <c r="AJ108" s="552"/>
      <c r="AK108" s="553"/>
      <c r="AL108" s="555"/>
      <c r="AM108" s="555"/>
      <c r="AN108" s="936"/>
      <c r="AO108" s="936"/>
      <c r="AP108" s="936"/>
      <c r="AQ108" s="936"/>
      <c r="AR108" s="936"/>
      <c r="AS108" s="937"/>
      <c r="AW108" s="47"/>
      <c r="AY108" s="197"/>
      <c r="AZ108" s="198" t="s">
        <v>237</v>
      </c>
      <c r="BA108" s="198" t="s">
        <v>240</v>
      </c>
      <c r="BB108" s="199" t="s">
        <v>238</v>
      </c>
      <c r="BC108" s="198" t="s">
        <v>237</v>
      </c>
      <c r="BL108" s="43" t="s">
        <v>251</v>
      </c>
      <c r="BM108" s="43" t="s">
        <v>151</v>
      </c>
    </row>
    <row r="109" spans="2:65" ht="15" customHeight="1" x14ac:dyDescent="0.15">
      <c r="B109" s="891" t="s">
        <v>32</v>
      </c>
      <c r="C109" s="886"/>
      <c r="D109" s="902"/>
      <c r="E109" s="902"/>
      <c r="F109" s="902"/>
      <c r="G109" s="902"/>
      <c r="H109" s="902"/>
      <c r="I109" s="903"/>
      <c r="J109" s="893"/>
      <c r="K109" s="894"/>
      <c r="L109" s="894"/>
      <c r="M109" s="894"/>
      <c r="N109" s="895"/>
      <c r="O109" s="360"/>
      <c r="P109" s="338" t="s">
        <v>0</v>
      </c>
      <c r="Q109" s="363"/>
      <c r="R109" s="338" t="s">
        <v>1</v>
      </c>
      <c r="S109" s="365"/>
      <c r="T109" s="474" t="s">
        <v>57</v>
      </c>
      <c r="U109" s="475"/>
      <c r="V109" s="588"/>
      <c r="W109" s="589"/>
      <c r="X109" s="589"/>
      <c r="Y109" s="59" t="s">
        <v>8</v>
      </c>
      <c r="Z109" s="37"/>
      <c r="AA109" s="38"/>
      <c r="AB109" s="38"/>
      <c r="AC109" s="36" t="s">
        <v>8</v>
      </c>
      <c r="AD109" s="37"/>
      <c r="AE109" s="38"/>
      <c r="AF109" s="38"/>
      <c r="AG109" s="39" t="s">
        <v>8</v>
      </c>
      <c r="AH109" s="720">
        <f>IF(V109="賃金で算定",V110+Z110-AD110,0)</f>
        <v>0</v>
      </c>
      <c r="AI109" s="721"/>
      <c r="AJ109" s="721"/>
      <c r="AK109" s="722"/>
      <c r="AL109" s="51"/>
      <c r="AM109" s="52"/>
      <c r="AN109" s="744"/>
      <c r="AO109" s="745"/>
      <c r="AP109" s="745"/>
      <c r="AQ109" s="745"/>
      <c r="AR109" s="745"/>
      <c r="AS109" s="70" t="s">
        <v>8</v>
      </c>
      <c r="AV109" s="46" t="str">
        <f>IF(OR(O109="",Q109=""),"", IF(O109&lt;20,DATE(O109+118,Q109,IF(S109="",1,S109)),DATE(O109+88,Q109,IF(S109="",1,S109))))</f>
        <v/>
      </c>
      <c r="AW109" s="47" t="str">
        <f>IF(AV109&lt;=設定シート!C$15,"昔",IF(AV109&lt;=設定シート!E$15,"上",IF(AV109&lt;=設定シート!G$15,"中","下")))</f>
        <v>下</v>
      </c>
      <c r="AX109" s="4">
        <f>IF(AV109&lt;=設定シート!$E$36,5,IF(AV109&lt;=設定シート!$I$36,7,IF(AV109&lt;=設定シート!$M$36,9,11)))</f>
        <v>11</v>
      </c>
      <c r="AY109" s="202"/>
      <c r="AZ109" s="200"/>
      <c r="BA109" s="204">
        <f>AN109</f>
        <v>0</v>
      </c>
      <c r="BB109" s="200"/>
      <c r="BC109" s="200"/>
    </row>
    <row r="110" spans="2:65" ht="15" customHeight="1" x14ac:dyDescent="0.15">
      <c r="B110" s="892"/>
      <c r="C110" s="904"/>
      <c r="D110" s="904"/>
      <c r="E110" s="904"/>
      <c r="F110" s="904"/>
      <c r="G110" s="904"/>
      <c r="H110" s="904"/>
      <c r="I110" s="905"/>
      <c r="J110" s="896"/>
      <c r="K110" s="897"/>
      <c r="L110" s="897"/>
      <c r="M110" s="897"/>
      <c r="N110" s="898"/>
      <c r="O110" s="361"/>
      <c r="P110" s="343" t="s">
        <v>0</v>
      </c>
      <c r="Q110" s="364"/>
      <c r="R110" s="343" t="s">
        <v>1</v>
      </c>
      <c r="S110" s="366"/>
      <c r="T110" s="480" t="s">
        <v>58</v>
      </c>
      <c r="U110" s="481"/>
      <c r="V110" s="947"/>
      <c r="W110" s="948"/>
      <c r="X110" s="948"/>
      <c r="Y110" s="949"/>
      <c r="Z110" s="950"/>
      <c r="AA110" s="951"/>
      <c r="AB110" s="951"/>
      <c r="AC110" s="951"/>
      <c r="AD110" s="950"/>
      <c r="AE110" s="951"/>
      <c r="AF110" s="951"/>
      <c r="AG110" s="952"/>
      <c r="AH110" s="703">
        <f>IF(V109="賃金で算定",0,V110+Z110-AD110)</f>
        <v>0</v>
      </c>
      <c r="AI110" s="703"/>
      <c r="AJ110" s="703"/>
      <c r="AK110" s="733"/>
      <c r="AL110" s="439">
        <f>IF(V109="賃金で算定","賃金で算定",IF(OR(V110=0,$F127="",AV109=""),0,IF(AW109="昔",VLOOKUP($F127,労務比率,AX109,FALSE),IF(AW109="上",VLOOKUP($F127,労務比率,AX109,FALSE),IF(AW109="中",VLOOKUP($F127,労務比率,AX109,FALSE),VLOOKUP($F127,労務比率,AX109,FALSE))))))</f>
        <v>0</v>
      </c>
      <c r="AM110" s="440"/>
      <c r="AN110" s="708">
        <f>IF(V109="賃金で算定",0,INT(AH110*AL110/100))</f>
        <v>0</v>
      </c>
      <c r="AO110" s="709"/>
      <c r="AP110" s="709"/>
      <c r="AQ110" s="709"/>
      <c r="AR110" s="709"/>
      <c r="AS110" s="357"/>
      <c r="AV110" s="46"/>
      <c r="AW110" s="47"/>
      <c r="AY110" s="203">
        <f>AH110</f>
        <v>0</v>
      </c>
      <c r="AZ110" s="201">
        <f>IF(AV109&lt;=設定シート!C$85,AH110,IF(AND(AV109&gt;=設定シート!E$85,AV109&lt;=設定シート!G$85),AH110*105/108,AH110))</f>
        <v>0</v>
      </c>
      <c r="BA110" s="198"/>
      <c r="BB110" s="201">
        <f>IF($AL110="賃金で算定",0,INT(AY110*$AL110/100))</f>
        <v>0</v>
      </c>
      <c r="BC110" s="201">
        <f>IF(AY110=AZ110,BB110,AZ110*$AL110/100)</f>
        <v>0</v>
      </c>
      <c r="BL110" s="43">
        <f>IF(AY110=AZ110,0,1)</f>
        <v>0</v>
      </c>
      <c r="BM110" s="43" t="str">
        <f>IF(BL110=1,AL110,"")</f>
        <v/>
      </c>
    </row>
    <row r="111" spans="2:65" ht="15" customHeight="1" x14ac:dyDescent="0.15">
      <c r="B111" s="891" t="s">
        <v>55</v>
      </c>
      <c r="C111" s="886"/>
      <c r="D111" s="902"/>
      <c r="E111" s="902"/>
      <c r="F111" s="902"/>
      <c r="G111" s="902"/>
      <c r="H111" s="902"/>
      <c r="I111" s="903"/>
      <c r="J111" s="893"/>
      <c r="K111" s="894"/>
      <c r="L111" s="894"/>
      <c r="M111" s="894"/>
      <c r="N111" s="895"/>
      <c r="O111" s="360"/>
      <c r="P111" s="338" t="s">
        <v>45</v>
      </c>
      <c r="Q111" s="363"/>
      <c r="R111" s="338" t="s">
        <v>46</v>
      </c>
      <c r="S111" s="365"/>
      <c r="T111" s="474" t="s">
        <v>47</v>
      </c>
      <c r="U111" s="475"/>
      <c r="V111" s="588"/>
      <c r="W111" s="589"/>
      <c r="X111" s="589"/>
      <c r="Y111" s="60"/>
      <c r="Z111" s="33"/>
      <c r="AA111" s="34"/>
      <c r="AB111" s="34"/>
      <c r="AC111" s="35"/>
      <c r="AD111" s="33"/>
      <c r="AE111" s="34"/>
      <c r="AF111" s="34"/>
      <c r="AG111" s="40"/>
      <c r="AH111" s="720">
        <f>IF(V111="賃金で算定",V112+Z112-AD112,0)</f>
        <v>0</v>
      </c>
      <c r="AI111" s="721"/>
      <c r="AJ111" s="721"/>
      <c r="AK111" s="722"/>
      <c r="AL111" s="51"/>
      <c r="AM111" s="52"/>
      <c r="AN111" s="744"/>
      <c r="AO111" s="745"/>
      <c r="AP111" s="745"/>
      <c r="AQ111" s="745"/>
      <c r="AR111" s="745"/>
      <c r="AS111" s="359"/>
      <c r="AV111" s="46" t="str">
        <f>IF(OR(O111="",Q111=""),"", IF(O111&lt;20,DATE(O111+118,Q111,IF(S111="",1,S111)),DATE(O111+88,Q111,IF(S111="",1,S111))))</f>
        <v/>
      </c>
      <c r="AW111" s="47" t="str">
        <f>IF(AV111&lt;=設定シート!C$15,"昔",IF(AV111&lt;=設定シート!E$15,"上",IF(AV111&lt;=設定シート!G$15,"中","下")))</f>
        <v>下</v>
      </c>
      <c r="AX111" s="4">
        <f>IF(AV111&lt;=設定シート!$E$36,5,IF(AV111&lt;=設定シート!$I$36,7,IF(AV111&lt;=設定シート!$M$36,9,11)))</f>
        <v>11</v>
      </c>
      <c r="AY111" s="202"/>
      <c r="AZ111" s="200"/>
      <c r="BA111" s="204">
        <f t="shared" ref="BA111" si="34">AN111</f>
        <v>0</v>
      </c>
      <c r="BB111" s="200"/>
      <c r="BC111" s="200"/>
      <c r="BL111" s="43"/>
      <c r="BM111" s="43"/>
    </row>
    <row r="112" spans="2:65" ht="15" customHeight="1" x14ac:dyDescent="0.15">
      <c r="B112" s="892"/>
      <c r="C112" s="904"/>
      <c r="D112" s="904"/>
      <c r="E112" s="904"/>
      <c r="F112" s="904"/>
      <c r="G112" s="904"/>
      <c r="H112" s="904"/>
      <c r="I112" s="905"/>
      <c r="J112" s="896"/>
      <c r="K112" s="897"/>
      <c r="L112" s="897"/>
      <c r="M112" s="897"/>
      <c r="N112" s="898"/>
      <c r="O112" s="361"/>
      <c r="P112" s="342" t="s">
        <v>45</v>
      </c>
      <c r="Q112" s="364"/>
      <c r="R112" s="342" t="s">
        <v>46</v>
      </c>
      <c r="S112" s="366"/>
      <c r="T112" s="480" t="s">
        <v>48</v>
      </c>
      <c r="U112" s="481"/>
      <c r="V112" s="947"/>
      <c r="W112" s="948"/>
      <c r="X112" s="948"/>
      <c r="Y112" s="949"/>
      <c r="Z112" s="950"/>
      <c r="AA112" s="951"/>
      <c r="AB112" s="951"/>
      <c r="AC112" s="951"/>
      <c r="AD112" s="950"/>
      <c r="AE112" s="951"/>
      <c r="AF112" s="951"/>
      <c r="AG112" s="952"/>
      <c r="AH112" s="703">
        <f>IF(V111="賃金で算定",0,V112+Z112-AD112)</f>
        <v>0</v>
      </c>
      <c r="AI112" s="703"/>
      <c r="AJ112" s="703"/>
      <c r="AK112" s="733"/>
      <c r="AL112" s="439">
        <f>IF(V111="賃金で算定","賃金で算定",IF(OR(V112=0,$F128="",AV111=""),0,IF(AW111="昔",VLOOKUP($F128,労務比率,AX111,FALSE),IF(AW111="上",VLOOKUP($F128,労務比率,AX111,FALSE),IF(AW111="中",VLOOKUP($F128,労務比率,AX111,FALSE),VLOOKUP($F128,労務比率,AX111,FALSE))))))</f>
        <v>0</v>
      </c>
      <c r="AM112" s="440"/>
      <c r="AN112" s="708">
        <f>IF(V111="賃金で算定",0,INT(AH112*AL112/100))</f>
        <v>0</v>
      </c>
      <c r="AO112" s="709"/>
      <c r="AP112" s="709"/>
      <c r="AQ112" s="709"/>
      <c r="AR112" s="709"/>
      <c r="AS112" s="357"/>
      <c r="AV112" s="46"/>
      <c r="AW112" s="47"/>
      <c r="AY112" s="203">
        <f t="shared" ref="AY112" si="35">AH112</f>
        <v>0</v>
      </c>
      <c r="AZ112" s="201">
        <f>IF(AV111&lt;=設定シート!C$85,AH112,IF(AND(AV111&gt;=設定シート!E$85,AV111&lt;=設定シート!G$85),AH112*105/108,AH112))</f>
        <v>0</v>
      </c>
      <c r="BA112" s="198"/>
      <c r="BB112" s="201">
        <f t="shared" ref="BB112" si="36">IF($AL112="賃金で算定",0,INT(AY112*$AL112/100))</f>
        <v>0</v>
      </c>
      <c r="BC112" s="201">
        <f>IF(AY112=AZ112,BB112,AZ112*$AL112/100)</f>
        <v>0</v>
      </c>
      <c r="BL112" s="43">
        <f>IF(AY112=AZ112,0,1)</f>
        <v>0</v>
      </c>
      <c r="BM112" s="43" t="str">
        <f>IF(BL112=1,AL112,"")</f>
        <v/>
      </c>
    </row>
    <row r="113" spans="2:65" ht="15" customHeight="1" x14ac:dyDescent="0.15">
      <c r="B113" s="891" t="s">
        <v>33</v>
      </c>
      <c r="C113" s="886"/>
      <c r="D113" s="902"/>
      <c r="E113" s="902"/>
      <c r="F113" s="902"/>
      <c r="G113" s="902"/>
      <c r="H113" s="902"/>
      <c r="I113" s="903"/>
      <c r="J113" s="893"/>
      <c r="K113" s="894"/>
      <c r="L113" s="894"/>
      <c r="M113" s="894"/>
      <c r="N113" s="895"/>
      <c r="O113" s="360"/>
      <c r="P113" s="338" t="s">
        <v>45</v>
      </c>
      <c r="Q113" s="363"/>
      <c r="R113" s="338" t="s">
        <v>46</v>
      </c>
      <c r="S113" s="365"/>
      <c r="T113" s="474" t="s">
        <v>47</v>
      </c>
      <c r="U113" s="475"/>
      <c r="V113" s="588"/>
      <c r="W113" s="589"/>
      <c r="X113" s="589"/>
      <c r="Y113" s="60"/>
      <c r="Z113" s="33"/>
      <c r="AA113" s="34"/>
      <c r="AB113" s="34"/>
      <c r="AC113" s="35"/>
      <c r="AD113" s="33"/>
      <c r="AE113" s="34"/>
      <c r="AF113" s="34"/>
      <c r="AG113" s="40"/>
      <c r="AH113" s="720">
        <f>IF(V113="賃金で算定",V114+Z114-AD114,0)</f>
        <v>0</v>
      </c>
      <c r="AI113" s="721"/>
      <c r="AJ113" s="721"/>
      <c r="AK113" s="722"/>
      <c r="AL113" s="51"/>
      <c r="AM113" s="52"/>
      <c r="AN113" s="744"/>
      <c r="AO113" s="745"/>
      <c r="AP113" s="745"/>
      <c r="AQ113" s="745"/>
      <c r="AR113" s="745"/>
      <c r="AS113" s="359"/>
      <c r="AV113" s="46" t="str">
        <f>IF(OR(O113="",Q113=""),"", IF(O113&lt;20,DATE(O113+118,Q113,IF(S113="",1,S113)),DATE(O113+88,Q113,IF(S113="",1,S113))))</f>
        <v/>
      </c>
      <c r="AW113" s="47" t="str">
        <f>IF(AV113&lt;=設定シート!C$15,"昔",IF(AV113&lt;=設定シート!E$15,"上",IF(AV113&lt;=設定シート!G$15,"中","下")))</f>
        <v>下</v>
      </c>
      <c r="AX113" s="4">
        <f>IF(AV113&lt;=設定シート!$E$36,5,IF(AV113&lt;=設定シート!$I$36,7,IF(AV113&lt;=設定シート!$M$36,9,11)))</f>
        <v>11</v>
      </c>
      <c r="AY113" s="202"/>
      <c r="AZ113" s="200"/>
      <c r="BA113" s="204">
        <f t="shared" ref="BA113" si="37">AN113</f>
        <v>0</v>
      </c>
      <c r="BB113" s="200"/>
      <c r="BC113" s="200"/>
    </row>
    <row r="114" spans="2:65" ht="15" customHeight="1" x14ac:dyDescent="0.15">
      <c r="B114" s="892"/>
      <c r="C114" s="904"/>
      <c r="D114" s="904"/>
      <c r="E114" s="904"/>
      <c r="F114" s="904"/>
      <c r="G114" s="904"/>
      <c r="H114" s="904"/>
      <c r="I114" s="905"/>
      <c r="J114" s="896"/>
      <c r="K114" s="897"/>
      <c r="L114" s="897"/>
      <c r="M114" s="897"/>
      <c r="N114" s="898"/>
      <c r="O114" s="361"/>
      <c r="P114" s="342" t="s">
        <v>45</v>
      </c>
      <c r="Q114" s="364"/>
      <c r="R114" s="342" t="s">
        <v>46</v>
      </c>
      <c r="S114" s="366"/>
      <c r="T114" s="480" t="s">
        <v>48</v>
      </c>
      <c r="U114" s="481"/>
      <c r="V114" s="947"/>
      <c r="W114" s="948"/>
      <c r="X114" s="948"/>
      <c r="Y114" s="949"/>
      <c r="Z114" s="947"/>
      <c r="AA114" s="948"/>
      <c r="AB114" s="948"/>
      <c r="AC114" s="948"/>
      <c r="AD114" s="947"/>
      <c r="AE114" s="948"/>
      <c r="AF114" s="948"/>
      <c r="AG114" s="949"/>
      <c r="AH114" s="703">
        <f>IF(V113="賃金で算定",0,V114+Z114-AD114)</f>
        <v>0</v>
      </c>
      <c r="AI114" s="703"/>
      <c r="AJ114" s="703"/>
      <c r="AK114" s="733"/>
      <c r="AL114" s="439">
        <f>IF(V113="賃金で算定","賃金で算定",IF(OR(V114=0,$F129="",AV113=""),0,IF(AW113="昔",VLOOKUP($F129,労務比率,AX113,FALSE),IF(AW113="上",VLOOKUP($F129,労務比率,AX113,FALSE),IF(AW113="中",VLOOKUP($F129,労務比率,AX113,FALSE),VLOOKUP($F129,労務比率,AX113,FALSE))))))</f>
        <v>0</v>
      </c>
      <c r="AM114" s="440"/>
      <c r="AN114" s="708">
        <f>IF(V113="賃金で算定",0,INT(AH114*AL114/100))</f>
        <v>0</v>
      </c>
      <c r="AO114" s="709"/>
      <c r="AP114" s="709"/>
      <c r="AQ114" s="709"/>
      <c r="AR114" s="709"/>
      <c r="AS114" s="357"/>
      <c r="AV114" s="46"/>
      <c r="AW114" s="47"/>
      <c r="AY114" s="203">
        <f t="shared" ref="AY114" si="38">AH114</f>
        <v>0</v>
      </c>
      <c r="AZ114" s="201">
        <f>IF(AV113&lt;=設定シート!C$85,AH114,IF(AND(AV113&gt;=設定シート!E$85,AV113&lt;=設定シート!G$85),AH114*105/108,AH114))</f>
        <v>0</v>
      </c>
      <c r="BA114" s="198"/>
      <c r="BB114" s="201">
        <f t="shared" ref="BB114" si="39">IF($AL114="賃金で算定",0,INT(AY114*$AL114/100))</f>
        <v>0</v>
      </c>
      <c r="BC114" s="201">
        <f>IF(AY114=AZ114,BB114,AZ114*$AL114/100)</f>
        <v>0</v>
      </c>
      <c r="BL114" s="43">
        <f>IF(AY114=AZ114,0,1)</f>
        <v>0</v>
      </c>
      <c r="BM114" s="43" t="str">
        <f>IF(BL114=1,AL114,"")</f>
        <v/>
      </c>
    </row>
    <row r="115" spans="2:65" ht="15" customHeight="1" x14ac:dyDescent="0.15">
      <c r="B115" s="891" t="s">
        <v>215</v>
      </c>
      <c r="C115" s="886"/>
      <c r="D115" s="902"/>
      <c r="E115" s="902"/>
      <c r="F115" s="902"/>
      <c r="G115" s="902"/>
      <c r="H115" s="902"/>
      <c r="I115" s="903"/>
      <c r="J115" s="893"/>
      <c r="K115" s="894"/>
      <c r="L115" s="894"/>
      <c r="M115" s="894"/>
      <c r="N115" s="895"/>
      <c r="O115" s="360"/>
      <c r="P115" s="338" t="s">
        <v>45</v>
      </c>
      <c r="Q115" s="363"/>
      <c r="R115" s="338" t="s">
        <v>46</v>
      </c>
      <c r="S115" s="365"/>
      <c r="T115" s="474" t="s">
        <v>47</v>
      </c>
      <c r="U115" s="475"/>
      <c r="V115" s="588"/>
      <c r="W115" s="589"/>
      <c r="X115" s="589"/>
      <c r="Y115" s="61"/>
      <c r="Z115" s="29"/>
      <c r="AA115" s="30"/>
      <c r="AB115" s="30"/>
      <c r="AC115" s="41"/>
      <c r="AD115" s="29"/>
      <c r="AE115" s="30"/>
      <c r="AF115" s="30"/>
      <c r="AG115" s="42"/>
      <c r="AH115" s="720">
        <f>IF(V115="賃金で算定",V116+Z116-AD116,0)</f>
        <v>0</v>
      </c>
      <c r="AI115" s="721"/>
      <c r="AJ115" s="721"/>
      <c r="AK115" s="722"/>
      <c r="AL115" s="51"/>
      <c r="AM115" s="52"/>
      <c r="AN115" s="744"/>
      <c r="AO115" s="745"/>
      <c r="AP115" s="745"/>
      <c r="AQ115" s="745"/>
      <c r="AR115" s="745"/>
      <c r="AS115" s="359"/>
      <c r="AV115" s="46" t="str">
        <f>IF(OR(O115="",Q115=""),"", IF(O115&lt;20,DATE(O115+118,Q115,IF(S115="",1,S115)),DATE(O115+88,Q115,IF(S115="",1,S115))))</f>
        <v/>
      </c>
      <c r="AW115" s="47" t="str">
        <f>IF(AV115&lt;=設定シート!C$15,"昔",IF(AV115&lt;=設定シート!E$15,"上",IF(AV115&lt;=設定シート!G$15,"中","下")))</f>
        <v>下</v>
      </c>
      <c r="AX115" s="4">
        <f>IF(AV115&lt;=設定シート!$E$36,5,IF(AV115&lt;=設定シート!$I$36,7,IF(AV115&lt;=設定シート!$M$36,9,11)))</f>
        <v>11</v>
      </c>
      <c r="AY115" s="202"/>
      <c r="AZ115" s="200"/>
      <c r="BA115" s="204">
        <f t="shared" ref="BA115" si="40">AN115</f>
        <v>0</v>
      </c>
      <c r="BB115" s="200"/>
      <c r="BC115" s="200"/>
    </row>
    <row r="116" spans="2:65" ht="15" customHeight="1" x14ac:dyDescent="0.15">
      <c r="B116" s="892"/>
      <c r="C116" s="904"/>
      <c r="D116" s="904"/>
      <c r="E116" s="904"/>
      <c r="F116" s="904"/>
      <c r="G116" s="904"/>
      <c r="H116" s="904"/>
      <c r="I116" s="905"/>
      <c r="J116" s="896"/>
      <c r="K116" s="897"/>
      <c r="L116" s="897"/>
      <c r="M116" s="897"/>
      <c r="N116" s="898"/>
      <c r="O116" s="361"/>
      <c r="P116" s="342" t="s">
        <v>45</v>
      </c>
      <c r="Q116" s="364"/>
      <c r="R116" s="342" t="s">
        <v>46</v>
      </c>
      <c r="S116" s="366"/>
      <c r="T116" s="480" t="s">
        <v>48</v>
      </c>
      <c r="U116" s="481"/>
      <c r="V116" s="947"/>
      <c r="W116" s="948"/>
      <c r="X116" s="948"/>
      <c r="Y116" s="949"/>
      <c r="Z116" s="950"/>
      <c r="AA116" s="951"/>
      <c r="AB116" s="951"/>
      <c r="AC116" s="951"/>
      <c r="AD116" s="947"/>
      <c r="AE116" s="948"/>
      <c r="AF116" s="948"/>
      <c r="AG116" s="949"/>
      <c r="AH116" s="703">
        <f>IF(V115="賃金で算定",0,V116+Z116-AD116)</f>
        <v>0</v>
      </c>
      <c r="AI116" s="703"/>
      <c r="AJ116" s="703"/>
      <c r="AK116" s="733"/>
      <c r="AL116" s="439">
        <f>IF(V115="賃金で算定","賃金で算定",IF(OR(V116=0,$F130="",AV115=""),0,IF(AW115="昔",VLOOKUP($F130,労務比率,AX115,FALSE),IF(AW115="上",VLOOKUP($F130,労務比率,AX115,FALSE),IF(AW115="中",VLOOKUP($F130,労務比率,AX115,FALSE),VLOOKUP($F130,労務比率,AX115,FALSE))))))</f>
        <v>0</v>
      </c>
      <c r="AM116" s="440"/>
      <c r="AN116" s="708">
        <f>IF(V115="賃金で算定",0,INT(AH116*AL116/100))</f>
        <v>0</v>
      </c>
      <c r="AO116" s="709"/>
      <c r="AP116" s="709"/>
      <c r="AQ116" s="709"/>
      <c r="AR116" s="709"/>
      <c r="AS116" s="357"/>
      <c r="AV116" s="46"/>
      <c r="AW116" s="47"/>
      <c r="AY116" s="203">
        <f t="shared" ref="AY116" si="41">AH116</f>
        <v>0</v>
      </c>
      <c r="AZ116" s="201">
        <f>IF(AV115&lt;=設定シート!C$85,AH116,IF(AND(AV115&gt;=設定シート!E$85,AV115&lt;=設定シート!G$85),AH116*105/108,AH116))</f>
        <v>0</v>
      </c>
      <c r="BA116" s="198"/>
      <c r="BB116" s="201">
        <f t="shared" ref="BB116" si="42">IF($AL116="賃金で算定",0,INT(AY116*$AL116/100))</f>
        <v>0</v>
      </c>
      <c r="BC116" s="201">
        <f>IF(AY116=AZ116,BB116,AZ116*$AL116/100)</f>
        <v>0</v>
      </c>
      <c r="BL116" s="43">
        <f>IF(AY116=AZ116,0,1)</f>
        <v>0</v>
      </c>
      <c r="BM116" s="43" t="str">
        <f>IF(BL116=1,AL116,"")</f>
        <v/>
      </c>
    </row>
    <row r="117" spans="2:65" ht="15" customHeight="1" x14ac:dyDescent="0.15">
      <c r="B117" s="891" t="s">
        <v>284</v>
      </c>
      <c r="C117" s="886"/>
      <c r="D117" s="902"/>
      <c r="E117" s="902"/>
      <c r="F117" s="902"/>
      <c r="G117" s="902"/>
      <c r="H117" s="902"/>
      <c r="I117" s="903"/>
      <c r="J117" s="893"/>
      <c r="K117" s="894"/>
      <c r="L117" s="894"/>
      <c r="M117" s="894"/>
      <c r="N117" s="895"/>
      <c r="O117" s="360"/>
      <c r="P117" s="338" t="s">
        <v>45</v>
      </c>
      <c r="Q117" s="363"/>
      <c r="R117" s="338" t="s">
        <v>46</v>
      </c>
      <c r="S117" s="365"/>
      <c r="T117" s="474" t="s">
        <v>47</v>
      </c>
      <c r="U117" s="475"/>
      <c r="V117" s="588"/>
      <c r="W117" s="589"/>
      <c r="X117" s="589"/>
      <c r="Y117" s="60"/>
      <c r="Z117" s="33"/>
      <c r="AA117" s="34"/>
      <c r="AB117" s="34"/>
      <c r="AC117" s="35"/>
      <c r="AD117" s="33"/>
      <c r="AE117" s="34"/>
      <c r="AF117" s="34"/>
      <c r="AG117" s="40"/>
      <c r="AH117" s="720">
        <f>IF(V117="賃金で算定",V118+Z118-AD118,0)</f>
        <v>0</v>
      </c>
      <c r="AI117" s="721"/>
      <c r="AJ117" s="721"/>
      <c r="AK117" s="722"/>
      <c r="AL117" s="51"/>
      <c r="AM117" s="52"/>
      <c r="AN117" s="744"/>
      <c r="AO117" s="745"/>
      <c r="AP117" s="745"/>
      <c r="AQ117" s="745"/>
      <c r="AR117" s="745"/>
      <c r="AS117" s="359"/>
      <c r="AV117" s="46" t="str">
        <f>IF(OR(O117="",Q117=""),"", IF(O117&lt;20,DATE(O117+118,Q117,IF(S117="",1,S117)),DATE(O117+88,Q117,IF(S117="",1,S117))))</f>
        <v/>
      </c>
      <c r="AW117" s="47" t="str">
        <f>IF(AV117&lt;=設定シート!C$15,"昔",IF(AV117&lt;=設定シート!E$15,"上",IF(AV117&lt;=設定シート!G$15,"中","下")))</f>
        <v>下</v>
      </c>
      <c r="AX117" s="4">
        <f>IF(AV117&lt;=設定シート!$E$36,5,IF(AV117&lt;=設定シート!$I$36,7,IF(AV117&lt;=設定シート!$M$36,9,11)))</f>
        <v>11</v>
      </c>
      <c r="AY117" s="202"/>
      <c r="AZ117" s="200"/>
      <c r="BA117" s="204">
        <f t="shared" ref="BA117" si="43">AN117</f>
        <v>0</v>
      </c>
      <c r="BB117" s="200"/>
      <c r="BC117" s="200"/>
    </row>
    <row r="118" spans="2:65" ht="15" customHeight="1" x14ac:dyDescent="0.15">
      <c r="B118" s="892"/>
      <c r="C118" s="904"/>
      <c r="D118" s="904"/>
      <c r="E118" s="904"/>
      <c r="F118" s="904"/>
      <c r="G118" s="904"/>
      <c r="H118" s="904"/>
      <c r="I118" s="905"/>
      <c r="J118" s="896"/>
      <c r="K118" s="897"/>
      <c r="L118" s="897"/>
      <c r="M118" s="897"/>
      <c r="N118" s="898"/>
      <c r="O118" s="361"/>
      <c r="P118" s="342" t="s">
        <v>45</v>
      </c>
      <c r="Q118" s="364"/>
      <c r="R118" s="342" t="s">
        <v>46</v>
      </c>
      <c r="S118" s="366"/>
      <c r="T118" s="480" t="s">
        <v>48</v>
      </c>
      <c r="U118" s="481"/>
      <c r="V118" s="947"/>
      <c r="W118" s="948"/>
      <c r="X118" s="948"/>
      <c r="Y118" s="949"/>
      <c r="Z118" s="947"/>
      <c r="AA118" s="948"/>
      <c r="AB118" s="948"/>
      <c r="AC118" s="948"/>
      <c r="AD118" s="950"/>
      <c r="AE118" s="951"/>
      <c r="AF118" s="951"/>
      <c r="AG118" s="952"/>
      <c r="AH118" s="703">
        <f>IF(V117="賃金で算定",0,V118+Z118-AD118)</f>
        <v>0</v>
      </c>
      <c r="AI118" s="703"/>
      <c r="AJ118" s="703"/>
      <c r="AK118" s="733"/>
      <c r="AL118" s="439">
        <f>IF(V117="賃金で算定","賃金で算定",IF(OR(V118=0,$F131="",AV117=""),0,IF(AW117="昔",VLOOKUP($F131,労務比率,AX117,FALSE),IF(AW117="上",VLOOKUP($F131,労務比率,AX117,FALSE),IF(AW117="中",VLOOKUP($F131,労務比率,AX117,FALSE),VLOOKUP($F131,労務比率,AX117,FALSE))))))</f>
        <v>0</v>
      </c>
      <c r="AM118" s="440"/>
      <c r="AN118" s="708">
        <f>IF(V117="賃金で算定",0,INT(AH118*AL118/100))</f>
        <v>0</v>
      </c>
      <c r="AO118" s="709"/>
      <c r="AP118" s="709"/>
      <c r="AQ118" s="709"/>
      <c r="AR118" s="709"/>
      <c r="AS118" s="357"/>
      <c r="AV118" s="46"/>
      <c r="AW118" s="47"/>
      <c r="AY118" s="203">
        <f t="shared" ref="AY118" si="44">AH118</f>
        <v>0</v>
      </c>
      <c r="AZ118" s="201">
        <f>IF(AV117&lt;=設定シート!C$85,AH118,IF(AND(AV117&gt;=設定シート!E$85,AV117&lt;=設定シート!G$85),AH118*105/108,AH118))</f>
        <v>0</v>
      </c>
      <c r="BA118" s="198"/>
      <c r="BB118" s="201">
        <f t="shared" ref="BB118" si="45">IF($AL118="賃金で算定",0,INT(AY118*$AL118/100))</f>
        <v>0</v>
      </c>
      <c r="BC118" s="201">
        <f>IF(AY118=AZ118,BB118,AZ118*$AL118/100)</f>
        <v>0</v>
      </c>
      <c r="BL118" s="43">
        <f>IF(AY118=AZ118,0,1)</f>
        <v>0</v>
      </c>
      <c r="BM118" s="43" t="str">
        <f>IF(BL118=1,AL118,"")</f>
        <v/>
      </c>
    </row>
    <row r="119" spans="2:65" ht="15" customHeight="1" x14ac:dyDescent="0.15">
      <c r="B119" s="891" t="s">
        <v>288</v>
      </c>
      <c r="C119" s="886"/>
      <c r="D119" s="902"/>
      <c r="E119" s="902"/>
      <c r="F119" s="902"/>
      <c r="G119" s="902"/>
      <c r="H119" s="902"/>
      <c r="I119" s="903"/>
      <c r="J119" s="893"/>
      <c r="K119" s="894"/>
      <c r="L119" s="894"/>
      <c r="M119" s="894"/>
      <c r="N119" s="895"/>
      <c r="O119" s="360"/>
      <c r="P119" s="338" t="s">
        <v>45</v>
      </c>
      <c r="Q119" s="363"/>
      <c r="R119" s="338" t="s">
        <v>46</v>
      </c>
      <c r="S119" s="365"/>
      <c r="T119" s="474" t="s">
        <v>47</v>
      </c>
      <c r="U119" s="475"/>
      <c r="V119" s="588"/>
      <c r="W119" s="589"/>
      <c r="X119" s="589"/>
      <c r="Y119" s="60"/>
      <c r="Z119" s="33"/>
      <c r="AA119" s="34"/>
      <c r="AB119" s="34"/>
      <c r="AC119" s="35"/>
      <c r="AD119" s="33"/>
      <c r="AE119" s="34"/>
      <c r="AF119" s="34"/>
      <c r="AG119" s="40"/>
      <c r="AH119" s="720">
        <f>IF(V119="賃金で算定",V120+Z120-AD120,0)</f>
        <v>0</v>
      </c>
      <c r="AI119" s="721"/>
      <c r="AJ119" s="721"/>
      <c r="AK119" s="722"/>
      <c r="AL119" s="51"/>
      <c r="AM119" s="52"/>
      <c r="AN119" s="744"/>
      <c r="AO119" s="745"/>
      <c r="AP119" s="745"/>
      <c r="AQ119" s="745"/>
      <c r="AR119" s="745"/>
      <c r="AS119" s="359"/>
      <c r="AV119" s="46" t="str">
        <f>IF(OR(O119="",Q119=""),"", IF(O119&lt;20,DATE(O119+118,Q119,IF(S119="",1,S119)),DATE(O119+88,Q119,IF(S119="",1,S119))))</f>
        <v/>
      </c>
      <c r="AW119" s="47" t="str">
        <f>IF(AV119&lt;=設定シート!C$15,"昔",IF(AV119&lt;=設定シート!E$15,"上",IF(AV119&lt;=設定シート!G$15,"中","下")))</f>
        <v>下</v>
      </c>
      <c r="AX119" s="4">
        <f>IF(AV119&lt;=設定シート!$E$36,5,IF(AV119&lt;=設定シート!$I$36,7,IF(AV119&lt;=設定シート!$M$36,9,11)))</f>
        <v>11</v>
      </c>
      <c r="AY119" s="202"/>
      <c r="AZ119" s="200"/>
      <c r="BA119" s="204">
        <f t="shared" ref="BA119" si="46">AN119</f>
        <v>0</v>
      </c>
      <c r="BB119" s="200"/>
      <c r="BC119" s="200"/>
    </row>
    <row r="120" spans="2:65" ht="15" customHeight="1" x14ac:dyDescent="0.15">
      <c r="B120" s="892"/>
      <c r="C120" s="904"/>
      <c r="D120" s="904"/>
      <c r="E120" s="904"/>
      <c r="F120" s="904"/>
      <c r="G120" s="904"/>
      <c r="H120" s="904"/>
      <c r="I120" s="905"/>
      <c r="J120" s="896"/>
      <c r="K120" s="897"/>
      <c r="L120" s="897"/>
      <c r="M120" s="897"/>
      <c r="N120" s="898"/>
      <c r="O120" s="361"/>
      <c r="P120" s="342" t="s">
        <v>45</v>
      </c>
      <c r="Q120" s="364"/>
      <c r="R120" s="342" t="s">
        <v>46</v>
      </c>
      <c r="S120" s="366"/>
      <c r="T120" s="480" t="s">
        <v>48</v>
      </c>
      <c r="U120" s="481"/>
      <c r="V120" s="947"/>
      <c r="W120" s="948"/>
      <c r="X120" s="948"/>
      <c r="Y120" s="949"/>
      <c r="Z120" s="947"/>
      <c r="AA120" s="948"/>
      <c r="AB120" s="948"/>
      <c r="AC120" s="948"/>
      <c r="AD120" s="950"/>
      <c r="AE120" s="951"/>
      <c r="AF120" s="951"/>
      <c r="AG120" s="952"/>
      <c r="AH120" s="703">
        <f>IF(V119="賃金で算定",0,V120+Z120-AD120)</f>
        <v>0</v>
      </c>
      <c r="AI120" s="703"/>
      <c r="AJ120" s="703"/>
      <c r="AK120" s="733"/>
      <c r="AL120" s="439">
        <f>IF(V119="賃金で算定","賃金で算定",IF(OR(V120=0,$F132="",AV119=""),0,IF(AW119="昔",VLOOKUP($F132,労務比率,AX119,FALSE),IF(AW119="上",VLOOKUP($F1245,労務比率,AX119,FALSE),IF(AW119="中",VLOOKUP($F132,労務比率,AX119,FALSE),VLOOKUP($F132,労務比率,AX119,FALSE))))))</f>
        <v>0</v>
      </c>
      <c r="AM120" s="440"/>
      <c r="AN120" s="708">
        <f>IF(V119="賃金で算定",0,INT(AH120*AL120/100))</f>
        <v>0</v>
      </c>
      <c r="AO120" s="709"/>
      <c r="AP120" s="709"/>
      <c r="AQ120" s="709"/>
      <c r="AR120" s="709"/>
      <c r="AS120" s="357"/>
      <c r="AV120" s="46"/>
      <c r="AW120" s="47"/>
      <c r="AY120" s="203">
        <f t="shared" ref="AY120" si="47">AH120</f>
        <v>0</v>
      </c>
      <c r="AZ120" s="201">
        <f>IF(AV119&lt;=設定シート!C$85,AH120,IF(AND(AV119&gt;=設定シート!E$85,AV119&lt;=設定シート!G$85),AH120*105/108,AH120))</f>
        <v>0</v>
      </c>
      <c r="BA120" s="198"/>
      <c r="BB120" s="201">
        <f t="shared" ref="BB120" si="48">IF($AL120="賃金で算定",0,INT(AY120*$AL120/100))</f>
        <v>0</v>
      </c>
      <c r="BC120" s="201">
        <f>IF(AY120=AZ120,BB120,AZ120*$AL120/100)</f>
        <v>0</v>
      </c>
      <c r="BL120" s="43">
        <f>IF(AY120=AZ120,0,1)</f>
        <v>0</v>
      </c>
      <c r="BM120" s="43" t="str">
        <f>IF(BL120=1,AL120,"")</f>
        <v/>
      </c>
    </row>
    <row r="121" spans="2:65" ht="15" customHeight="1" x14ac:dyDescent="0.15">
      <c r="B121" s="891" t="s">
        <v>289</v>
      </c>
      <c r="C121" s="886"/>
      <c r="D121" s="902"/>
      <c r="E121" s="902"/>
      <c r="F121" s="902"/>
      <c r="G121" s="902"/>
      <c r="H121" s="902"/>
      <c r="I121" s="903"/>
      <c r="J121" s="893"/>
      <c r="K121" s="894"/>
      <c r="L121" s="894"/>
      <c r="M121" s="894"/>
      <c r="N121" s="895"/>
      <c r="O121" s="360"/>
      <c r="P121" s="338" t="s">
        <v>45</v>
      </c>
      <c r="Q121" s="363"/>
      <c r="R121" s="338" t="s">
        <v>46</v>
      </c>
      <c r="S121" s="365"/>
      <c r="T121" s="474" t="s">
        <v>47</v>
      </c>
      <c r="U121" s="475"/>
      <c r="V121" s="588"/>
      <c r="W121" s="589"/>
      <c r="X121" s="589"/>
      <c r="Y121" s="60"/>
      <c r="Z121" s="33"/>
      <c r="AA121" s="34"/>
      <c r="AB121" s="34"/>
      <c r="AC121" s="35"/>
      <c r="AD121" s="33"/>
      <c r="AE121" s="34"/>
      <c r="AF121" s="34"/>
      <c r="AG121" s="40"/>
      <c r="AH121" s="720">
        <f>IF(V121="賃金で算定",V122+Z122-AD122,0)</f>
        <v>0</v>
      </c>
      <c r="AI121" s="721"/>
      <c r="AJ121" s="721"/>
      <c r="AK121" s="722"/>
      <c r="AL121" s="51"/>
      <c r="AM121" s="52"/>
      <c r="AN121" s="744"/>
      <c r="AO121" s="745"/>
      <c r="AP121" s="745"/>
      <c r="AQ121" s="745"/>
      <c r="AR121" s="745"/>
      <c r="AS121" s="359"/>
      <c r="AV121" s="46" t="str">
        <f>IF(OR(O121="",Q121=""),"", IF(O121&lt;20,DATE(O121+118,Q121,IF(S121="",1,S121)),DATE(O121+88,Q121,IF(S121="",1,S121))))</f>
        <v/>
      </c>
      <c r="AW121" s="47" t="str">
        <f>IF(AV121&lt;=設定シート!C$15,"昔",IF(AV121&lt;=設定シート!E$15,"上",IF(AV121&lt;=設定シート!G$15,"中","下")))</f>
        <v>下</v>
      </c>
      <c r="AX121" s="4">
        <f>IF(AV121&lt;=設定シート!$E$36,5,IF(AV121&lt;=設定シート!$I$36,7,IF(AV121&lt;=設定シート!$M$36,9,11)))</f>
        <v>11</v>
      </c>
      <c r="AY121" s="202"/>
      <c r="AZ121" s="200"/>
      <c r="BA121" s="204">
        <f t="shared" ref="BA121" si="49">AN121</f>
        <v>0</v>
      </c>
      <c r="BB121" s="200"/>
      <c r="BC121" s="200"/>
    </row>
    <row r="122" spans="2:65" ht="15" customHeight="1" x14ac:dyDescent="0.15">
      <c r="B122" s="892"/>
      <c r="C122" s="904"/>
      <c r="D122" s="904"/>
      <c r="E122" s="904"/>
      <c r="F122" s="904"/>
      <c r="G122" s="904"/>
      <c r="H122" s="904"/>
      <c r="I122" s="905"/>
      <c r="J122" s="896"/>
      <c r="K122" s="897"/>
      <c r="L122" s="897"/>
      <c r="M122" s="897"/>
      <c r="N122" s="898"/>
      <c r="O122" s="361"/>
      <c r="P122" s="342" t="s">
        <v>45</v>
      </c>
      <c r="Q122" s="364"/>
      <c r="R122" s="342" t="s">
        <v>46</v>
      </c>
      <c r="S122" s="366"/>
      <c r="T122" s="480" t="s">
        <v>48</v>
      </c>
      <c r="U122" s="481"/>
      <c r="V122" s="947"/>
      <c r="W122" s="948"/>
      <c r="X122" s="948"/>
      <c r="Y122" s="949"/>
      <c r="Z122" s="947"/>
      <c r="AA122" s="948"/>
      <c r="AB122" s="948"/>
      <c r="AC122" s="948"/>
      <c r="AD122" s="950"/>
      <c r="AE122" s="951"/>
      <c r="AF122" s="951"/>
      <c r="AG122" s="952"/>
      <c r="AH122" s="703">
        <f>IF(V121="賃金で算定",0,V122+Z122-AD122)</f>
        <v>0</v>
      </c>
      <c r="AI122" s="703"/>
      <c r="AJ122" s="703"/>
      <c r="AK122" s="733"/>
      <c r="AL122" s="439">
        <f>IF(V121="賃金で算定","賃金で算定",IF(OR(V122=0,$F134="",AV121=""),0,IF(AW121="昔",VLOOKUP($F134,労務比率,AX121,FALSE),IF(AW121="上",VLOOKUP($F134,労務比率,AX121,FALSE),IF(AW121="中",VLOOKUP($F134,労務比率,AX121,FALSE),VLOOKUP($F134,労務比率,AX121,FALSE))))))</f>
        <v>0</v>
      </c>
      <c r="AM122" s="440"/>
      <c r="AN122" s="708">
        <f>IF(V121="賃金で算定",0,INT(AH122*AL122/100))</f>
        <v>0</v>
      </c>
      <c r="AO122" s="709"/>
      <c r="AP122" s="709"/>
      <c r="AQ122" s="709"/>
      <c r="AR122" s="709"/>
      <c r="AS122" s="357"/>
      <c r="AV122" s="46"/>
      <c r="AW122" s="47"/>
      <c r="AY122" s="203">
        <f t="shared" ref="AY122" si="50">AH122</f>
        <v>0</v>
      </c>
      <c r="AZ122" s="201">
        <f>IF(AV121&lt;=設定シート!C$85,AH122,IF(AND(AV121&gt;=設定シート!E$85,AV121&lt;=設定シート!G$85),AH122*105/108,AH122))</f>
        <v>0</v>
      </c>
      <c r="BA122" s="198"/>
      <c r="BB122" s="201">
        <f t="shared" ref="BB122" si="51">IF($AL122="賃金で算定",0,INT(AY122*$AL122/100))</f>
        <v>0</v>
      </c>
      <c r="BC122" s="201">
        <f>IF(AY122=AZ122,BB122,AZ122*$AL122/100)</f>
        <v>0</v>
      </c>
      <c r="BL122" s="43">
        <f>IF(AY122=AZ122,0,1)</f>
        <v>0</v>
      </c>
      <c r="BM122" s="43" t="str">
        <f>IF(BL122=1,AL122,"")</f>
        <v/>
      </c>
    </row>
    <row r="123" spans="2:65" ht="15" customHeight="1" x14ac:dyDescent="0.15">
      <c r="B123" s="891" t="s">
        <v>290</v>
      </c>
      <c r="C123" s="886"/>
      <c r="D123" s="902"/>
      <c r="E123" s="902"/>
      <c r="F123" s="902"/>
      <c r="G123" s="902"/>
      <c r="H123" s="902"/>
      <c r="I123" s="903"/>
      <c r="J123" s="893"/>
      <c r="K123" s="894"/>
      <c r="L123" s="894"/>
      <c r="M123" s="894"/>
      <c r="N123" s="895"/>
      <c r="O123" s="360"/>
      <c r="P123" s="338" t="s">
        <v>45</v>
      </c>
      <c r="Q123" s="363"/>
      <c r="R123" s="338" t="s">
        <v>46</v>
      </c>
      <c r="S123" s="365"/>
      <c r="T123" s="474" t="s">
        <v>47</v>
      </c>
      <c r="U123" s="475"/>
      <c r="V123" s="588"/>
      <c r="W123" s="589"/>
      <c r="X123" s="589"/>
      <c r="Y123" s="60"/>
      <c r="Z123" s="33"/>
      <c r="AA123" s="34"/>
      <c r="AB123" s="34"/>
      <c r="AC123" s="35"/>
      <c r="AD123" s="33"/>
      <c r="AE123" s="34"/>
      <c r="AF123" s="34"/>
      <c r="AG123" s="40"/>
      <c r="AH123" s="720">
        <f>IF(V123="賃金で算定",V124+Z124-AD124,0)</f>
        <v>0</v>
      </c>
      <c r="AI123" s="721"/>
      <c r="AJ123" s="721"/>
      <c r="AK123" s="722"/>
      <c r="AL123" s="51"/>
      <c r="AM123" s="52"/>
      <c r="AN123" s="744"/>
      <c r="AO123" s="745"/>
      <c r="AP123" s="745"/>
      <c r="AQ123" s="745"/>
      <c r="AR123" s="745"/>
      <c r="AS123" s="359"/>
      <c r="AV123" s="46" t="str">
        <f>IF(OR(O123="",Q123=""),"", IF(O123&lt;20,DATE(O123+118,Q123,IF(S123="",1,S123)),DATE(O123+88,Q123,IF(S123="",1,S123))))</f>
        <v/>
      </c>
      <c r="AW123" s="47" t="str">
        <f>IF(AV123&lt;=設定シート!C$15,"昔",IF(AV123&lt;=設定シート!E$15,"上",IF(AV123&lt;=設定シート!G$15,"中","下")))</f>
        <v>下</v>
      </c>
      <c r="AX123" s="4">
        <f>IF(AV123&lt;=設定シート!$E$36,5,IF(AV123&lt;=設定シート!$I$36,7,IF(AV123&lt;=設定シート!$M$36,9,11)))</f>
        <v>11</v>
      </c>
      <c r="AY123" s="202"/>
      <c r="AZ123" s="200"/>
      <c r="BA123" s="204">
        <f t="shared" ref="BA123" si="52">AN123</f>
        <v>0</v>
      </c>
      <c r="BB123" s="200"/>
      <c r="BC123" s="200"/>
    </row>
    <row r="124" spans="2:65" ht="15" customHeight="1" x14ac:dyDescent="0.15">
      <c r="B124" s="892"/>
      <c r="C124" s="904"/>
      <c r="D124" s="904"/>
      <c r="E124" s="904"/>
      <c r="F124" s="904"/>
      <c r="G124" s="904"/>
      <c r="H124" s="904"/>
      <c r="I124" s="905"/>
      <c r="J124" s="896"/>
      <c r="K124" s="897"/>
      <c r="L124" s="897"/>
      <c r="M124" s="897"/>
      <c r="N124" s="898"/>
      <c r="O124" s="361"/>
      <c r="P124" s="342" t="s">
        <v>45</v>
      </c>
      <c r="Q124" s="364"/>
      <c r="R124" s="342" t="s">
        <v>46</v>
      </c>
      <c r="S124" s="366"/>
      <c r="T124" s="480" t="s">
        <v>48</v>
      </c>
      <c r="U124" s="481"/>
      <c r="V124" s="947"/>
      <c r="W124" s="948"/>
      <c r="X124" s="948"/>
      <c r="Y124" s="949"/>
      <c r="Z124" s="947"/>
      <c r="AA124" s="948"/>
      <c r="AB124" s="948"/>
      <c r="AC124" s="948"/>
      <c r="AD124" s="950"/>
      <c r="AE124" s="951"/>
      <c r="AF124" s="951"/>
      <c r="AG124" s="952"/>
      <c r="AH124" s="703">
        <f>IF(V123="賃金で算定",0,V124+Z124-AD124)</f>
        <v>0</v>
      </c>
      <c r="AI124" s="703"/>
      <c r="AJ124" s="703"/>
      <c r="AK124" s="733"/>
      <c r="AL124" s="439">
        <f>IF(V123="賃金で算定","賃金で算定",IF(OR(V124=0,$F134="",AV123=""),0,IF(AW123="昔",VLOOKUP($F134,労務比率,AX123,FALSE),IF(AW123="上",VLOOKUP($F134,労務比率,AX123,FALSE),IF(AW123="中",VLOOKUP($F134,労務比率,AX123,FALSE),VLOOKUP($F134,労務比率,AX123,FALSE))))))</f>
        <v>0</v>
      </c>
      <c r="AM124" s="440"/>
      <c r="AN124" s="708">
        <f>IF(V123="賃金で算定",0,INT(AH124*AL124/100))</f>
        <v>0</v>
      </c>
      <c r="AO124" s="709"/>
      <c r="AP124" s="709"/>
      <c r="AQ124" s="709"/>
      <c r="AR124" s="709"/>
      <c r="AS124" s="357"/>
      <c r="AV124" s="46"/>
      <c r="AW124" s="47"/>
      <c r="AY124" s="203">
        <f t="shared" ref="AY124" si="53">AH124</f>
        <v>0</v>
      </c>
      <c r="AZ124" s="201">
        <f>IF(AV123&lt;=設定シート!C$85,AH124,IF(AND(AV123&gt;=設定シート!E$85,AV123&lt;=設定シート!G$85),AH124*105/108,AH124))</f>
        <v>0</v>
      </c>
      <c r="BA124" s="198"/>
      <c r="BB124" s="201">
        <f t="shared" ref="BB124" si="54">IF($AL124="賃金で算定",0,INT(AY124*$AL124/100))</f>
        <v>0</v>
      </c>
      <c r="BC124" s="201">
        <f>IF(AY124=AZ124,BB124,AZ124*$AL124/100)</f>
        <v>0</v>
      </c>
      <c r="BL124" s="43">
        <f>IF(AY124=AZ124,0,1)</f>
        <v>0</v>
      </c>
      <c r="BM124" s="43" t="str">
        <f>IF(BL124=1,AL124,"")</f>
        <v/>
      </c>
    </row>
    <row r="125" spans="2:65" ht="15" customHeight="1" x14ac:dyDescent="0.15">
      <c r="B125" s="891" t="s">
        <v>291</v>
      </c>
      <c r="C125" s="886"/>
      <c r="D125" s="902"/>
      <c r="E125" s="902"/>
      <c r="F125" s="902"/>
      <c r="G125" s="902"/>
      <c r="H125" s="902"/>
      <c r="I125" s="903"/>
      <c r="J125" s="893"/>
      <c r="K125" s="894"/>
      <c r="L125" s="894"/>
      <c r="M125" s="894"/>
      <c r="N125" s="895"/>
      <c r="O125" s="360"/>
      <c r="P125" s="338" t="s">
        <v>45</v>
      </c>
      <c r="Q125" s="363"/>
      <c r="R125" s="338" t="s">
        <v>46</v>
      </c>
      <c r="S125" s="365"/>
      <c r="T125" s="474" t="s">
        <v>47</v>
      </c>
      <c r="U125" s="475"/>
      <c r="V125" s="588"/>
      <c r="W125" s="589"/>
      <c r="X125" s="589"/>
      <c r="Y125" s="60"/>
      <c r="Z125" s="33"/>
      <c r="AA125" s="34"/>
      <c r="AB125" s="34"/>
      <c r="AC125" s="35"/>
      <c r="AD125" s="33"/>
      <c r="AE125" s="34"/>
      <c r="AF125" s="34"/>
      <c r="AG125" s="40"/>
      <c r="AH125" s="720">
        <f>IF(V125="賃金で算定",V126+Z126-AD126,0)</f>
        <v>0</v>
      </c>
      <c r="AI125" s="721"/>
      <c r="AJ125" s="721"/>
      <c r="AK125" s="722"/>
      <c r="AL125" s="51"/>
      <c r="AM125" s="52"/>
      <c r="AN125" s="744"/>
      <c r="AO125" s="745"/>
      <c r="AP125" s="745"/>
      <c r="AQ125" s="745"/>
      <c r="AR125" s="745"/>
      <c r="AS125" s="359"/>
      <c r="AV125" s="46" t="str">
        <f>IF(OR(O125="",Q125=""),"", IF(O125&lt;20,DATE(O125+118,Q125,IF(S125="",1,S125)),DATE(O125+88,Q125,IF(S125="",1,S125))))</f>
        <v/>
      </c>
      <c r="AW125" s="47" t="str">
        <f>IF(AV125&lt;=設定シート!C$15,"昔",IF(AV125&lt;=設定シート!E$15,"上",IF(AV125&lt;=設定シート!G$15,"中","下")))</f>
        <v>下</v>
      </c>
      <c r="AX125" s="4">
        <f>IF(AV125&lt;=設定シート!$E$36,5,IF(AV125&lt;=設定シート!$I$36,7,IF(AV125&lt;=設定シート!$M$36,9,11)))</f>
        <v>11</v>
      </c>
      <c r="AY125" s="202"/>
      <c r="AZ125" s="200"/>
      <c r="BA125" s="204">
        <f t="shared" ref="BA125" si="55">AN125</f>
        <v>0</v>
      </c>
      <c r="BB125" s="200"/>
      <c r="BC125" s="200"/>
    </row>
    <row r="126" spans="2:65" ht="15" customHeight="1" x14ac:dyDescent="0.15">
      <c r="B126" s="892"/>
      <c r="C126" s="904"/>
      <c r="D126" s="904"/>
      <c r="E126" s="904"/>
      <c r="F126" s="904"/>
      <c r="G126" s="904"/>
      <c r="H126" s="904"/>
      <c r="I126" s="905"/>
      <c r="J126" s="896"/>
      <c r="K126" s="897"/>
      <c r="L126" s="897"/>
      <c r="M126" s="897"/>
      <c r="N126" s="898"/>
      <c r="O126" s="361"/>
      <c r="P126" s="184" t="s">
        <v>45</v>
      </c>
      <c r="Q126" s="364"/>
      <c r="R126" s="342" t="s">
        <v>46</v>
      </c>
      <c r="S126" s="366"/>
      <c r="T126" s="480" t="s">
        <v>48</v>
      </c>
      <c r="U126" s="481"/>
      <c r="V126" s="947"/>
      <c r="W126" s="948"/>
      <c r="X126" s="948"/>
      <c r="Y126" s="949"/>
      <c r="Z126" s="947"/>
      <c r="AA126" s="948"/>
      <c r="AB126" s="948"/>
      <c r="AC126" s="948"/>
      <c r="AD126" s="950"/>
      <c r="AE126" s="951"/>
      <c r="AF126" s="951"/>
      <c r="AG126" s="952"/>
      <c r="AH126" s="705">
        <f>IF(V125="賃金で算定",0,V126+Z126-AD126)</f>
        <v>0</v>
      </c>
      <c r="AI126" s="706"/>
      <c r="AJ126" s="706"/>
      <c r="AK126" s="707"/>
      <c r="AL126" s="439">
        <f>IF(V125="賃金で算定","賃金で算定",IF(OR(V126=0,$F135="",AV125=""),0,IF(AW125="昔",VLOOKUP($F135,労務比率,AX125,FALSE),IF(AW125="上",VLOOKUP($F135,労務比率,AX125,FALSE),IF(AW125="中",VLOOKUP($F135,労務比率,AX125,FALSE),VLOOKUP($F135,労務比率,AX125,FALSE))))))</f>
        <v>0</v>
      </c>
      <c r="AM126" s="440"/>
      <c r="AN126" s="708">
        <f>IF(V125="賃金で算定",0,INT(AH126*AL126/100))</f>
        <v>0</v>
      </c>
      <c r="AO126" s="709"/>
      <c r="AP126" s="709"/>
      <c r="AQ126" s="709"/>
      <c r="AR126" s="709"/>
      <c r="AS126" s="357"/>
      <c r="AV126" s="46"/>
      <c r="AW126" s="47"/>
      <c r="AY126" s="203">
        <f t="shared" ref="AY126" si="56">AH126</f>
        <v>0</v>
      </c>
      <c r="AZ126" s="201">
        <f>IF(AV125&lt;=設定シート!C$85,AH126,IF(AND(AV125&gt;=設定シート!E$85,AV125&lt;=設定シート!G$85),AH126*105/108,AH126))</f>
        <v>0</v>
      </c>
      <c r="BA126" s="198"/>
      <c r="BB126" s="201">
        <f t="shared" ref="BB126" si="57">IF($AL126="賃金で算定",0,INT(AY126*$AL126/100))</f>
        <v>0</v>
      </c>
      <c r="BC126" s="201">
        <f>IF(AY126=AZ126,BB126,AZ126*$AL126/100)</f>
        <v>0</v>
      </c>
      <c r="BL126" s="43">
        <f>IF(AY126=AZ126,0,1)</f>
        <v>0</v>
      </c>
      <c r="BM126" s="43" t="str">
        <f>IF(BL126=1,AL126,"")</f>
        <v/>
      </c>
    </row>
    <row r="127" spans="2:65" ht="9.75" customHeight="1" x14ac:dyDescent="0.15">
      <c r="B127" s="441" t="s">
        <v>85</v>
      </c>
      <c r="C127" s="592"/>
      <c r="D127" s="592"/>
      <c r="E127" s="380" t="s">
        <v>32</v>
      </c>
      <c r="F127" s="899"/>
      <c r="G127" s="999"/>
      <c r="H127" s="999"/>
      <c r="I127" s="999"/>
      <c r="J127" s="999"/>
      <c r="K127" s="999"/>
      <c r="L127" s="999"/>
      <c r="M127" s="999"/>
      <c r="N127" s="1000"/>
      <c r="O127" s="441" t="s">
        <v>49</v>
      </c>
      <c r="P127" s="442"/>
      <c r="Q127" s="442"/>
      <c r="R127" s="442"/>
      <c r="S127" s="442"/>
      <c r="T127" s="442"/>
      <c r="U127" s="443"/>
      <c r="V127" s="459">
        <f>AH127</f>
        <v>0</v>
      </c>
      <c r="W127" s="460"/>
      <c r="X127" s="460"/>
      <c r="Y127" s="461"/>
      <c r="Z127" s="33"/>
      <c r="AA127" s="34"/>
      <c r="AB127" s="34"/>
      <c r="AC127" s="35"/>
      <c r="AD127" s="33"/>
      <c r="AE127" s="34"/>
      <c r="AF127" s="34"/>
      <c r="AG127" s="35"/>
      <c r="AH127" s="720">
        <f>AH109+AH111+AH113+AH115+AH117+AH119+AH121+AH123+AH125</f>
        <v>0</v>
      </c>
      <c r="AI127" s="721"/>
      <c r="AJ127" s="721"/>
      <c r="AK127" s="722"/>
      <c r="AL127" s="53"/>
      <c r="AM127" s="54"/>
      <c r="AN127" s="744">
        <f>AN109+AN111+AN113+AN115+AN117+AN119+AN121+AN123+AN125</f>
        <v>0</v>
      </c>
      <c r="AO127" s="745"/>
      <c r="AP127" s="745"/>
      <c r="AQ127" s="745"/>
      <c r="AR127" s="745"/>
      <c r="AS127" s="359"/>
      <c r="AW127" s="47"/>
      <c r="AY127" s="202"/>
      <c r="AZ127" s="205"/>
      <c r="BA127" s="212">
        <f>BA109+BA111+BA113+BA115+BA117+BA119+BA121+BA123+BA125</f>
        <v>0</v>
      </c>
      <c r="BB127" s="204">
        <f>BB110+BB112+BB114+BB116+BB118+BB120+BB122+BB124+BB126</f>
        <v>0</v>
      </c>
      <c r="BC127" s="204">
        <f>SUMIF(BL110:BL126,0,BC110:BC126)+ROUNDDOWN(ROUNDDOWN(BL127*105/108,0)*BM127/100,0)</f>
        <v>0</v>
      </c>
      <c r="BL127" s="43">
        <f>SUMIF(BL110:BL126,1,AH110:AK126)</f>
        <v>0</v>
      </c>
      <c r="BM127" s="43">
        <f>IF(COUNT(BM110:BM126)=0,0,SUM(BM110:BM126)/COUNT(BM110:BM126))</f>
        <v>0</v>
      </c>
    </row>
    <row r="128" spans="2:65" ht="9.75" customHeight="1" x14ac:dyDescent="0.15">
      <c r="B128" s="594"/>
      <c r="C128" s="640"/>
      <c r="D128" s="640"/>
      <c r="E128" s="381" t="s">
        <v>55</v>
      </c>
      <c r="F128" s="883"/>
      <c r="G128" s="1001"/>
      <c r="H128" s="1001"/>
      <c r="I128" s="1001"/>
      <c r="J128" s="1001"/>
      <c r="K128" s="1001"/>
      <c r="L128" s="1001"/>
      <c r="M128" s="1001"/>
      <c r="N128" s="1002"/>
      <c r="O128" s="444"/>
      <c r="P128" s="445"/>
      <c r="Q128" s="445"/>
      <c r="R128" s="445"/>
      <c r="S128" s="445"/>
      <c r="T128" s="445"/>
      <c r="U128" s="446"/>
      <c r="V128" s="434">
        <f>V110+V112+V114+V116+V118+V120+V122+V124+V126-V127</f>
        <v>0</v>
      </c>
      <c r="W128" s="435"/>
      <c r="X128" s="435"/>
      <c r="Y128" s="465"/>
      <c r="Z128" s="434">
        <f>Z110+Z112+Z114+Z116+Z118+Z120+Z122+Z124+Z126</f>
        <v>0</v>
      </c>
      <c r="AA128" s="435"/>
      <c r="AB128" s="435"/>
      <c r="AC128" s="435"/>
      <c r="AD128" s="434">
        <f>AD110+AD112+AD114+AD116+AD118+AD120+AD122+AD124+AD126</f>
        <v>0</v>
      </c>
      <c r="AE128" s="435"/>
      <c r="AF128" s="435"/>
      <c r="AG128" s="435"/>
      <c r="AH128" s="702">
        <f>AY128</f>
        <v>0</v>
      </c>
      <c r="AI128" s="703"/>
      <c r="AJ128" s="703"/>
      <c r="AK128" s="703"/>
      <c r="AL128" s="352"/>
      <c r="AM128" s="358"/>
      <c r="AN128" s="927">
        <f>BB128</f>
        <v>0</v>
      </c>
      <c r="AO128" s="928"/>
      <c r="AP128" s="928"/>
      <c r="AQ128" s="928"/>
      <c r="AR128" s="928"/>
      <c r="AS128" s="358"/>
      <c r="AW128" s="47"/>
      <c r="AY128" s="208">
        <f>AY110+AY112+AY114+AY116+AY118+AY120+AY122+AY124+AY126</f>
        <v>0</v>
      </c>
      <c r="AZ128" s="210"/>
      <c r="BA128" s="210"/>
      <c r="BB128" s="206">
        <f>BB127</f>
        <v>0</v>
      </c>
      <c r="BC128" s="213"/>
    </row>
    <row r="129" spans="2:55" ht="9.75" customHeight="1" x14ac:dyDescent="0.15">
      <c r="B129" s="594"/>
      <c r="C129" s="640"/>
      <c r="D129" s="640"/>
      <c r="E129" s="381" t="s">
        <v>33</v>
      </c>
      <c r="F129" s="883"/>
      <c r="G129" s="1001"/>
      <c r="H129" s="1001"/>
      <c r="I129" s="1001"/>
      <c r="J129" s="1001"/>
      <c r="K129" s="1001"/>
      <c r="L129" s="1001"/>
      <c r="M129" s="1001"/>
      <c r="N129" s="1002"/>
      <c r="O129" s="444"/>
      <c r="P129" s="445"/>
      <c r="Q129" s="445"/>
      <c r="R129" s="445"/>
      <c r="S129" s="445"/>
      <c r="T129" s="445"/>
      <c r="U129" s="446"/>
      <c r="V129" s="344"/>
      <c r="W129" s="339"/>
      <c r="X129" s="339"/>
      <c r="Y129" s="340"/>
      <c r="Z129" s="344"/>
      <c r="AA129" s="339"/>
      <c r="AB129" s="339"/>
      <c r="AC129" s="339"/>
      <c r="AD129" s="344"/>
      <c r="AE129" s="339"/>
      <c r="AF129" s="339"/>
      <c r="AG129" s="339"/>
      <c r="AH129" s="354"/>
      <c r="AI129" s="350"/>
      <c r="AJ129" s="350"/>
      <c r="AK129" s="350"/>
      <c r="AL129" s="352"/>
      <c r="AM129" s="358"/>
      <c r="AN129" s="352"/>
      <c r="AO129" s="356"/>
      <c r="AP129" s="356"/>
      <c r="AQ129" s="356"/>
      <c r="AR129" s="356"/>
      <c r="AS129" s="358"/>
      <c r="AW129" s="47"/>
      <c r="AX129" s="277"/>
      <c r="AY129" s="208"/>
      <c r="AZ129" s="210"/>
      <c r="BA129" s="210"/>
      <c r="BB129" s="206"/>
      <c r="BC129" s="213"/>
    </row>
    <row r="130" spans="2:55" ht="9.75" customHeight="1" x14ac:dyDescent="0.15">
      <c r="B130" s="594"/>
      <c r="C130" s="640"/>
      <c r="D130" s="640"/>
      <c r="E130" s="381" t="s">
        <v>215</v>
      </c>
      <c r="F130" s="883"/>
      <c r="G130" s="1001"/>
      <c r="H130" s="1001"/>
      <c r="I130" s="1001"/>
      <c r="J130" s="1001"/>
      <c r="K130" s="1001"/>
      <c r="L130" s="1001"/>
      <c r="M130" s="1001"/>
      <c r="N130" s="1002"/>
      <c r="O130" s="444"/>
      <c r="P130" s="445"/>
      <c r="Q130" s="445"/>
      <c r="R130" s="445"/>
      <c r="S130" s="445"/>
      <c r="T130" s="445"/>
      <c r="U130" s="446"/>
      <c r="V130" s="344"/>
      <c r="W130" s="339"/>
      <c r="X130" s="339"/>
      <c r="Y130" s="340"/>
      <c r="Z130" s="344"/>
      <c r="AA130" s="339"/>
      <c r="AB130" s="339"/>
      <c r="AC130" s="339"/>
      <c r="AD130" s="344"/>
      <c r="AE130" s="339"/>
      <c r="AF130" s="339"/>
      <c r="AG130" s="339"/>
      <c r="AH130" s="354"/>
      <c r="AI130" s="350"/>
      <c r="AJ130" s="350"/>
      <c r="AK130" s="350"/>
      <c r="AL130" s="352"/>
      <c r="AM130" s="358"/>
      <c r="AN130" s="352"/>
      <c r="AO130" s="356"/>
      <c r="AP130" s="356"/>
      <c r="AQ130" s="356"/>
      <c r="AR130" s="356"/>
      <c r="AS130" s="358"/>
      <c r="AW130" s="47"/>
      <c r="AX130" s="277"/>
      <c r="AY130" s="208"/>
      <c r="AZ130" s="210"/>
      <c r="BA130" s="210"/>
      <c r="BB130" s="206"/>
      <c r="BC130" s="213"/>
    </row>
    <row r="131" spans="2:55" ht="9.75" customHeight="1" x14ac:dyDescent="0.15">
      <c r="B131" s="594"/>
      <c r="C131" s="640"/>
      <c r="D131" s="640"/>
      <c r="E131" s="381" t="s">
        <v>284</v>
      </c>
      <c r="F131" s="883"/>
      <c r="G131" s="1001"/>
      <c r="H131" s="1001"/>
      <c r="I131" s="1001"/>
      <c r="J131" s="1001"/>
      <c r="K131" s="1001"/>
      <c r="L131" s="1001"/>
      <c r="M131" s="1001"/>
      <c r="N131" s="1002"/>
      <c r="O131" s="444"/>
      <c r="P131" s="445"/>
      <c r="Q131" s="445"/>
      <c r="R131" s="445"/>
      <c r="S131" s="445"/>
      <c r="T131" s="445"/>
      <c r="U131" s="446"/>
      <c r="V131" s="344"/>
      <c r="W131" s="339"/>
      <c r="X131" s="339"/>
      <c r="Y131" s="340"/>
      <c r="Z131" s="344"/>
      <c r="AA131" s="339"/>
      <c r="AB131" s="339"/>
      <c r="AC131" s="339"/>
      <c r="AD131" s="344"/>
      <c r="AE131" s="339"/>
      <c r="AF131" s="339"/>
      <c r="AG131" s="339"/>
      <c r="AH131" s="354"/>
      <c r="AI131" s="350"/>
      <c r="AJ131" s="350"/>
      <c r="AK131" s="350"/>
      <c r="AL131" s="352"/>
      <c r="AM131" s="358"/>
      <c r="AN131" s="352"/>
      <c r="AO131" s="356"/>
      <c r="AP131" s="356"/>
      <c r="AQ131" s="356"/>
      <c r="AR131" s="356"/>
      <c r="AS131" s="358"/>
      <c r="AW131" s="47"/>
      <c r="AX131" s="277"/>
      <c r="AY131" s="208"/>
      <c r="AZ131" s="210"/>
      <c r="BA131" s="210"/>
      <c r="BB131" s="206"/>
      <c r="BC131" s="213"/>
    </row>
    <row r="132" spans="2:55" ht="9.75" customHeight="1" x14ac:dyDescent="0.15">
      <c r="B132" s="594"/>
      <c r="C132" s="640"/>
      <c r="D132" s="640"/>
      <c r="E132" s="381" t="s">
        <v>288</v>
      </c>
      <c r="F132" s="883"/>
      <c r="G132" s="1001"/>
      <c r="H132" s="1001"/>
      <c r="I132" s="1001"/>
      <c r="J132" s="1001"/>
      <c r="K132" s="1001"/>
      <c r="L132" s="1001"/>
      <c r="M132" s="1001"/>
      <c r="N132" s="1002"/>
      <c r="O132" s="444"/>
      <c r="P132" s="445"/>
      <c r="Q132" s="445"/>
      <c r="R132" s="445"/>
      <c r="S132" s="445"/>
      <c r="T132" s="445"/>
      <c r="U132" s="446"/>
      <c r="V132" s="344"/>
      <c r="W132" s="339"/>
      <c r="X132" s="339"/>
      <c r="Y132" s="340"/>
      <c r="Z132" s="344"/>
      <c r="AA132" s="339"/>
      <c r="AB132" s="339"/>
      <c r="AC132" s="339"/>
      <c r="AD132" s="344"/>
      <c r="AE132" s="339"/>
      <c r="AF132" s="339"/>
      <c r="AG132" s="339"/>
      <c r="AH132" s="354"/>
      <c r="AI132" s="350"/>
      <c r="AJ132" s="350"/>
      <c r="AK132" s="350"/>
      <c r="AL132" s="352"/>
      <c r="AM132" s="358"/>
      <c r="AN132" s="352"/>
      <c r="AO132" s="356"/>
      <c r="AP132" s="356"/>
      <c r="AQ132" s="356"/>
      <c r="AR132" s="356"/>
      <c r="AS132" s="358"/>
      <c r="AW132" s="47"/>
      <c r="AX132" s="277"/>
      <c r="AY132" s="208"/>
      <c r="AZ132" s="210"/>
      <c r="BA132" s="210"/>
      <c r="BB132" s="206"/>
      <c r="BC132" s="213"/>
    </row>
    <row r="133" spans="2:55" ht="9.75" customHeight="1" x14ac:dyDescent="0.15">
      <c r="B133" s="594"/>
      <c r="C133" s="640"/>
      <c r="D133" s="640"/>
      <c r="E133" s="381" t="s">
        <v>289</v>
      </c>
      <c r="F133" s="383"/>
      <c r="G133" s="384"/>
      <c r="H133" s="384"/>
      <c r="I133" s="384"/>
      <c r="J133" s="384"/>
      <c r="K133" s="384"/>
      <c r="L133" s="384"/>
      <c r="M133" s="384"/>
      <c r="N133" s="385"/>
      <c r="O133" s="444"/>
      <c r="P133" s="445"/>
      <c r="Q133" s="445"/>
      <c r="R133" s="445"/>
      <c r="S133" s="445"/>
      <c r="T133" s="445"/>
      <c r="U133" s="446"/>
      <c r="V133" s="344"/>
      <c r="W133" s="339"/>
      <c r="X133" s="339"/>
      <c r="Y133" s="340"/>
      <c r="Z133" s="344"/>
      <c r="AA133" s="339"/>
      <c r="AB133" s="339"/>
      <c r="AC133" s="339"/>
      <c r="AD133" s="344"/>
      <c r="AE133" s="339"/>
      <c r="AF133" s="339"/>
      <c r="AG133" s="339"/>
      <c r="AH133" s="354"/>
      <c r="AI133" s="350"/>
      <c r="AJ133" s="350"/>
      <c r="AK133" s="350"/>
      <c r="AL133" s="352"/>
      <c r="AM133" s="358"/>
      <c r="AN133" s="352"/>
      <c r="AO133" s="356"/>
      <c r="AP133" s="356"/>
      <c r="AQ133" s="356"/>
      <c r="AR133" s="356"/>
      <c r="AS133" s="358"/>
      <c r="AW133" s="47"/>
      <c r="AX133" s="277"/>
      <c r="AY133" s="208"/>
      <c r="AZ133" s="210"/>
      <c r="BA133" s="210"/>
      <c r="BB133" s="206"/>
      <c r="BC133" s="213"/>
    </row>
    <row r="134" spans="2:55" ht="9.75" customHeight="1" x14ac:dyDescent="0.15">
      <c r="B134" s="594"/>
      <c r="C134" s="640"/>
      <c r="D134" s="640"/>
      <c r="E134" s="381" t="s">
        <v>290</v>
      </c>
      <c r="F134" s="883"/>
      <c r="G134" s="1001"/>
      <c r="H134" s="1001"/>
      <c r="I134" s="1001"/>
      <c r="J134" s="1001"/>
      <c r="K134" s="1001"/>
      <c r="L134" s="1001"/>
      <c r="M134" s="1001"/>
      <c r="N134" s="1002"/>
      <c r="O134" s="444"/>
      <c r="P134" s="445"/>
      <c r="Q134" s="445"/>
      <c r="R134" s="445"/>
      <c r="S134" s="445"/>
      <c r="T134" s="445"/>
      <c r="U134" s="446"/>
      <c r="V134" s="344"/>
      <c r="W134" s="339"/>
      <c r="X134" s="339"/>
      <c r="Y134" s="340"/>
      <c r="Z134" s="344"/>
      <c r="AA134" s="339"/>
      <c r="AB134" s="339"/>
      <c r="AC134" s="339"/>
      <c r="AD134" s="344"/>
      <c r="AE134" s="339"/>
      <c r="AF134" s="339"/>
      <c r="AG134" s="339"/>
      <c r="AH134" s="354"/>
      <c r="AI134" s="350"/>
      <c r="AJ134" s="350"/>
      <c r="AK134" s="350"/>
      <c r="AL134" s="352"/>
      <c r="AM134" s="358"/>
      <c r="AN134" s="352"/>
      <c r="AO134" s="356"/>
      <c r="AP134" s="356"/>
      <c r="AQ134" s="356"/>
      <c r="AR134" s="356"/>
      <c r="AS134" s="358"/>
      <c r="AW134" s="47"/>
      <c r="AX134" s="277"/>
      <c r="AY134" s="208"/>
      <c r="AZ134" s="210"/>
      <c r="BA134" s="210"/>
      <c r="BB134" s="206"/>
      <c r="BC134" s="213"/>
    </row>
    <row r="135" spans="2:55" ht="9.75" customHeight="1" x14ac:dyDescent="0.15">
      <c r="B135" s="597"/>
      <c r="C135" s="598"/>
      <c r="D135" s="598"/>
      <c r="E135" s="382" t="s">
        <v>291</v>
      </c>
      <c r="F135" s="880"/>
      <c r="G135" s="880"/>
      <c r="H135" s="880"/>
      <c r="I135" s="880"/>
      <c r="J135" s="880"/>
      <c r="K135" s="880"/>
      <c r="L135" s="880"/>
      <c r="M135" s="880"/>
      <c r="N135" s="1003"/>
      <c r="O135" s="447"/>
      <c r="P135" s="448"/>
      <c r="Q135" s="448"/>
      <c r="R135" s="448"/>
      <c r="S135" s="448"/>
      <c r="T135" s="448"/>
      <c r="U135" s="449"/>
      <c r="V135" s="436"/>
      <c r="W135" s="437"/>
      <c r="X135" s="437"/>
      <c r="Y135" s="438"/>
      <c r="Z135" s="436"/>
      <c r="AA135" s="437"/>
      <c r="AB135" s="437"/>
      <c r="AC135" s="437"/>
      <c r="AD135" s="436"/>
      <c r="AE135" s="437"/>
      <c r="AF135" s="437"/>
      <c r="AG135" s="437"/>
      <c r="AH135" s="705">
        <f>AZ135</f>
        <v>0</v>
      </c>
      <c r="AI135" s="706"/>
      <c r="AJ135" s="706"/>
      <c r="AK135" s="707"/>
      <c r="AL135" s="348"/>
      <c r="AM135" s="357"/>
      <c r="AN135" s="708">
        <f>BC135</f>
        <v>0</v>
      </c>
      <c r="AO135" s="709"/>
      <c r="AP135" s="709"/>
      <c r="AQ135" s="709"/>
      <c r="AR135" s="709"/>
      <c r="AS135" s="357"/>
      <c r="AU135" s="90"/>
      <c r="AW135" s="47"/>
      <c r="AY135" s="209"/>
      <c r="AZ135" s="211">
        <f>IF(AZ110+AZ112+AZ114+AZ116+AZ118+AZ120+AZ122+AZ124+AZ126=AY128,0,ROUNDDOWN(AZ110+AZ112+AZ114+AZ116+AZ118+AZ120+AZ122+AZ124+AZ126,0))</f>
        <v>0</v>
      </c>
      <c r="BA135" s="207"/>
      <c r="BB135" s="207"/>
      <c r="BC135" s="211">
        <f>IF(BC127=BB128,0,BC127)</f>
        <v>0</v>
      </c>
    </row>
    <row r="136" spans="2:55" ht="18" customHeight="1" x14ac:dyDescent="0.15">
      <c r="AD136" s="1" t="str">
        <f>IF(AND($F127="",$V127+$V128&gt;0),"事業の種類を選択してください。","")</f>
        <v/>
      </c>
      <c r="AN136" s="929">
        <f>IF(AN127=0,0,AN127+IF(AN135=0,AN128,AN135))</f>
        <v>0</v>
      </c>
      <c r="AO136" s="929"/>
      <c r="AP136" s="929"/>
      <c r="AQ136" s="929"/>
      <c r="AR136" s="929"/>
      <c r="AW136" s="47"/>
    </row>
    <row r="137" spans="2:55" ht="31.5" customHeight="1" x14ac:dyDescent="0.15">
      <c r="AN137" s="337"/>
      <c r="AO137" s="337"/>
      <c r="AP137" s="337"/>
      <c r="AQ137" s="337"/>
      <c r="AR137" s="337"/>
      <c r="AW137" s="47"/>
    </row>
    <row r="138" spans="2:55" ht="7.5" customHeight="1" x14ac:dyDescent="0.15">
      <c r="X138" s="6"/>
      <c r="Y138" s="6"/>
      <c r="AW138" s="47"/>
    </row>
    <row r="139" spans="2:55" ht="10.5" customHeight="1" x14ac:dyDescent="0.15">
      <c r="X139" s="6"/>
      <c r="Y139" s="6"/>
      <c r="AW139" s="47"/>
    </row>
    <row r="140" spans="2:55" ht="5.25" customHeight="1" x14ac:dyDescent="0.15">
      <c r="X140" s="6"/>
      <c r="Y140" s="6"/>
      <c r="AW140" s="47"/>
    </row>
    <row r="141" spans="2:55" ht="5.25" customHeight="1" x14ac:dyDescent="0.15">
      <c r="X141" s="6"/>
      <c r="Y141" s="6"/>
      <c r="AW141" s="47"/>
    </row>
    <row r="142" spans="2:55" ht="5.25" customHeight="1" x14ac:dyDescent="0.15">
      <c r="X142" s="6"/>
      <c r="Y142" s="6"/>
      <c r="AW142" s="47"/>
    </row>
    <row r="143" spans="2:55" ht="5.25" customHeight="1" x14ac:dyDescent="0.15">
      <c r="X143" s="6"/>
      <c r="Y143" s="6"/>
      <c r="AW143" s="47"/>
    </row>
    <row r="144" spans="2:55" ht="17.25" customHeight="1" x14ac:dyDescent="0.15">
      <c r="B144" s="2" t="s">
        <v>50</v>
      </c>
      <c r="S144" s="346"/>
      <c r="T144" s="346"/>
      <c r="U144" s="346"/>
      <c r="V144" s="346"/>
      <c r="W144" s="346"/>
      <c r="AL144" s="48"/>
      <c r="AW144" s="47"/>
    </row>
    <row r="145" spans="2:65" ht="12.75" customHeight="1" x14ac:dyDescent="0.15">
      <c r="M145" s="49"/>
      <c r="N145" s="49"/>
      <c r="O145" s="49"/>
      <c r="P145" s="49"/>
      <c r="Q145" s="49"/>
      <c r="R145" s="49"/>
      <c r="S145" s="49"/>
      <c r="T145" s="50"/>
      <c r="U145" s="50"/>
      <c r="V145" s="50"/>
      <c r="W145" s="50"/>
      <c r="X145" s="50"/>
      <c r="Y145" s="50"/>
      <c r="Z145" s="50"/>
      <c r="AA145" s="49"/>
      <c r="AB145" s="49"/>
      <c r="AC145" s="49"/>
      <c r="AL145" s="48"/>
      <c r="AM145" s="560" t="s">
        <v>266</v>
      </c>
      <c r="AN145" s="561"/>
      <c r="AO145" s="561"/>
      <c r="AP145" s="562"/>
      <c r="AW145" s="47"/>
    </row>
    <row r="146" spans="2:65" ht="12.75" customHeight="1" x14ac:dyDescent="0.15">
      <c r="M146" s="49"/>
      <c r="N146" s="49"/>
      <c r="O146" s="49"/>
      <c r="P146" s="49"/>
      <c r="Q146" s="49"/>
      <c r="R146" s="49"/>
      <c r="S146" s="49"/>
      <c r="T146" s="50"/>
      <c r="U146" s="50"/>
      <c r="V146" s="50"/>
      <c r="W146" s="50"/>
      <c r="X146" s="50"/>
      <c r="Y146" s="50"/>
      <c r="Z146" s="50"/>
      <c r="AA146" s="49"/>
      <c r="AB146" s="49"/>
      <c r="AC146" s="49"/>
      <c r="AL146" s="48"/>
      <c r="AM146" s="563"/>
      <c r="AN146" s="564"/>
      <c r="AO146" s="564"/>
      <c r="AP146" s="565"/>
      <c r="AW146" s="47"/>
    </row>
    <row r="147" spans="2:65" ht="12.75" customHeight="1" x14ac:dyDescent="0.15">
      <c r="M147" s="49"/>
      <c r="N147" s="49"/>
      <c r="O147" s="49"/>
      <c r="P147" s="49"/>
      <c r="Q147" s="49"/>
      <c r="R147" s="49"/>
      <c r="S147" s="49"/>
      <c r="T147" s="49"/>
      <c r="U147" s="49"/>
      <c r="V147" s="49"/>
      <c r="W147" s="49"/>
      <c r="X147" s="49"/>
      <c r="Y147" s="49"/>
      <c r="Z147" s="49"/>
      <c r="AA147" s="49"/>
      <c r="AB147" s="49"/>
      <c r="AC147" s="49"/>
      <c r="AL147" s="48"/>
      <c r="AM147" s="220"/>
      <c r="AN147" s="335"/>
      <c r="AW147" s="47"/>
    </row>
    <row r="148" spans="2:65" ht="6" customHeight="1" x14ac:dyDescent="0.15">
      <c r="M148" s="49"/>
      <c r="N148" s="49"/>
      <c r="O148" s="49"/>
      <c r="P148" s="49"/>
      <c r="Q148" s="49"/>
      <c r="R148" s="49"/>
      <c r="S148" s="49"/>
      <c r="T148" s="49"/>
      <c r="U148" s="49"/>
      <c r="V148" s="49"/>
      <c r="W148" s="49"/>
      <c r="X148" s="49"/>
      <c r="Y148" s="49"/>
      <c r="Z148" s="49"/>
      <c r="AA148" s="49"/>
      <c r="AB148" s="49"/>
      <c r="AC148" s="49"/>
      <c r="AL148" s="48"/>
      <c r="AM148" s="48"/>
      <c r="AW148" s="47"/>
    </row>
    <row r="149" spans="2:65" ht="12.75" customHeight="1" x14ac:dyDescent="0.15">
      <c r="B149" s="566" t="s">
        <v>2</v>
      </c>
      <c r="C149" s="567"/>
      <c r="D149" s="567"/>
      <c r="E149" s="567"/>
      <c r="F149" s="567"/>
      <c r="G149" s="567"/>
      <c r="H149" s="567"/>
      <c r="I149" s="567"/>
      <c r="J149" s="569" t="s">
        <v>10</v>
      </c>
      <c r="K149" s="569"/>
      <c r="L149" s="341" t="s">
        <v>3</v>
      </c>
      <c r="M149" s="569" t="s">
        <v>11</v>
      </c>
      <c r="N149" s="569"/>
      <c r="O149" s="570" t="s">
        <v>12</v>
      </c>
      <c r="P149" s="569"/>
      <c r="Q149" s="569"/>
      <c r="R149" s="569"/>
      <c r="S149" s="569"/>
      <c r="T149" s="569"/>
      <c r="U149" s="569" t="s">
        <v>13</v>
      </c>
      <c r="V149" s="569"/>
      <c r="W149" s="569"/>
      <c r="AD149" s="343"/>
      <c r="AE149" s="343"/>
      <c r="AF149" s="343"/>
      <c r="AG149" s="343"/>
      <c r="AH149" s="343"/>
      <c r="AI149" s="343"/>
      <c r="AJ149" s="343"/>
      <c r="AL149" s="571">
        <f>$AL$9</f>
        <v>0</v>
      </c>
      <c r="AM149" s="572"/>
      <c r="AN149" s="938" t="s">
        <v>4</v>
      </c>
      <c r="AO149" s="938"/>
      <c r="AP149" s="941">
        <v>4</v>
      </c>
      <c r="AQ149" s="941"/>
      <c r="AR149" s="938" t="s">
        <v>5</v>
      </c>
      <c r="AS149" s="944"/>
      <c r="AW149" s="47"/>
    </row>
    <row r="150" spans="2:65" ht="13.5" customHeight="1" x14ac:dyDescent="0.15">
      <c r="B150" s="567"/>
      <c r="C150" s="567"/>
      <c r="D150" s="567"/>
      <c r="E150" s="567"/>
      <c r="F150" s="567"/>
      <c r="G150" s="567"/>
      <c r="H150" s="567"/>
      <c r="I150" s="567"/>
      <c r="J150" s="508" t="str">
        <f>$J$10</f>
        <v>1</v>
      </c>
      <c r="K150" s="510" t="str">
        <f>$K$10</f>
        <v>2</v>
      </c>
      <c r="L150" s="513" t="str">
        <f>$L$10</f>
        <v>1</v>
      </c>
      <c r="M150" s="516" t="str">
        <f>$M$10</f>
        <v>0</v>
      </c>
      <c r="N150" s="510" t="str">
        <f>$N$10</f>
        <v>3</v>
      </c>
      <c r="O150" s="516" t="str">
        <f>$O$10</f>
        <v>9</v>
      </c>
      <c r="P150" s="519" t="str">
        <f>$P$10</f>
        <v>3</v>
      </c>
      <c r="Q150" s="519" t="str">
        <f>$Q$10</f>
        <v>9</v>
      </c>
      <c r="R150" s="519" t="str">
        <f>$R$10</f>
        <v>0</v>
      </c>
      <c r="S150" s="519" t="str">
        <f>$S$10</f>
        <v>2</v>
      </c>
      <c r="T150" s="510" t="str">
        <f>$T$10</f>
        <v>5</v>
      </c>
      <c r="U150" s="516">
        <f>$U$10</f>
        <v>0</v>
      </c>
      <c r="V150" s="519">
        <f>$V$10</f>
        <v>0</v>
      </c>
      <c r="W150" s="510">
        <f>$W$10</f>
        <v>0</v>
      </c>
      <c r="AD150" s="343"/>
      <c r="AE150" s="343"/>
      <c r="AF150" s="343"/>
      <c r="AG150" s="343"/>
      <c r="AH150" s="343"/>
      <c r="AI150" s="343"/>
      <c r="AJ150" s="343"/>
      <c r="AL150" s="573"/>
      <c r="AM150" s="574"/>
      <c r="AN150" s="939"/>
      <c r="AO150" s="939"/>
      <c r="AP150" s="942"/>
      <c r="AQ150" s="942"/>
      <c r="AR150" s="939"/>
      <c r="AS150" s="945"/>
      <c r="AW150" s="47"/>
    </row>
    <row r="151" spans="2:65" ht="9" customHeight="1" x14ac:dyDescent="0.15">
      <c r="B151" s="567"/>
      <c r="C151" s="567"/>
      <c r="D151" s="567"/>
      <c r="E151" s="567"/>
      <c r="F151" s="567"/>
      <c r="G151" s="567"/>
      <c r="H151" s="567"/>
      <c r="I151" s="567"/>
      <c r="J151" s="509"/>
      <c r="K151" s="511"/>
      <c r="L151" s="514"/>
      <c r="M151" s="517"/>
      <c r="N151" s="511"/>
      <c r="O151" s="517"/>
      <c r="P151" s="520"/>
      <c r="Q151" s="520"/>
      <c r="R151" s="520"/>
      <c r="S151" s="520"/>
      <c r="T151" s="511"/>
      <c r="U151" s="517"/>
      <c r="V151" s="520"/>
      <c r="W151" s="511"/>
      <c r="AD151" s="343"/>
      <c r="AE151" s="343"/>
      <c r="AF151" s="343"/>
      <c r="AG151" s="343"/>
      <c r="AH151" s="343"/>
      <c r="AI151" s="343"/>
      <c r="AJ151" s="343"/>
      <c r="AL151" s="575"/>
      <c r="AM151" s="576"/>
      <c r="AN151" s="940"/>
      <c r="AO151" s="940"/>
      <c r="AP151" s="943"/>
      <c r="AQ151" s="943"/>
      <c r="AR151" s="940"/>
      <c r="AS151" s="946"/>
      <c r="AW151" s="47"/>
    </row>
    <row r="152" spans="2:65" ht="6" customHeight="1" x14ac:dyDescent="0.15">
      <c r="B152" s="568"/>
      <c r="C152" s="568"/>
      <c r="D152" s="568"/>
      <c r="E152" s="568"/>
      <c r="F152" s="568"/>
      <c r="G152" s="568"/>
      <c r="H152" s="568"/>
      <c r="I152" s="568"/>
      <c r="J152" s="509"/>
      <c r="K152" s="512"/>
      <c r="L152" s="515"/>
      <c r="M152" s="518"/>
      <c r="N152" s="512"/>
      <c r="O152" s="518"/>
      <c r="P152" s="521"/>
      <c r="Q152" s="521"/>
      <c r="R152" s="521"/>
      <c r="S152" s="521"/>
      <c r="T152" s="512"/>
      <c r="U152" s="518"/>
      <c r="V152" s="521"/>
      <c r="W152" s="512"/>
      <c r="AW152" s="47"/>
    </row>
    <row r="153" spans="2:65" ht="15" customHeight="1" x14ac:dyDescent="0.15">
      <c r="B153" s="487" t="s">
        <v>51</v>
      </c>
      <c r="C153" s="488"/>
      <c r="D153" s="488"/>
      <c r="E153" s="488"/>
      <c r="F153" s="488"/>
      <c r="G153" s="488"/>
      <c r="H153" s="488"/>
      <c r="I153" s="489"/>
      <c r="J153" s="487" t="s">
        <v>6</v>
      </c>
      <c r="K153" s="488"/>
      <c r="L153" s="488"/>
      <c r="M153" s="488"/>
      <c r="N153" s="496"/>
      <c r="O153" s="499" t="s">
        <v>52</v>
      </c>
      <c r="P153" s="488"/>
      <c r="Q153" s="488"/>
      <c r="R153" s="488"/>
      <c r="S153" s="488"/>
      <c r="T153" s="488"/>
      <c r="U153" s="489"/>
      <c r="V153" s="12" t="s">
        <v>53</v>
      </c>
      <c r="W153" s="27"/>
      <c r="X153" s="27"/>
      <c r="Y153" s="526" t="s">
        <v>54</v>
      </c>
      <c r="Z153" s="526"/>
      <c r="AA153" s="526"/>
      <c r="AB153" s="526"/>
      <c r="AC153" s="526"/>
      <c r="AD153" s="526"/>
      <c r="AE153" s="526"/>
      <c r="AF153" s="526"/>
      <c r="AG153" s="526"/>
      <c r="AH153" s="526"/>
      <c r="AI153" s="27"/>
      <c r="AJ153" s="27"/>
      <c r="AK153" s="28"/>
      <c r="AL153" s="527" t="s">
        <v>216</v>
      </c>
      <c r="AM153" s="527"/>
      <c r="AN153" s="930" t="s">
        <v>33</v>
      </c>
      <c r="AO153" s="930"/>
      <c r="AP153" s="930"/>
      <c r="AQ153" s="930"/>
      <c r="AR153" s="930"/>
      <c r="AS153" s="931"/>
      <c r="AW153" s="47"/>
    </row>
    <row r="154" spans="2:65" ht="13.5" customHeight="1" x14ac:dyDescent="0.15">
      <c r="B154" s="490"/>
      <c r="C154" s="491"/>
      <c r="D154" s="491"/>
      <c r="E154" s="491"/>
      <c r="F154" s="491"/>
      <c r="G154" s="491"/>
      <c r="H154" s="491"/>
      <c r="I154" s="492"/>
      <c r="J154" s="490"/>
      <c r="K154" s="491"/>
      <c r="L154" s="491"/>
      <c r="M154" s="491"/>
      <c r="N154" s="497"/>
      <c r="O154" s="500"/>
      <c r="P154" s="491"/>
      <c r="Q154" s="491"/>
      <c r="R154" s="491"/>
      <c r="S154" s="491"/>
      <c r="T154" s="491"/>
      <c r="U154" s="492"/>
      <c r="V154" s="530" t="s">
        <v>7</v>
      </c>
      <c r="W154" s="531"/>
      <c r="X154" s="531"/>
      <c r="Y154" s="532"/>
      <c r="Z154" s="536" t="s">
        <v>16</v>
      </c>
      <c r="AA154" s="537"/>
      <c r="AB154" s="537"/>
      <c r="AC154" s="538"/>
      <c r="AD154" s="542" t="s">
        <v>17</v>
      </c>
      <c r="AE154" s="543"/>
      <c r="AF154" s="543"/>
      <c r="AG154" s="544"/>
      <c r="AH154" s="548" t="s">
        <v>86</v>
      </c>
      <c r="AI154" s="549"/>
      <c r="AJ154" s="549"/>
      <c r="AK154" s="550"/>
      <c r="AL154" s="554" t="s">
        <v>217</v>
      </c>
      <c r="AM154" s="554"/>
      <c r="AN154" s="932" t="s">
        <v>19</v>
      </c>
      <c r="AO154" s="933"/>
      <c r="AP154" s="933"/>
      <c r="AQ154" s="933"/>
      <c r="AR154" s="934"/>
      <c r="AS154" s="935"/>
      <c r="AW154" s="47"/>
      <c r="AY154" s="196" t="s">
        <v>243</v>
      </c>
      <c r="AZ154" s="196" t="s">
        <v>243</v>
      </c>
      <c r="BA154" s="196" t="s">
        <v>241</v>
      </c>
      <c r="BB154" s="522" t="s">
        <v>242</v>
      </c>
      <c r="BC154" s="523"/>
    </row>
    <row r="155" spans="2:65" ht="13.5" customHeight="1" x14ac:dyDescent="0.15">
      <c r="B155" s="493"/>
      <c r="C155" s="494"/>
      <c r="D155" s="494"/>
      <c r="E155" s="494"/>
      <c r="F155" s="494"/>
      <c r="G155" s="494"/>
      <c r="H155" s="494"/>
      <c r="I155" s="495"/>
      <c r="J155" s="493"/>
      <c r="K155" s="494"/>
      <c r="L155" s="494"/>
      <c r="M155" s="494"/>
      <c r="N155" s="498"/>
      <c r="O155" s="501"/>
      <c r="P155" s="494"/>
      <c r="Q155" s="494"/>
      <c r="R155" s="494"/>
      <c r="S155" s="494"/>
      <c r="T155" s="494"/>
      <c r="U155" s="495"/>
      <c r="V155" s="533"/>
      <c r="W155" s="534"/>
      <c r="X155" s="534"/>
      <c r="Y155" s="535"/>
      <c r="Z155" s="539"/>
      <c r="AA155" s="540"/>
      <c r="AB155" s="540"/>
      <c r="AC155" s="541"/>
      <c r="AD155" s="545"/>
      <c r="AE155" s="546"/>
      <c r="AF155" s="546"/>
      <c r="AG155" s="547"/>
      <c r="AH155" s="551"/>
      <c r="AI155" s="552"/>
      <c r="AJ155" s="552"/>
      <c r="AK155" s="553"/>
      <c r="AL155" s="555"/>
      <c r="AM155" s="555"/>
      <c r="AN155" s="936"/>
      <c r="AO155" s="936"/>
      <c r="AP155" s="936"/>
      <c r="AQ155" s="936"/>
      <c r="AR155" s="936"/>
      <c r="AS155" s="937"/>
      <c r="AW155" s="47"/>
      <c r="AY155" s="197"/>
      <c r="AZ155" s="198" t="s">
        <v>237</v>
      </c>
      <c r="BA155" s="198" t="s">
        <v>240</v>
      </c>
      <c r="BB155" s="199" t="s">
        <v>238</v>
      </c>
      <c r="BC155" s="198" t="s">
        <v>237</v>
      </c>
      <c r="BL155" s="43" t="s">
        <v>251</v>
      </c>
      <c r="BM155" s="43" t="s">
        <v>151</v>
      </c>
    </row>
    <row r="156" spans="2:65" ht="15" customHeight="1" x14ac:dyDescent="0.15">
      <c r="B156" s="891" t="s">
        <v>32</v>
      </c>
      <c r="C156" s="886"/>
      <c r="D156" s="887"/>
      <c r="E156" s="887"/>
      <c r="F156" s="887"/>
      <c r="G156" s="887"/>
      <c r="H156" s="887"/>
      <c r="I156" s="888"/>
      <c r="J156" s="893"/>
      <c r="K156" s="894"/>
      <c r="L156" s="894"/>
      <c r="M156" s="894"/>
      <c r="N156" s="895"/>
      <c r="O156" s="360"/>
      <c r="P156" s="386" t="s">
        <v>0</v>
      </c>
      <c r="Q156" s="363"/>
      <c r="R156" s="386" t="s">
        <v>1</v>
      </c>
      <c r="S156" s="365"/>
      <c r="T156" s="740" t="s">
        <v>57</v>
      </c>
      <c r="U156" s="741"/>
      <c r="V156" s="588"/>
      <c r="W156" s="589"/>
      <c r="X156" s="589"/>
      <c r="Y156" s="59" t="s">
        <v>8</v>
      </c>
      <c r="Z156" s="37"/>
      <c r="AA156" s="38"/>
      <c r="AB156" s="38"/>
      <c r="AC156" s="36" t="s">
        <v>8</v>
      </c>
      <c r="AD156" s="37"/>
      <c r="AE156" s="38"/>
      <c r="AF156" s="38"/>
      <c r="AG156" s="39" t="s">
        <v>8</v>
      </c>
      <c r="AH156" s="720">
        <f>IF(V156="賃金で算定",V157+Z157-AD157,0)</f>
        <v>0</v>
      </c>
      <c r="AI156" s="721"/>
      <c r="AJ156" s="721"/>
      <c r="AK156" s="722"/>
      <c r="AL156" s="51"/>
      <c r="AM156" s="52"/>
      <c r="AN156" s="744"/>
      <c r="AO156" s="745"/>
      <c r="AP156" s="745"/>
      <c r="AQ156" s="745"/>
      <c r="AR156" s="745"/>
      <c r="AS156" s="70" t="s">
        <v>8</v>
      </c>
      <c r="AV156" s="46" t="str">
        <f>IF(OR(O156="",Q156=""),"", IF(O156&lt;20,DATE(O156+118,Q156,IF(S156="",1,S156)),DATE(O156+88,Q156,IF(S156="",1,S156))))</f>
        <v/>
      </c>
      <c r="AW156" s="47" t="str">
        <f>IF(AV156&lt;=設定シート!C$15,"昔",IF(AV156&lt;=設定シート!E$15,"上",IF(AV156&lt;=設定シート!G$15,"中","下")))</f>
        <v>下</v>
      </c>
      <c r="AX156" s="4">
        <f>IF(AV156&lt;=設定シート!$E$36,5,IF(AV156&lt;=設定シート!$I$36,7,IF(AV156&lt;=設定シート!$M$36,9,11)))</f>
        <v>11</v>
      </c>
      <c r="AY156" s="202"/>
      <c r="AZ156" s="200"/>
      <c r="BA156" s="204">
        <f>AN156</f>
        <v>0</v>
      </c>
      <c r="BB156" s="200"/>
      <c r="BC156" s="200"/>
    </row>
    <row r="157" spans="2:65" ht="15" customHeight="1" x14ac:dyDescent="0.15">
      <c r="B157" s="892"/>
      <c r="C157" s="889"/>
      <c r="D157" s="889"/>
      <c r="E157" s="889"/>
      <c r="F157" s="889"/>
      <c r="G157" s="889"/>
      <c r="H157" s="889"/>
      <c r="I157" s="890"/>
      <c r="J157" s="896"/>
      <c r="K157" s="897"/>
      <c r="L157" s="897"/>
      <c r="M157" s="897"/>
      <c r="N157" s="898"/>
      <c r="O157" s="361"/>
      <c r="P157" s="314" t="s">
        <v>0</v>
      </c>
      <c r="Q157" s="364"/>
      <c r="R157" s="314" t="s">
        <v>1</v>
      </c>
      <c r="S157" s="366"/>
      <c r="T157" s="726" t="s">
        <v>58</v>
      </c>
      <c r="U157" s="746"/>
      <c r="V157" s="947"/>
      <c r="W157" s="948"/>
      <c r="X157" s="948"/>
      <c r="Y157" s="949"/>
      <c r="Z157" s="950"/>
      <c r="AA157" s="951"/>
      <c r="AB157" s="951"/>
      <c r="AC157" s="951"/>
      <c r="AD157" s="950"/>
      <c r="AE157" s="951"/>
      <c r="AF157" s="951"/>
      <c r="AG157" s="952"/>
      <c r="AH157" s="703">
        <f>IF(V156="賃金で算定",0,V157+Z157-AD157)</f>
        <v>0</v>
      </c>
      <c r="AI157" s="703"/>
      <c r="AJ157" s="703"/>
      <c r="AK157" s="733"/>
      <c r="AL157" s="439">
        <f>IF(V156="賃金で算定","賃金で算定",IF(OR(V157=0,$F174="",AV156=""),0,IF(AW156="昔",VLOOKUP($F174,労務比率,AX156,FALSE),IF(AW156="上",VLOOKUP($F174,労務比率,AX156,FALSE),IF(AW156="中",VLOOKUP($F174,労務比率,AX156,FALSE),VLOOKUP($F174,労務比率,AX156,FALSE))))))</f>
        <v>0</v>
      </c>
      <c r="AM157" s="440"/>
      <c r="AN157" s="708">
        <f>IF(V156="賃金で算定",0,INT(AH157*AL157/100))</f>
        <v>0</v>
      </c>
      <c r="AO157" s="709"/>
      <c r="AP157" s="709"/>
      <c r="AQ157" s="709"/>
      <c r="AR157" s="709"/>
      <c r="AS157" s="357"/>
      <c r="AV157" s="46"/>
      <c r="AW157" s="47"/>
      <c r="AY157" s="203">
        <f>AH157</f>
        <v>0</v>
      </c>
      <c r="AZ157" s="201">
        <f>IF(AV156&lt;=設定シート!C$85,AH157,IF(AND(AV156&gt;=設定シート!E$85,AV156&lt;=設定シート!G$85),AH157*105/108,AH157))</f>
        <v>0</v>
      </c>
      <c r="BA157" s="198"/>
      <c r="BB157" s="201">
        <f>IF($AL157="賃金で算定",0,INT(AY157*$AL157/100))</f>
        <v>0</v>
      </c>
      <c r="BC157" s="201">
        <f>IF(AY157=AZ157,BB157,AZ157*$AL157/100)</f>
        <v>0</v>
      </c>
      <c r="BL157" s="43">
        <f>IF(AY157=AZ157,0,1)</f>
        <v>0</v>
      </c>
      <c r="BM157" s="43" t="str">
        <f>IF(BL157=1,AL157,"")</f>
        <v/>
      </c>
    </row>
    <row r="158" spans="2:65" ht="15" customHeight="1" x14ac:dyDescent="0.15">
      <c r="B158" s="891" t="s">
        <v>55</v>
      </c>
      <c r="C158" s="886"/>
      <c r="D158" s="887"/>
      <c r="E158" s="887"/>
      <c r="F158" s="887"/>
      <c r="G158" s="887"/>
      <c r="H158" s="887"/>
      <c r="I158" s="888"/>
      <c r="J158" s="893"/>
      <c r="K158" s="894"/>
      <c r="L158" s="894"/>
      <c r="M158" s="894"/>
      <c r="N158" s="895"/>
      <c r="O158" s="360"/>
      <c r="P158" s="386" t="s">
        <v>45</v>
      </c>
      <c r="Q158" s="363"/>
      <c r="R158" s="386" t="s">
        <v>46</v>
      </c>
      <c r="S158" s="365"/>
      <c r="T158" s="740" t="s">
        <v>47</v>
      </c>
      <c r="U158" s="741"/>
      <c r="V158" s="588"/>
      <c r="W158" s="589"/>
      <c r="X158" s="589"/>
      <c r="Y158" s="60"/>
      <c r="Z158" s="33"/>
      <c r="AA158" s="34"/>
      <c r="AB158" s="34"/>
      <c r="AC158" s="35"/>
      <c r="AD158" s="33"/>
      <c r="AE158" s="34"/>
      <c r="AF158" s="34"/>
      <c r="AG158" s="40"/>
      <c r="AH158" s="720">
        <f>IF(V158="賃金で算定",V159+Z159-AD159,0)</f>
        <v>0</v>
      </c>
      <c r="AI158" s="721"/>
      <c r="AJ158" s="721"/>
      <c r="AK158" s="722"/>
      <c r="AL158" s="51"/>
      <c r="AM158" s="52"/>
      <c r="AN158" s="744"/>
      <c r="AO158" s="745"/>
      <c r="AP158" s="745"/>
      <c r="AQ158" s="745"/>
      <c r="AR158" s="745"/>
      <c r="AS158" s="359"/>
      <c r="AV158" s="46" t="str">
        <f>IF(OR(O158="",Q158=""),"", IF(O158&lt;20,DATE(O158+118,Q158,IF(S158="",1,S158)),DATE(O158+88,Q158,IF(S158="",1,S158))))</f>
        <v/>
      </c>
      <c r="AW158" s="47" t="str">
        <f>IF(AV158&lt;=設定シート!C$15,"昔",IF(AV158&lt;=設定シート!E$15,"上",IF(AV158&lt;=設定シート!G$15,"中","下")))</f>
        <v>下</v>
      </c>
      <c r="AX158" s="4">
        <f>IF(AV158&lt;=設定シート!$E$36,5,IF(AV158&lt;=設定シート!$I$36,7,IF(AV158&lt;=設定シート!$M$36,9,11)))</f>
        <v>11</v>
      </c>
      <c r="AY158" s="202"/>
      <c r="AZ158" s="200"/>
      <c r="BA158" s="204">
        <f t="shared" ref="BA158" si="58">AN158</f>
        <v>0</v>
      </c>
      <c r="BB158" s="200"/>
      <c r="BC158" s="200"/>
      <c r="BL158" s="43"/>
      <c r="BM158" s="43"/>
    </row>
    <row r="159" spans="2:65" ht="15" customHeight="1" x14ac:dyDescent="0.15">
      <c r="B159" s="892"/>
      <c r="C159" s="889"/>
      <c r="D159" s="889"/>
      <c r="E159" s="889"/>
      <c r="F159" s="889"/>
      <c r="G159" s="889"/>
      <c r="H159" s="889"/>
      <c r="I159" s="890"/>
      <c r="J159" s="896"/>
      <c r="K159" s="897"/>
      <c r="L159" s="897"/>
      <c r="M159" s="897"/>
      <c r="N159" s="898"/>
      <c r="O159" s="361"/>
      <c r="P159" s="387" t="s">
        <v>45</v>
      </c>
      <c r="Q159" s="364"/>
      <c r="R159" s="387" t="s">
        <v>46</v>
      </c>
      <c r="S159" s="366"/>
      <c r="T159" s="726" t="s">
        <v>48</v>
      </c>
      <c r="U159" s="746"/>
      <c r="V159" s="947"/>
      <c r="W159" s="948"/>
      <c r="X159" s="948"/>
      <c r="Y159" s="949"/>
      <c r="Z159" s="950"/>
      <c r="AA159" s="951"/>
      <c r="AB159" s="951"/>
      <c r="AC159" s="951"/>
      <c r="AD159" s="950"/>
      <c r="AE159" s="951"/>
      <c r="AF159" s="951"/>
      <c r="AG159" s="952"/>
      <c r="AH159" s="703">
        <f>IF(V158="賃金で算定",0,V159+Z159-AD159)</f>
        <v>0</v>
      </c>
      <c r="AI159" s="703"/>
      <c r="AJ159" s="703"/>
      <c r="AK159" s="733"/>
      <c r="AL159" s="439">
        <f>IF(V158="賃金で算定","賃金で算定",IF(OR(V159=0,$F175="",AV158=""),0,IF(AW158="昔",VLOOKUP($F175,労務比率,AX158,FALSE),IF(AW158="上",VLOOKUP($F175,労務比率,AX158,FALSE),IF(AW158="中",VLOOKUP($F175,労務比率,AX158,FALSE),VLOOKUP($F175,労務比率,AX158,FALSE))))))</f>
        <v>0</v>
      </c>
      <c r="AM159" s="440"/>
      <c r="AN159" s="708">
        <f>IF(V158="賃金で算定",0,INT(AH159*AL159/100))</f>
        <v>0</v>
      </c>
      <c r="AO159" s="709"/>
      <c r="AP159" s="709"/>
      <c r="AQ159" s="709"/>
      <c r="AR159" s="709"/>
      <c r="AS159" s="357"/>
      <c r="AV159" s="46"/>
      <c r="AW159" s="47"/>
      <c r="AY159" s="203">
        <f t="shared" ref="AY159" si="59">AH159</f>
        <v>0</v>
      </c>
      <c r="AZ159" s="201">
        <f>IF(AV158&lt;=設定シート!C$85,AH159,IF(AND(AV158&gt;=設定シート!E$85,AV158&lt;=設定シート!G$85),AH159*105/108,AH159))</f>
        <v>0</v>
      </c>
      <c r="BA159" s="198"/>
      <c r="BB159" s="201">
        <f t="shared" ref="BB159" si="60">IF($AL159="賃金で算定",0,INT(AY159*$AL159/100))</f>
        <v>0</v>
      </c>
      <c r="BC159" s="201">
        <f>IF(AY159=AZ159,BB159,AZ159*$AL159/100)</f>
        <v>0</v>
      </c>
      <c r="BL159" s="43">
        <f>IF(AY159=AZ159,0,1)</f>
        <v>0</v>
      </c>
      <c r="BM159" s="43" t="str">
        <f>IF(BL159=1,AL159,"")</f>
        <v/>
      </c>
    </row>
    <row r="160" spans="2:65" ht="15" customHeight="1" x14ac:dyDescent="0.15">
      <c r="B160" s="891" t="s">
        <v>33</v>
      </c>
      <c r="C160" s="886"/>
      <c r="D160" s="887"/>
      <c r="E160" s="887"/>
      <c r="F160" s="887"/>
      <c r="G160" s="887"/>
      <c r="H160" s="887"/>
      <c r="I160" s="888"/>
      <c r="J160" s="893"/>
      <c r="K160" s="894"/>
      <c r="L160" s="894"/>
      <c r="M160" s="894"/>
      <c r="N160" s="895"/>
      <c r="O160" s="360"/>
      <c r="P160" s="386" t="s">
        <v>45</v>
      </c>
      <c r="Q160" s="363"/>
      <c r="R160" s="386" t="s">
        <v>46</v>
      </c>
      <c r="S160" s="365"/>
      <c r="T160" s="740" t="s">
        <v>47</v>
      </c>
      <c r="U160" s="741"/>
      <c r="V160" s="588"/>
      <c r="W160" s="589"/>
      <c r="X160" s="589"/>
      <c r="Y160" s="60"/>
      <c r="Z160" s="33"/>
      <c r="AA160" s="34"/>
      <c r="AB160" s="34"/>
      <c r="AC160" s="35"/>
      <c r="AD160" s="33"/>
      <c r="AE160" s="34"/>
      <c r="AF160" s="34"/>
      <c r="AG160" s="40"/>
      <c r="AH160" s="720">
        <f>IF(V160="賃金で算定",V161+Z161-AD161,0)</f>
        <v>0</v>
      </c>
      <c r="AI160" s="721"/>
      <c r="AJ160" s="721"/>
      <c r="AK160" s="722"/>
      <c r="AL160" s="51"/>
      <c r="AM160" s="52"/>
      <c r="AN160" s="744"/>
      <c r="AO160" s="745"/>
      <c r="AP160" s="745"/>
      <c r="AQ160" s="745"/>
      <c r="AR160" s="745"/>
      <c r="AS160" s="359"/>
      <c r="AV160" s="46" t="str">
        <f>IF(OR(O160="",Q160=""),"", IF(O160&lt;20,DATE(O160+118,Q160,IF(S160="",1,S160)),DATE(O160+88,Q160,IF(S160="",1,S160))))</f>
        <v/>
      </c>
      <c r="AW160" s="47" t="str">
        <f>IF(AV160&lt;=設定シート!C$15,"昔",IF(AV160&lt;=設定シート!E$15,"上",IF(AV160&lt;=設定シート!G$15,"中","下")))</f>
        <v>下</v>
      </c>
      <c r="AX160" s="4">
        <f>IF(AV160&lt;=設定シート!$E$36,5,IF(AV160&lt;=設定シート!$I$36,7,IF(AV160&lt;=設定シート!$M$36,9,11)))</f>
        <v>11</v>
      </c>
      <c r="AY160" s="202"/>
      <c r="AZ160" s="200"/>
      <c r="BA160" s="204">
        <f t="shared" ref="BA160" si="61">AN160</f>
        <v>0</v>
      </c>
      <c r="BB160" s="200"/>
      <c r="BC160" s="200"/>
    </row>
    <row r="161" spans="2:65" ht="15" customHeight="1" x14ac:dyDescent="0.15">
      <c r="B161" s="892"/>
      <c r="C161" s="889"/>
      <c r="D161" s="889"/>
      <c r="E161" s="889"/>
      <c r="F161" s="889"/>
      <c r="G161" s="889"/>
      <c r="H161" s="889"/>
      <c r="I161" s="890"/>
      <c r="J161" s="896"/>
      <c r="K161" s="897"/>
      <c r="L161" s="897"/>
      <c r="M161" s="897"/>
      <c r="N161" s="898"/>
      <c r="O161" s="361"/>
      <c r="P161" s="387" t="s">
        <v>45</v>
      </c>
      <c r="Q161" s="364"/>
      <c r="R161" s="387" t="s">
        <v>46</v>
      </c>
      <c r="S161" s="366"/>
      <c r="T161" s="726" t="s">
        <v>48</v>
      </c>
      <c r="U161" s="746"/>
      <c r="V161" s="947"/>
      <c r="W161" s="948"/>
      <c r="X161" s="948"/>
      <c r="Y161" s="949"/>
      <c r="Z161" s="947"/>
      <c r="AA161" s="948"/>
      <c r="AB161" s="948"/>
      <c r="AC161" s="948"/>
      <c r="AD161" s="947"/>
      <c r="AE161" s="948"/>
      <c r="AF161" s="948"/>
      <c r="AG161" s="949"/>
      <c r="AH161" s="703">
        <f>IF(V160="賃金で算定",0,V161+Z161-AD161)</f>
        <v>0</v>
      </c>
      <c r="AI161" s="703"/>
      <c r="AJ161" s="703"/>
      <c r="AK161" s="733"/>
      <c r="AL161" s="439">
        <f>IF(V160="賃金で算定","賃金で算定",IF(OR(V161=0,$F176="",AV160=""),0,IF(AW160="昔",VLOOKUP($F176,労務比率,AX160,FALSE),IF(AW160="上",VLOOKUP($F176,労務比率,AX160,FALSE),IF(AW160="中",VLOOKUP($F176,労務比率,AX160,FALSE),VLOOKUP($F176,労務比率,AX160,FALSE))))))</f>
        <v>0</v>
      </c>
      <c r="AM161" s="440"/>
      <c r="AN161" s="708">
        <f>IF(V160="賃金で算定",0,INT(AH161*AL161/100))</f>
        <v>0</v>
      </c>
      <c r="AO161" s="709"/>
      <c r="AP161" s="709"/>
      <c r="AQ161" s="709"/>
      <c r="AR161" s="709"/>
      <c r="AS161" s="357"/>
      <c r="AV161" s="46"/>
      <c r="AW161" s="47"/>
      <c r="AY161" s="203">
        <f t="shared" ref="AY161" si="62">AH161</f>
        <v>0</v>
      </c>
      <c r="AZ161" s="201">
        <f>IF(AV160&lt;=設定シート!C$85,AH161,IF(AND(AV160&gt;=設定シート!E$85,AV160&lt;=設定シート!G$85),AH161*105/108,AH161))</f>
        <v>0</v>
      </c>
      <c r="BA161" s="198"/>
      <c r="BB161" s="201">
        <f t="shared" ref="BB161" si="63">IF($AL161="賃金で算定",0,INT(AY161*$AL161/100))</f>
        <v>0</v>
      </c>
      <c r="BC161" s="201">
        <f>IF(AY161=AZ161,BB161,AZ161*$AL161/100)</f>
        <v>0</v>
      </c>
      <c r="BL161" s="43">
        <f>IF(AY161=AZ161,0,1)</f>
        <v>0</v>
      </c>
      <c r="BM161" s="43" t="str">
        <f>IF(BL161=1,AL161,"")</f>
        <v/>
      </c>
    </row>
    <row r="162" spans="2:65" ht="15" customHeight="1" x14ac:dyDescent="0.15">
      <c r="B162" s="891" t="s">
        <v>215</v>
      </c>
      <c r="C162" s="886"/>
      <c r="D162" s="887"/>
      <c r="E162" s="887"/>
      <c r="F162" s="887"/>
      <c r="G162" s="887"/>
      <c r="H162" s="887"/>
      <c r="I162" s="888"/>
      <c r="J162" s="893"/>
      <c r="K162" s="894"/>
      <c r="L162" s="894"/>
      <c r="M162" s="894"/>
      <c r="N162" s="895"/>
      <c r="O162" s="360"/>
      <c r="P162" s="386" t="s">
        <v>45</v>
      </c>
      <c r="Q162" s="363"/>
      <c r="R162" s="386" t="s">
        <v>46</v>
      </c>
      <c r="S162" s="365"/>
      <c r="T162" s="740" t="s">
        <v>47</v>
      </c>
      <c r="U162" s="741"/>
      <c r="V162" s="588"/>
      <c r="W162" s="589"/>
      <c r="X162" s="589"/>
      <c r="Y162" s="61"/>
      <c r="Z162" s="29"/>
      <c r="AA162" s="30"/>
      <c r="AB162" s="30"/>
      <c r="AC162" s="41"/>
      <c r="AD162" s="29"/>
      <c r="AE162" s="30"/>
      <c r="AF162" s="30"/>
      <c r="AG162" s="42"/>
      <c r="AH162" s="720">
        <f>IF(V162="賃金で算定",V163+Z163-AD163,0)</f>
        <v>0</v>
      </c>
      <c r="AI162" s="721"/>
      <c r="AJ162" s="721"/>
      <c r="AK162" s="722"/>
      <c r="AL162" s="51"/>
      <c r="AM162" s="52"/>
      <c r="AN162" s="744"/>
      <c r="AO162" s="745"/>
      <c r="AP162" s="745"/>
      <c r="AQ162" s="745"/>
      <c r="AR162" s="745"/>
      <c r="AS162" s="359"/>
      <c r="AV162" s="46" t="str">
        <f>IF(OR(O162="",Q162=""),"", IF(O162&lt;20,DATE(O162+118,Q162,IF(S162="",1,S162)),DATE(O162+88,Q162,IF(S162="",1,S162))))</f>
        <v/>
      </c>
      <c r="AW162" s="47" t="str">
        <f>IF(AV162&lt;=設定シート!C$15,"昔",IF(AV162&lt;=設定シート!E$15,"上",IF(AV162&lt;=設定シート!G$15,"中","下")))</f>
        <v>下</v>
      </c>
      <c r="AX162" s="4">
        <f>IF(AV162&lt;=設定シート!$E$36,5,IF(AV162&lt;=設定シート!$I$36,7,IF(AV162&lt;=設定シート!$M$36,9,11)))</f>
        <v>11</v>
      </c>
      <c r="AY162" s="202"/>
      <c r="AZ162" s="200"/>
      <c r="BA162" s="204">
        <f t="shared" ref="BA162" si="64">AN162</f>
        <v>0</v>
      </c>
      <c r="BB162" s="200"/>
      <c r="BC162" s="200"/>
    </row>
    <row r="163" spans="2:65" ht="15" customHeight="1" x14ac:dyDescent="0.15">
      <c r="B163" s="892"/>
      <c r="C163" s="889"/>
      <c r="D163" s="889"/>
      <c r="E163" s="889"/>
      <c r="F163" s="889"/>
      <c r="G163" s="889"/>
      <c r="H163" s="889"/>
      <c r="I163" s="890"/>
      <c r="J163" s="896"/>
      <c r="K163" s="897"/>
      <c r="L163" s="897"/>
      <c r="M163" s="897"/>
      <c r="N163" s="898"/>
      <c r="O163" s="361"/>
      <c r="P163" s="387" t="s">
        <v>45</v>
      </c>
      <c r="Q163" s="364"/>
      <c r="R163" s="387" t="s">
        <v>46</v>
      </c>
      <c r="S163" s="366"/>
      <c r="T163" s="726" t="s">
        <v>48</v>
      </c>
      <c r="U163" s="746"/>
      <c r="V163" s="947"/>
      <c r="W163" s="948"/>
      <c r="X163" s="948"/>
      <c r="Y163" s="949"/>
      <c r="Z163" s="950"/>
      <c r="AA163" s="951"/>
      <c r="AB163" s="951"/>
      <c r="AC163" s="951"/>
      <c r="AD163" s="950"/>
      <c r="AE163" s="951"/>
      <c r="AF163" s="951"/>
      <c r="AG163" s="952"/>
      <c r="AH163" s="703">
        <f>IF(V162="賃金で算定",0,V163+Z163-AD163)</f>
        <v>0</v>
      </c>
      <c r="AI163" s="703"/>
      <c r="AJ163" s="703"/>
      <c r="AK163" s="733"/>
      <c r="AL163" s="439">
        <f>IF(V162="賃金で算定","賃金で算定",IF(OR(V163=0,$F177="",AV162=""),0,IF(AW162="昔",VLOOKUP($F177,労務比率,AX162,FALSE),IF(AW162="上",VLOOKUP($F177,労務比率,AX162,FALSE),IF(AW162="中",VLOOKUP($F177,労務比率,AX162,FALSE),VLOOKUP($F177,労務比率,AX162,FALSE))))))</f>
        <v>0</v>
      </c>
      <c r="AM163" s="440"/>
      <c r="AN163" s="708">
        <f>IF(V162="賃金で算定",0,INT(AH163*AL163/100))</f>
        <v>0</v>
      </c>
      <c r="AO163" s="709"/>
      <c r="AP163" s="709"/>
      <c r="AQ163" s="709"/>
      <c r="AR163" s="709"/>
      <c r="AS163" s="357"/>
      <c r="AV163" s="46"/>
      <c r="AW163" s="47"/>
      <c r="AY163" s="203">
        <f t="shared" ref="AY163" si="65">AH163</f>
        <v>0</v>
      </c>
      <c r="AZ163" s="201">
        <f>IF(AV162&lt;=設定シート!C$85,AH163,IF(AND(AV162&gt;=設定シート!E$85,AV162&lt;=設定シート!G$85),AH163*105/108,AH163))</f>
        <v>0</v>
      </c>
      <c r="BA163" s="198"/>
      <c r="BB163" s="201">
        <f t="shared" ref="BB163" si="66">IF($AL163="賃金で算定",0,INT(AY163*$AL163/100))</f>
        <v>0</v>
      </c>
      <c r="BC163" s="201">
        <f>IF(AY163=AZ163,BB163,AZ163*$AL163/100)</f>
        <v>0</v>
      </c>
      <c r="BL163" s="43">
        <f>IF(AY163=AZ163,0,1)</f>
        <v>0</v>
      </c>
      <c r="BM163" s="43" t="str">
        <f>IF(BL163=1,AL163,"")</f>
        <v/>
      </c>
    </row>
    <row r="164" spans="2:65" ht="15" customHeight="1" x14ac:dyDescent="0.15">
      <c r="B164" s="891" t="s">
        <v>284</v>
      </c>
      <c r="C164" s="886"/>
      <c r="D164" s="887"/>
      <c r="E164" s="887"/>
      <c r="F164" s="887"/>
      <c r="G164" s="887"/>
      <c r="H164" s="887"/>
      <c r="I164" s="888"/>
      <c r="J164" s="893"/>
      <c r="K164" s="894"/>
      <c r="L164" s="894"/>
      <c r="M164" s="894"/>
      <c r="N164" s="895"/>
      <c r="O164" s="360"/>
      <c r="P164" s="386" t="s">
        <v>45</v>
      </c>
      <c r="Q164" s="363"/>
      <c r="R164" s="386" t="s">
        <v>46</v>
      </c>
      <c r="S164" s="365"/>
      <c r="T164" s="740" t="s">
        <v>47</v>
      </c>
      <c r="U164" s="741"/>
      <c r="V164" s="588"/>
      <c r="W164" s="589"/>
      <c r="X164" s="589"/>
      <c r="Y164" s="60"/>
      <c r="Z164" s="33"/>
      <c r="AA164" s="34"/>
      <c r="AB164" s="34"/>
      <c r="AC164" s="35"/>
      <c r="AD164" s="33"/>
      <c r="AE164" s="34"/>
      <c r="AF164" s="34"/>
      <c r="AG164" s="40"/>
      <c r="AH164" s="720">
        <f>IF(V164="賃金で算定",V165+Z165-AD165,0)</f>
        <v>0</v>
      </c>
      <c r="AI164" s="721"/>
      <c r="AJ164" s="721"/>
      <c r="AK164" s="722"/>
      <c r="AL164" s="51"/>
      <c r="AM164" s="52"/>
      <c r="AN164" s="744"/>
      <c r="AO164" s="745"/>
      <c r="AP164" s="745"/>
      <c r="AQ164" s="745"/>
      <c r="AR164" s="745"/>
      <c r="AS164" s="359"/>
      <c r="AV164" s="46" t="str">
        <f>IF(OR(O164="",Q164=""),"", IF(O164&lt;20,DATE(O164+118,Q164,IF(S164="",1,S164)),DATE(O164+88,Q164,IF(S164="",1,S164))))</f>
        <v/>
      </c>
      <c r="AW164" s="47" t="str">
        <f>IF(AV164&lt;=設定シート!C$15,"昔",IF(AV164&lt;=設定シート!E$15,"上",IF(AV164&lt;=設定シート!G$15,"中","下")))</f>
        <v>下</v>
      </c>
      <c r="AX164" s="4">
        <f>IF(AV164&lt;=設定シート!$E$36,5,IF(AV164&lt;=設定シート!$I$36,7,IF(AV164&lt;=設定シート!$M$36,9,11)))</f>
        <v>11</v>
      </c>
      <c r="AY164" s="202"/>
      <c r="AZ164" s="200"/>
      <c r="BA164" s="204">
        <f t="shared" ref="BA164" si="67">AN164</f>
        <v>0</v>
      </c>
      <c r="BB164" s="200"/>
      <c r="BC164" s="200"/>
    </row>
    <row r="165" spans="2:65" ht="15" customHeight="1" x14ac:dyDescent="0.15">
      <c r="B165" s="892"/>
      <c r="C165" s="889"/>
      <c r="D165" s="889"/>
      <c r="E165" s="889"/>
      <c r="F165" s="889"/>
      <c r="G165" s="889"/>
      <c r="H165" s="889"/>
      <c r="I165" s="890"/>
      <c r="J165" s="896"/>
      <c r="K165" s="897"/>
      <c r="L165" s="897"/>
      <c r="M165" s="897"/>
      <c r="N165" s="898"/>
      <c r="O165" s="361"/>
      <c r="P165" s="387" t="s">
        <v>45</v>
      </c>
      <c r="Q165" s="364"/>
      <c r="R165" s="387" t="s">
        <v>46</v>
      </c>
      <c r="S165" s="366"/>
      <c r="T165" s="726" t="s">
        <v>48</v>
      </c>
      <c r="U165" s="746"/>
      <c r="V165" s="947"/>
      <c r="W165" s="948"/>
      <c r="X165" s="948"/>
      <c r="Y165" s="949"/>
      <c r="Z165" s="947"/>
      <c r="AA165" s="948"/>
      <c r="AB165" s="948"/>
      <c r="AC165" s="948"/>
      <c r="AD165" s="950"/>
      <c r="AE165" s="951"/>
      <c r="AF165" s="951"/>
      <c r="AG165" s="952"/>
      <c r="AH165" s="703">
        <f>IF(V164="賃金で算定",0,V165+Z165-AD165)</f>
        <v>0</v>
      </c>
      <c r="AI165" s="703"/>
      <c r="AJ165" s="703"/>
      <c r="AK165" s="733"/>
      <c r="AL165" s="439">
        <f>IF(V164="賃金で算定","賃金で算定",IF(OR(V165=0,$F178="",AV164=""),0,IF(AW164="昔",VLOOKUP($F178,労務比率,AX164,FALSE),IF(AW164="上",VLOOKUP($F178,労務比率,AX164,FALSE),IF(AW164="中",VLOOKUP($F178,労務比率,AX164,FALSE),VLOOKUP($F178,労務比率,AX164,FALSE))))))</f>
        <v>0</v>
      </c>
      <c r="AM165" s="440"/>
      <c r="AN165" s="708">
        <f>IF(V164="賃金で算定",0,INT(AH165*AL165/100))</f>
        <v>0</v>
      </c>
      <c r="AO165" s="709"/>
      <c r="AP165" s="709"/>
      <c r="AQ165" s="709"/>
      <c r="AR165" s="709"/>
      <c r="AS165" s="357"/>
      <c r="AV165" s="46"/>
      <c r="AW165" s="47"/>
      <c r="AY165" s="203">
        <f t="shared" ref="AY165" si="68">AH165</f>
        <v>0</v>
      </c>
      <c r="AZ165" s="201">
        <f>IF(AV164&lt;=設定シート!C$85,AH165,IF(AND(AV164&gt;=設定シート!E$85,AV164&lt;=設定シート!G$85),AH165*105/108,AH165))</f>
        <v>0</v>
      </c>
      <c r="BA165" s="198"/>
      <c r="BB165" s="201">
        <f t="shared" ref="BB165" si="69">IF($AL165="賃金で算定",0,INT(AY165*$AL165/100))</f>
        <v>0</v>
      </c>
      <c r="BC165" s="201">
        <f>IF(AY165=AZ165,BB165,AZ165*$AL165/100)</f>
        <v>0</v>
      </c>
      <c r="BL165" s="43">
        <f>IF(AY165=AZ165,0,1)</f>
        <v>0</v>
      </c>
      <c r="BM165" s="43" t="str">
        <f>IF(BL165=1,AL165,"")</f>
        <v/>
      </c>
    </row>
    <row r="166" spans="2:65" ht="15" customHeight="1" x14ac:dyDescent="0.15">
      <c r="B166" s="891" t="s">
        <v>288</v>
      </c>
      <c r="C166" s="886"/>
      <c r="D166" s="887"/>
      <c r="E166" s="887"/>
      <c r="F166" s="887"/>
      <c r="G166" s="887"/>
      <c r="H166" s="887"/>
      <c r="I166" s="888"/>
      <c r="J166" s="893"/>
      <c r="K166" s="894"/>
      <c r="L166" s="894"/>
      <c r="M166" s="894"/>
      <c r="N166" s="895"/>
      <c r="O166" s="360"/>
      <c r="P166" s="386" t="s">
        <v>45</v>
      </c>
      <c r="Q166" s="363"/>
      <c r="R166" s="386" t="s">
        <v>46</v>
      </c>
      <c r="S166" s="365"/>
      <c r="T166" s="740" t="s">
        <v>47</v>
      </c>
      <c r="U166" s="741"/>
      <c r="V166" s="588"/>
      <c r="W166" s="589"/>
      <c r="X166" s="589"/>
      <c r="Y166" s="60"/>
      <c r="Z166" s="33"/>
      <c r="AA166" s="34"/>
      <c r="AB166" s="34"/>
      <c r="AC166" s="35"/>
      <c r="AD166" s="33"/>
      <c r="AE166" s="34"/>
      <c r="AF166" s="34"/>
      <c r="AG166" s="40"/>
      <c r="AH166" s="720">
        <f>IF(V166="賃金で算定",V167+Z167-AD167,0)</f>
        <v>0</v>
      </c>
      <c r="AI166" s="721"/>
      <c r="AJ166" s="721"/>
      <c r="AK166" s="722"/>
      <c r="AL166" s="51"/>
      <c r="AM166" s="52"/>
      <c r="AN166" s="744"/>
      <c r="AO166" s="745"/>
      <c r="AP166" s="745"/>
      <c r="AQ166" s="745"/>
      <c r="AR166" s="745"/>
      <c r="AS166" s="359"/>
      <c r="AV166" s="46" t="str">
        <f>IF(OR(O166="",Q166=""),"", IF(O166&lt;20,DATE(O166+118,Q166,IF(S166="",1,S166)),DATE(O166+88,Q166,IF(S166="",1,S166))))</f>
        <v/>
      </c>
      <c r="AW166" s="47" t="str">
        <f>IF(AV166&lt;=設定シート!C$15,"昔",IF(AV166&lt;=設定シート!E$15,"上",IF(AV166&lt;=設定シート!G$15,"中","下")))</f>
        <v>下</v>
      </c>
      <c r="AX166" s="4">
        <f>IF(AV166&lt;=設定シート!$E$36,5,IF(AV166&lt;=設定シート!$I$36,7,IF(AV166&lt;=設定シート!$M$36,9,11)))</f>
        <v>11</v>
      </c>
      <c r="AY166" s="202"/>
      <c r="AZ166" s="200"/>
      <c r="BA166" s="204">
        <f t="shared" ref="BA166" si="70">AN166</f>
        <v>0</v>
      </c>
      <c r="BB166" s="200"/>
      <c r="BC166" s="200"/>
    </row>
    <row r="167" spans="2:65" ht="15" customHeight="1" x14ac:dyDescent="0.15">
      <c r="B167" s="892"/>
      <c r="C167" s="889"/>
      <c r="D167" s="889"/>
      <c r="E167" s="889"/>
      <c r="F167" s="889"/>
      <c r="G167" s="889"/>
      <c r="H167" s="889"/>
      <c r="I167" s="890"/>
      <c r="J167" s="896"/>
      <c r="K167" s="897"/>
      <c r="L167" s="897"/>
      <c r="M167" s="897"/>
      <c r="N167" s="898"/>
      <c r="O167" s="361"/>
      <c r="P167" s="387" t="s">
        <v>45</v>
      </c>
      <c r="Q167" s="364"/>
      <c r="R167" s="387" t="s">
        <v>46</v>
      </c>
      <c r="S167" s="366"/>
      <c r="T167" s="726" t="s">
        <v>48</v>
      </c>
      <c r="U167" s="746"/>
      <c r="V167" s="947"/>
      <c r="W167" s="948"/>
      <c r="X167" s="948"/>
      <c r="Y167" s="949"/>
      <c r="Z167" s="947"/>
      <c r="AA167" s="948"/>
      <c r="AB167" s="948"/>
      <c r="AC167" s="948"/>
      <c r="AD167" s="950"/>
      <c r="AE167" s="951"/>
      <c r="AF167" s="951"/>
      <c r="AG167" s="952"/>
      <c r="AH167" s="703">
        <f>IF(V166="賃金で算定",0,V167+Z167-AD167)</f>
        <v>0</v>
      </c>
      <c r="AI167" s="703"/>
      <c r="AJ167" s="703"/>
      <c r="AK167" s="733"/>
      <c r="AL167" s="439">
        <f>IF(V166="賃金で算定","賃金で算定",IF(OR(V167=0,$F179="",AV166=""),0,IF(AW166="昔",VLOOKUP($F179,労務比率,AX166,FALSE),IF(AW166="上",VLOOKUP($F179,労務比率,AX166,FALSE),IF(AW166="中",VLOOKUP($F179,労務比率,AX166,FALSE),VLOOKUP($F179,労務比率,AX166,FALSE))))))</f>
        <v>0</v>
      </c>
      <c r="AM167" s="440"/>
      <c r="AN167" s="708">
        <f>IF(V166="賃金で算定",0,INT(AH167*AL167/100))</f>
        <v>0</v>
      </c>
      <c r="AO167" s="709"/>
      <c r="AP167" s="709"/>
      <c r="AQ167" s="709"/>
      <c r="AR167" s="709"/>
      <c r="AS167" s="357"/>
      <c r="AV167" s="46"/>
      <c r="AW167" s="47"/>
      <c r="AY167" s="203">
        <f t="shared" ref="AY167" si="71">AH167</f>
        <v>0</v>
      </c>
      <c r="AZ167" s="201">
        <f>IF(AV166&lt;=設定シート!C$85,AH167,IF(AND(AV166&gt;=設定シート!E$85,AV166&lt;=設定シート!G$85),AH167*105/108,AH167))</f>
        <v>0</v>
      </c>
      <c r="BA167" s="198"/>
      <c r="BB167" s="201">
        <f t="shared" ref="BB167" si="72">IF($AL167="賃金で算定",0,INT(AY167*$AL167/100))</f>
        <v>0</v>
      </c>
      <c r="BC167" s="201">
        <f>IF(AY167=AZ167,BB167,AZ167*$AL167/100)</f>
        <v>0</v>
      </c>
      <c r="BL167" s="43">
        <f>IF(AY167=AZ167,0,1)</f>
        <v>0</v>
      </c>
      <c r="BM167" s="43" t="str">
        <f>IF(BL167=1,AL167,"")</f>
        <v/>
      </c>
    </row>
    <row r="168" spans="2:65" ht="15" customHeight="1" x14ac:dyDescent="0.15">
      <c r="B168" s="891" t="s">
        <v>289</v>
      </c>
      <c r="C168" s="886"/>
      <c r="D168" s="887"/>
      <c r="E168" s="887"/>
      <c r="F168" s="887"/>
      <c r="G168" s="887"/>
      <c r="H168" s="887"/>
      <c r="I168" s="888"/>
      <c r="J168" s="893"/>
      <c r="K168" s="894"/>
      <c r="L168" s="894"/>
      <c r="M168" s="894"/>
      <c r="N168" s="895"/>
      <c r="O168" s="360"/>
      <c r="P168" s="386" t="s">
        <v>45</v>
      </c>
      <c r="Q168" s="363"/>
      <c r="R168" s="386" t="s">
        <v>46</v>
      </c>
      <c r="S168" s="365"/>
      <c r="T168" s="740" t="s">
        <v>47</v>
      </c>
      <c r="U168" s="741"/>
      <c r="V168" s="588"/>
      <c r="W168" s="589"/>
      <c r="X168" s="589"/>
      <c r="Y168" s="60"/>
      <c r="Z168" s="33"/>
      <c r="AA168" s="34"/>
      <c r="AB168" s="34"/>
      <c r="AC168" s="35"/>
      <c r="AD168" s="33"/>
      <c r="AE168" s="34"/>
      <c r="AF168" s="34"/>
      <c r="AG168" s="40"/>
      <c r="AH168" s="720">
        <f>IF(V168="賃金で算定",V169+Z169-AD169,0)</f>
        <v>0</v>
      </c>
      <c r="AI168" s="721"/>
      <c r="AJ168" s="721"/>
      <c r="AK168" s="722"/>
      <c r="AL168" s="51"/>
      <c r="AM168" s="52"/>
      <c r="AN168" s="744"/>
      <c r="AO168" s="745"/>
      <c r="AP168" s="745"/>
      <c r="AQ168" s="745"/>
      <c r="AR168" s="745"/>
      <c r="AS168" s="359"/>
      <c r="AV168" s="46" t="str">
        <f>IF(OR(O168="",Q168=""),"", IF(O168&lt;20,DATE(O168+118,Q168,IF(S168="",1,S168)),DATE(O168+88,Q168,IF(S168="",1,S168))))</f>
        <v/>
      </c>
      <c r="AW168" s="47" t="str">
        <f>IF(AV168&lt;=設定シート!C$15,"昔",IF(AV168&lt;=設定シート!E$15,"上",IF(AV168&lt;=設定シート!G$15,"中","下")))</f>
        <v>下</v>
      </c>
      <c r="AX168" s="4">
        <f>IF(AV168&lt;=設定シート!$E$36,5,IF(AV168&lt;=設定シート!$I$36,7,IF(AV168&lt;=設定シート!$M$36,9,11)))</f>
        <v>11</v>
      </c>
      <c r="AY168" s="202"/>
      <c r="AZ168" s="200"/>
      <c r="BA168" s="204">
        <f t="shared" ref="BA168" si="73">AN168</f>
        <v>0</v>
      </c>
      <c r="BB168" s="200"/>
      <c r="BC168" s="200"/>
    </row>
    <row r="169" spans="2:65" ht="15" customHeight="1" x14ac:dyDescent="0.15">
      <c r="B169" s="892"/>
      <c r="C169" s="889"/>
      <c r="D169" s="889"/>
      <c r="E169" s="889"/>
      <c r="F169" s="889"/>
      <c r="G169" s="889"/>
      <c r="H169" s="889"/>
      <c r="I169" s="890"/>
      <c r="J169" s="896"/>
      <c r="K169" s="897"/>
      <c r="L169" s="897"/>
      <c r="M169" s="897"/>
      <c r="N169" s="898"/>
      <c r="O169" s="361"/>
      <c r="P169" s="387" t="s">
        <v>45</v>
      </c>
      <c r="Q169" s="364"/>
      <c r="R169" s="387" t="s">
        <v>46</v>
      </c>
      <c r="S169" s="366"/>
      <c r="T169" s="726" t="s">
        <v>48</v>
      </c>
      <c r="U169" s="746"/>
      <c r="V169" s="947"/>
      <c r="W169" s="948"/>
      <c r="X169" s="948"/>
      <c r="Y169" s="949"/>
      <c r="Z169" s="947"/>
      <c r="AA169" s="948"/>
      <c r="AB169" s="948"/>
      <c r="AC169" s="948"/>
      <c r="AD169" s="950"/>
      <c r="AE169" s="951"/>
      <c r="AF169" s="951"/>
      <c r="AG169" s="952"/>
      <c r="AH169" s="703">
        <f>IF(V168="賃金で算定",0,V169+Z169-AD169)</f>
        <v>0</v>
      </c>
      <c r="AI169" s="703"/>
      <c r="AJ169" s="703"/>
      <c r="AK169" s="733"/>
      <c r="AL169" s="439">
        <f>IF(V168="賃金で算定","賃金で算定",IF(OR(V169=0,$F180="",AV168=""),0,IF(AW168="昔",VLOOKUP($F180,労務比率,AX168,FALSE),IF(AW168="上",VLOOKUP($F180,労務比率,AX168,FALSE),IF(AW168="中",VLOOKUP($F180,労務比率,AX168,FALSE),VLOOKUP($F180,労務比率,AX168,FALSE))))))</f>
        <v>0</v>
      </c>
      <c r="AM169" s="440"/>
      <c r="AN169" s="708">
        <f>IF(V168="賃金で算定",0,INT(AH169*AL169/100))</f>
        <v>0</v>
      </c>
      <c r="AO169" s="709"/>
      <c r="AP169" s="709"/>
      <c r="AQ169" s="709"/>
      <c r="AR169" s="709"/>
      <c r="AS169" s="357"/>
      <c r="AV169" s="46"/>
      <c r="AW169" s="47"/>
      <c r="AY169" s="203">
        <f t="shared" ref="AY169" si="74">AH169</f>
        <v>0</v>
      </c>
      <c r="AZ169" s="201">
        <f>IF(AV168&lt;=設定シート!C$85,AH169,IF(AND(AV168&gt;=設定シート!E$85,AV168&lt;=設定シート!G$85),AH169*105/108,AH169))</f>
        <v>0</v>
      </c>
      <c r="BA169" s="198"/>
      <c r="BB169" s="201">
        <f t="shared" ref="BB169" si="75">IF($AL169="賃金で算定",0,INT(AY169*$AL169/100))</f>
        <v>0</v>
      </c>
      <c r="BC169" s="201">
        <f>IF(AY169=AZ169,BB169,AZ169*$AL169/100)</f>
        <v>0</v>
      </c>
      <c r="BL169" s="43">
        <f>IF(AY169=AZ169,0,1)</f>
        <v>0</v>
      </c>
      <c r="BM169" s="43" t="str">
        <f>IF(BL169=1,AL169,"")</f>
        <v/>
      </c>
    </row>
    <row r="170" spans="2:65" ht="15" customHeight="1" x14ac:dyDescent="0.15">
      <c r="B170" s="891" t="s">
        <v>290</v>
      </c>
      <c r="C170" s="886"/>
      <c r="D170" s="887"/>
      <c r="E170" s="887"/>
      <c r="F170" s="887"/>
      <c r="G170" s="887"/>
      <c r="H170" s="887"/>
      <c r="I170" s="888"/>
      <c r="J170" s="893"/>
      <c r="K170" s="894"/>
      <c r="L170" s="894"/>
      <c r="M170" s="894"/>
      <c r="N170" s="895"/>
      <c r="O170" s="360"/>
      <c r="P170" s="386" t="s">
        <v>45</v>
      </c>
      <c r="Q170" s="363"/>
      <c r="R170" s="386" t="s">
        <v>46</v>
      </c>
      <c r="S170" s="365"/>
      <c r="T170" s="740" t="s">
        <v>47</v>
      </c>
      <c r="U170" s="741"/>
      <c r="V170" s="588"/>
      <c r="W170" s="589"/>
      <c r="X170" s="589"/>
      <c r="Y170" s="60"/>
      <c r="Z170" s="33"/>
      <c r="AA170" s="34"/>
      <c r="AB170" s="34"/>
      <c r="AC170" s="35"/>
      <c r="AD170" s="33"/>
      <c r="AE170" s="34"/>
      <c r="AF170" s="34"/>
      <c r="AG170" s="40"/>
      <c r="AH170" s="720">
        <f>IF(V170="賃金で算定",V171+Z171-AD171,0)</f>
        <v>0</v>
      </c>
      <c r="AI170" s="721"/>
      <c r="AJ170" s="721"/>
      <c r="AK170" s="722"/>
      <c r="AL170" s="51"/>
      <c r="AM170" s="52"/>
      <c r="AN170" s="744"/>
      <c r="AO170" s="745"/>
      <c r="AP170" s="745"/>
      <c r="AQ170" s="745"/>
      <c r="AR170" s="745"/>
      <c r="AS170" s="359"/>
      <c r="AV170" s="46" t="str">
        <f>IF(OR(O170="",Q170=""),"", IF(O170&lt;20,DATE(O170+118,Q170,IF(S170="",1,S170)),DATE(O170+88,Q170,IF(S170="",1,S170))))</f>
        <v/>
      </c>
      <c r="AW170" s="47" t="str">
        <f>IF(AV170&lt;=設定シート!C$15,"昔",IF(AV170&lt;=設定シート!E$15,"上",IF(AV170&lt;=設定シート!G$15,"中","下")))</f>
        <v>下</v>
      </c>
      <c r="AX170" s="4">
        <f>IF(AV170&lt;=設定シート!$E$36,5,IF(AV170&lt;=設定シート!$I$36,7,IF(AV170&lt;=設定シート!$M$36,9,11)))</f>
        <v>11</v>
      </c>
      <c r="AY170" s="202"/>
      <c r="AZ170" s="200"/>
      <c r="BA170" s="204">
        <f t="shared" ref="BA170" si="76">AN170</f>
        <v>0</v>
      </c>
      <c r="BB170" s="200"/>
      <c r="BC170" s="200"/>
    </row>
    <row r="171" spans="2:65" ht="15" customHeight="1" x14ac:dyDescent="0.15">
      <c r="B171" s="892"/>
      <c r="C171" s="889"/>
      <c r="D171" s="889"/>
      <c r="E171" s="889"/>
      <c r="F171" s="889"/>
      <c r="G171" s="889"/>
      <c r="H171" s="889"/>
      <c r="I171" s="890"/>
      <c r="J171" s="896"/>
      <c r="K171" s="897"/>
      <c r="L171" s="897"/>
      <c r="M171" s="897"/>
      <c r="N171" s="898"/>
      <c r="O171" s="361"/>
      <c r="P171" s="387" t="s">
        <v>45</v>
      </c>
      <c r="Q171" s="364"/>
      <c r="R171" s="387" t="s">
        <v>46</v>
      </c>
      <c r="S171" s="366"/>
      <c r="T171" s="726" t="s">
        <v>48</v>
      </c>
      <c r="U171" s="746"/>
      <c r="V171" s="947"/>
      <c r="W171" s="948"/>
      <c r="X171" s="948"/>
      <c r="Y171" s="949"/>
      <c r="Z171" s="947"/>
      <c r="AA171" s="948"/>
      <c r="AB171" s="948"/>
      <c r="AC171" s="948"/>
      <c r="AD171" s="950"/>
      <c r="AE171" s="951"/>
      <c r="AF171" s="951"/>
      <c r="AG171" s="952"/>
      <c r="AH171" s="703">
        <f>IF(V170="賃金で算定",0,V171+Z171-AD171)</f>
        <v>0</v>
      </c>
      <c r="AI171" s="703"/>
      <c r="AJ171" s="703"/>
      <c r="AK171" s="733"/>
      <c r="AL171" s="439">
        <f>IF(V170="賃金で算定","賃金で算定",IF(OR(V171=0,$F181="",AV170=""),0,IF(AW170="昔",VLOOKUP($F181,労務比率,AX170,FALSE),IF(AW170="上",VLOOKUP($F181,労務比率,AX170,FALSE),IF(AW170="中",VLOOKUP($F181,労務比率,AX170,FALSE),VLOOKUP($F181,労務比率,AX170,FALSE))))))</f>
        <v>0</v>
      </c>
      <c r="AM171" s="440"/>
      <c r="AN171" s="708">
        <f>IF(V170="賃金で算定",0,INT(AH171*AL171/100))</f>
        <v>0</v>
      </c>
      <c r="AO171" s="709"/>
      <c r="AP171" s="709"/>
      <c r="AQ171" s="709"/>
      <c r="AR171" s="709"/>
      <c r="AS171" s="357"/>
      <c r="AV171" s="46"/>
      <c r="AW171" s="47"/>
      <c r="AY171" s="203">
        <f t="shared" ref="AY171" si="77">AH171</f>
        <v>0</v>
      </c>
      <c r="AZ171" s="201">
        <f>IF(AV170&lt;=設定シート!C$85,AH171,IF(AND(AV170&gt;=設定シート!E$85,AV170&lt;=設定シート!G$85),AH171*105/108,AH171))</f>
        <v>0</v>
      </c>
      <c r="BA171" s="198"/>
      <c r="BB171" s="201">
        <f t="shared" ref="BB171" si="78">IF($AL171="賃金で算定",0,INT(AY171*$AL171/100))</f>
        <v>0</v>
      </c>
      <c r="BC171" s="201">
        <f>IF(AY171=AZ171,BB171,AZ171*$AL171/100)</f>
        <v>0</v>
      </c>
      <c r="BL171" s="43">
        <f>IF(AY171=AZ171,0,1)</f>
        <v>0</v>
      </c>
      <c r="BM171" s="43" t="str">
        <f>IF(BL171=1,AL171,"")</f>
        <v/>
      </c>
    </row>
    <row r="172" spans="2:65" ht="15" customHeight="1" x14ac:dyDescent="0.15">
      <c r="B172" s="891" t="s">
        <v>291</v>
      </c>
      <c r="C172" s="886"/>
      <c r="D172" s="887"/>
      <c r="E172" s="887"/>
      <c r="F172" s="887"/>
      <c r="G172" s="887"/>
      <c r="H172" s="887"/>
      <c r="I172" s="888"/>
      <c r="J172" s="893"/>
      <c r="K172" s="894"/>
      <c r="L172" s="894"/>
      <c r="M172" s="894"/>
      <c r="N172" s="895"/>
      <c r="O172" s="360"/>
      <c r="P172" s="386" t="s">
        <v>45</v>
      </c>
      <c r="Q172" s="363"/>
      <c r="R172" s="386" t="s">
        <v>46</v>
      </c>
      <c r="S172" s="365"/>
      <c r="T172" s="740" t="s">
        <v>47</v>
      </c>
      <c r="U172" s="741"/>
      <c r="V172" s="588"/>
      <c r="W172" s="589"/>
      <c r="X172" s="589"/>
      <c r="Y172" s="60"/>
      <c r="Z172" s="33"/>
      <c r="AA172" s="34"/>
      <c r="AB172" s="34"/>
      <c r="AC172" s="35"/>
      <c r="AD172" s="33"/>
      <c r="AE172" s="34"/>
      <c r="AF172" s="34"/>
      <c r="AG172" s="40"/>
      <c r="AH172" s="720">
        <f>IF(V172="賃金で算定",V173+Z173-AD173,0)</f>
        <v>0</v>
      </c>
      <c r="AI172" s="721"/>
      <c r="AJ172" s="721"/>
      <c r="AK172" s="722"/>
      <c r="AL172" s="51"/>
      <c r="AM172" s="52"/>
      <c r="AN172" s="744"/>
      <c r="AO172" s="745"/>
      <c r="AP172" s="745"/>
      <c r="AQ172" s="745"/>
      <c r="AR172" s="745"/>
      <c r="AS172" s="359"/>
      <c r="AV172" s="46" t="str">
        <f>IF(OR(O172="",Q172=""),"", IF(O172&lt;20,DATE(O172+118,Q172,IF(S172="",1,S172)),DATE(O172+88,Q172,IF(S172="",1,S172))))</f>
        <v/>
      </c>
      <c r="AW172" s="47" t="str">
        <f>IF(AV172&lt;=設定シート!C$15,"昔",IF(AV172&lt;=設定シート!E$15,"上",IF(AV172&lt;=設定シート!G$15,"中","下")))</f>
        <v>下</v>
      </c>
      <c r="AX172" s="4">
        <f>IF(AV172&lt;=設定シート!$E$36,5,IF(AV172&lt;=設定シート!$I$36,7,IF(AV172&lt;=設定シート!$M$36,9,11)))</f>
        <v>11</v>
      </c>
      <c r="AY172" s="202"/>
      <c r="AZ172" s="200"/>
      <c r="BA172" s="204">
        <f t="shared" ref="BA172" si="79">AN172</f>
        <v>0</v>
      </c>
      <c r="BB172" s="200"/>
      <c r="BC172" s="200"/>
    </row>
    <row r="173" spans="2:65" ht="15" customHeight="1" x14ac:dyDescent="0.15">
      <c r="B173" s="892"/>
      <c r="C173" s="889"/>
      <c r="D173" s="889"/>
      <c r="E173" s="889"/>
      <c r="F173" s="889"/>
      <c r="G173" s="889"/>
      <c r="H173" s="889"/>
      <c r="I173" s="890"/>
      <c r="J173" s="896"/>
      <c r="K173" s="897"/>
      <c r="L173" s="897"/>
      <c r="M173" s="897"/>
      <c r="N173" s="898"/>
      <c r="O173" s="361"/>
      <c r="P173" s="388" t="s">
        <v>45</v>
      </c>
      <c r="Q173" s="364"/>
      <c r="R173" s="387" t="s">
        <v>46</v>
      </c>
      <c r="S173" s="366"/>
      <c r="T173" s="726" t="s">
        <v>48</v>
      </c>
      <c r="U173" s="746"/>
      <c r="V173" s="947"/>
      <c r="W173" s="948"/>
      <c r="X173" s="948"/>
      <c r="Y173" s="949"/>
      <c r="Z173" s="947"/>
      <c r="AA173" s="948"/>
      <c r="AB173" s="948"/>
      <c r="AC173" s="948"/>
      <c r="AD173" s="950"/>
      <c r="AE173" s="951"/>
      <c r="AF173" s="951"/>
      <c r="AG173" s="952"/>
      <c r="AH173" s="705">
        <f>IF(V172="賃金で算定",0,V173+Z173-AD173)</f>
        <v>0</v>
      </c>
      <c r="AI173" s="706"/>
      <c r="AJ173" s="706"/>
      <c r="AK173" s="707"/>
      <c r="AL173" s="439">
        <f>IF(V172="賃金で算定","賃金で算定",IF(OR(V173=0,$F182="",AV172=""),0,IF(AW172="昔",VLOOKUP($F182,労務比率,AX172,FALSE),IF(AW172="上",VLOOKUP($F182,労務比率,AX172,FALSE),IF(AW172="中",VLOOKUP($F182,労務比率,AX172,FALSE),VLOOKUP($F182,労務比率,AX172,FALSE))))))</f>
        <v>0</v>
      </c>
      <c r="AM173" s="440"/>
      <c r="AN173" s="708">
        <f>IF(V172="賃金で算定",0,INT(AH173*AL173/100))</f>
        <v>0</v>
      </c>
      <c r="AO173" s="709"/>
      <c r="AP173" s="709"/>
      <c r="AQ173" s="709"/>
      <c r="AR173" s="709"/>
      <c r="AS173" s="357"/>
      <c r="AV173" s="46"/>
      <c r="AW173" s="47"/>
      <c r="AY173" s="203">
        <f t="shared" ref="AY173" si="80">AH173</f>
        <v>0</v>
      </c>
      <c r="AZ173" s="201">
        <f>IF(AV172&lt;=設定シート!C$85,AH173,IF(AND(AV172&gt;=設定シート!E$85,AV172&lt;=設定シート!G$85),AH173*105/108,AH173))</f>
        <v>0</v>
      </c>
      <c r="BA173" s="198"/>
      <c r="BB173" s="201">
        <f t="shared" ref="BB173" si="81">IF($AL173="賃金で算定",0,INT(AY173*$AL173/100))</f>
        <v>0</v>
      </c>
      <c r="BC173" s="201">
        <f>IF(AY173=AZ173,BB173,AZ173*$AL173/100)</f>
        <v>0</v>
      </c>
      <c r="BL173" s="43">
        <f>IF(AY173=AZ173,0,1)</f>
        <v>0</v>
      </c>
      <c r="BM173" s="43" t="str">
        <f>IF(BL173=1,AL173,"")</f>
        <v/>
      </c>
    </row>
    <row r="174" spans="2:65" ht="9.75" customHeight="1" x14ac:dyDescent="0.15">
      <c r="B174" s="441" t="s">
        <v>85</v>
      </c>
      <c r="C174" s="592"/>
      <c r="D174" s="592"/>
      <c r="E174" s="380" t="s">
        <v>32</v>
      </c>
      <c r="F174" s="899"/>
      <c r="G174" s="900"/>
      <c r="H174" s="900"/>
      <c r="I174" s="900"/>
      <c r="J174" s="900"/>
      <c r="K174" s="900"/>
      <c r="L174" s="900"/>
      <c r="M174" s="900"/>
      <c r="N174" s="901"/>
      <c r="O174" s="441" t="s">
        <v>49</v>
      </c>
      <c r="P174" s="442"/>
      <c r="Q174" s="442"/>
      <c r="R174" s="442"/>
      <c r="S174" s="442"/>
      <c r="T174" s="442"/>
      <c r="U174" s="443"/>
      <c r="V174" s="459">
        <f>AH174</f>
        <v>0</v>
      </c>
      <c r="W174" s="460"/>
      <c r="X174" s="460"/>
      <c r="Y174" s="461"/>
      <c r="Z174" s="33"/>
      <c r="AA174" s="34"/>
      <c r="AB174" s="34"/>
      <c r="AC174" s="35"/>
      <c r="AD174" s="33"/>
      <c r="AE174" s="34"/>
      <c r="AF174" s="34"/>
      <c r="AG174" s="35"/>
      <c r="AH174" s="720">
        <f>AH156+AH158+AH160+AH162+AH164+AH166+AH168+AH170+AH172</f>
        <v>0</v>
      </c>
      <c r="AI174" s="721"/>
      <c r="AJ174" s="721"/>
      <c r="AK174" s="722"/>
      <c r="AL174" s="53"/>
      <c r="AM174" s="54"/>
      <c r="AN174" s="744">
        <f>AN156+AN158+AN160+AN162+AN164+AN166+AN168+AN170+AN172</f>
        <v>0</v>
      </c>
      <c r="AO174" s="745"/>
      <c r="AP174" s="745"/>
      <c r="AQ174" s="745"/>
      <c r="AR174" s="745"/>
      <c r="AS174" s="359"/>
      <c r="AW174" s="47"/>
      <c r="AY174" s="202"/>
      <c r="AZ174" s="205"/>
      <c r="BA174" s="212">
        <f>BA156+BA158+BA160+BA162+BA164+BA166+BA168+BA170+BA172</f>
        <v>0</v>
      </c>
      <c r="BB174" s="204">
        <f>BB157+BB159+BB161+BB163+BB165+BB167+BB169+BB171+BB173</f>
        <v>0</v>
      </c>
      <c r="BC174" s="204">
        <f>SUMIF(BL157:BL173,0,BC157:BC173)+ROUNDDOWN(ROUNDDOWN(BL174*105/108,0)*BM174/100,0)</f>
        <v>0</v>
      </c>
      <c r="BL174" s="43">
        <f>SUMIF(BL157:BL173,1,AH157:AK173)</f>
        <v>0</v>
      </c>
      <c r="BM174" s="43">
        <f>IF(COUNT(BM157:BM173)=0,0,SUM(BM157:BM173)/COUNT(BM157:BM173))</f>
        <v>0</v>
      </c>
    </row>
    <row r="175" spans="2:65" ht="9.75" customHeight="1" x14ac:dyDescent="0.15">
      <c r="B175" s="594"/>
      <c r="C175" s="640"/>
      <c r="D175" s="640"/>
      <c r="E175" s="381" t="s">
        <v>55</v>
      </c>
      <c r="F175" s="883"/>
      <c r="G175" s="884"/>
      <c r="H175" s="884"/>
      <c r="I175" s="884"/>
      <c r="J175" s="884"/>
      <c r="K175" s="884"/>
      <c r="L175" s="884"/>
      <c r="M175" s="884"/>
      <c r="N175" s="885"/>
      <c r="O175" s="444"/>
      <c r="P175" s="445"/>
      <c r="Q175" s="445"/>
      <c r="R175" s="445"/>
      <c r="S175" s="445"/>
      <c r="T175" s="445"/>
      <c r="U175" s="446"/>
      <c r="V175" s="434">
        <f>V157+V159+V161+V163+V165+V167+V169+V171+V173-V174</f>
        <v>0</v>
      </c>
      <c r="W175" s="435"/>
      <c r="X175" s="435"/>
      <c r="Y175" s="465"/>
      <c r="Z175" s="434">
        <f>Z157+Z159+Z161+Z163+Z165+Z167+Z169+Z171+Z173</f>
        <v>0</v>
      </c>
      <c r="AA175" s="435"/>
      <c r="AB175" s="435"/>
      <c r="AC175" s="435"/>
      <c r="AD175" s="434">
        <f>AD157+AD159+AD161+AD163+AD165+AD167+AD169+AD171+AD173</f>
        <v>0</v>
      </c>
      <c r="AE175" s="435"/>
      <c r="AF175" s="435"/>
      <c r="AG175" s="435"/>
      <c r="AH175" s="702">
        <f>AY175</f>
        <v>0</v>
      </c>
      <c r="AI175" s="703"/>
      <c r="AJ175" s="703"/>
      <c r="AK175" s="703"/>
      <c r="AL175" s="352"/>
      <c r="AM175" s="358"/>
      <c r="AN175" s="927">
        <f>BB175</f>
        <v>0</v>
      </c>
      <c r="AO175" s="928"/>
      <c r="AP175" s="928"/>
      <c r="AQ175" s="928"/>
      <c r="AR175" s="928"/>
      <c r="AS175" s="358"/>
      <c r="AW175" s="47"/>
      <c r="AY175" s="208">
        <f>AY157+AY159+AY161+AY163+AY165+AY167+AY169+AY171+AY173</f>
        <v>0</v>
      </c>
      <c r="AZ175" s="210"/>
      <c r="BA175" s="210"/>
      <c r="BB175" s="206">
        <f>BB174</f>
        <v>0</v>
      </c>
      <c r="BC175" s="213"/>
    </row>
    <row r="176" spans="2:65" ht="9.75" customHeight="1" x14ac:dyDescent="0.15">
      <c r="B176" s="594"/>
      <c r="C176" s="640"/>
      <c r="D176" s="640"/>
      <c r="E176" s="381" t="s">
        <v>33</v>
      </c>
      <c r="F176" s="883"/>
      <c r="G176" s="884"/>
      <c r="H176" s="884"/>
      <c r="I176" s="884"/>
      <c r="J176" s="884"/>
      <c r="K176" s="884"/>
      <c r="L176" s="884"/>
      <c r="M176" s="884"/>
      <c r="N176" s="885"/>
      <c r="O176" s="444"/>
      <c r="P176" s="445"/>
      <c r="Q176" s="445"/>
      <c r="R176" s="445"/>
      <c r="S176" s="445"/>
      <c r="T176" s="445"/>
      <c r="U176" s="446"/>
      <c r="V176" s="344"/>
      <c r="W176" s="339"/>
      <c r="X176" s="339"/>
      <c r="Y176" s="340"/>
      <c r="Z176" s="344"/>
      <c r="AA176" s="339"/>
      <c r="AB176" s="339"/>
      <c r="AC176" s="339"/>
      <c r="AD176" s="344"/>
      <c r="AE176" s="339"/>
      <c r="AF176" s="339"/>
      <c r="AG176" s="339"/>
      <c r="AH176" s="354"/>
      <c r="AI176" s="350"/>
      <c r="AJ176" s="350"/>
      <c r="AK176" s="350"/>
      <c r="AL176" s="352"/>
      <c r="AM176" s="358"/>
      <c r="AN176" s="352"/>
      <c r="AO176" s="356"/>
      <c r="AP176" s="356"/>
      <c r="AQ176" s="356"/>
      <c r="AR176" s="356"/>
      <c r="AS176" s="358"/>
      <c r="AW176" s="47"/>
      <c r="AX176" s="277"/>
      <c r="AY176" s="208"/>
      <c r="AZ176" s="210"/>
      <c r="BA176" s="210"/>
      <c r="BB176" s="206"/>
      <c r="BC176" s="213"/>
    </row>
    <row r="177" spans="2:55" ht="9.75" customHeight="1" x14ac:dyDescent="0.15">
      <c r="B177" s="594"/>
      <c r="C177" s="640"/>
      <c r="D177" s="640"/>
      <c r="E177" s="381" t="s">
        <v>215</v>
      </c>
      <c r="F177" s="883"/>
      <c r="G177" s="884"/>
      <c r="H177" s="884"/>
      <c r="I177" s="884"/>
      <c r="J177" s="884"/>
      <c r="K177" s="884"/>
      <c r="L177" s="884"/>
      <c r="M177" s="884"/>
      <c r="N177" s="885"/>
      <c r="O177" s="444"/>
      <c r="P177" s="445"/>
      <c r="Q177" s="445"/>
      <c r="R177" s="445"/>
      <c r="S177" s="445"/>
      <c r="T177" s="445"/>
      <c r="U177" s="446"/>
      <c r="V177" s="344"/>
      <c r="W177" s="339"/>
      <c r="X177" s="339"/>
      <c r="Y177" s="340"/>
      <c r="Z177" s="344"/>
      <c r="AA177" s="339"/>
      <c r="AB177" s="339"/>
      <c r="AC177" s="339"/>
      <c r="AD177" s="344"/>
      <c r="AE177" s="339"/>
      <c r="AF177" s="339"/>
      <c r="AG177" s="339"/>
      <c r="AH177" s="354"/>
      <c r="AI177" s="350"/>
      <c r="AJ177" s="350"/>
      <c r="AK177" s="350"/>
      <c r="AL177" s="352"/>
      <c r="AM177" s="358"/>
      <c r="AN177" s="352"/>
      <c r="AO177" s="356"/>
      <c r="AP177" s="356"/>
      <c r="AQ177" s="356"/>
      <c r="AR177" s="356"/>
      <c r="AS177" s="358"/>
      <c r="AW177" s="47"/>
      <c r="AX177" s="277"/>
      <c r="AY177" s="208"/>
      <c r="AZ177" s="210"/>
      <c r="BA177" s="210"/>
      <c r="BB177" s="206"/>
      <c r="BC177" s="213"/>
    </row>
    <row r="178" spans="2:55" ht="9.75" customHeight="1" x14ac:dyDescent="0.15">
      <c r="B178" s="594"/>
      <c r="C178" s="640"/>
      <c r="D178" s="640"/>
      <c r="E178" s="381" t="s">
        <v>284</v>
      </c>
      <c r="F178" s="883"/>
      <c r="G178" s="884"/>
      <c r="H178" s="884"/>
      <c r="I178" s="884"/>
      <c r="J178" s="884"/>
      <c r="K178" s="884"/>
      <c r="L178" s="884"/>
      <c r="M178" s="884"/>
      <c r="N178" s="885"/>
      <c r="O178" s="444"/>
      <c r="P178" s="445"/>
      <c r="Q178" s="445"/>
      <c r="R178" s="445"/>
      <c r="S178" s="445"/>
      <c r="T178" s="445"/>
      <c r="U178" s="446"/>
      <c r="V178" s="344"/>
      <c r="W178" s="339"/>
      <c r="X178" s="339"/>
      <c r="Y178" s="340"/>
      <c r="Z178" s="344"/>
      <c r="AA178" s="339"/>
      <c r="AB178" s="339"/>
      <c r="AC178" s="339"/>
      <c r="AD178" s="344"/>
      <c r="AE178" s="339"/>
      <c r="AF178" s="339"/>
      <c r="AG178" s="339"/>
      <c r="AH178" s="354"/>
      <c r="AI178" s="350"/>
      <c r="AJ178" s="350"/>
      <c r="AK178" s="350"/>
      <c r="AL178" s="352"/>
      <c r="AM178" s="358"/>
      <c r="AN178" s="352"/>
      <c r="AO178" s="356"/>
      <c r="AP178" s="356"/>
      <c r="AQ178" s="356"/>
      <c r="AR178" s="356"/>
      <c r="AS178" s="358"/>
      <c r="AW178" s="47"/>
      <c r="AX178" s="277"/>
      <c r="AY178" s="208"/>
      <c r="AZ178" s="210"/>
      <c r="BA178" s="210"/>
      <c r="BB178" s="206"/>
      <c r="BC178" s="213"/>
    </row>
    <row r="179" spans="2:55" ht="9.75" customHeight="1" x14ac:dyDescent="0.15">
      <c r="B179" s="594"/>
      <c r="C179" s="640"/>
      <c r="D179" s="640"/>
      <c r="E179" s="381" t="s">
        <v>288</v>
      </c>
      <c r="F179" s="883"/>
      <c r="G179" s="884"/>
      <c r="H179" s="884"/>
      <c r="I179" s="884"/>
      <c r="J179" s="884"/>
      <c r="K179" s="884"/>
      <c r="L179" s="884"/>
      <c r="M179" s="884"/>
      <c r="N179" s="885"/>
      <c r="O179" s="444"/>
      <c r="P179" s="445"/>
      <c r="Q179" s="445"/>
      <c r="R179" s="445"/>
      <c r="S179" s="445"/>
      <c r="T179" s="445"/>
      <c r="U179" s="446"/>
      <c r="V179" s="344"/>
      <c r="W179" s="339"/>
      <c r="X179" s="339"/>
      <c r="Y179" s="340"/>
      <c r="Z179" s="344"/>
      <c r="AA179" s="339"/>
      <c r="AB179" s="339"/>
      <c r="AC179" s="339"/>
      <c r="AD179" s="344"/>
      <c r="AE179" s="339"/>
      <c r="AF179" s="339"/>
      <c r="AG179" s="339"/>
      <c r="AH179" s="354"/>
      <c r="AI179" s="350"/>
      <c r="AJ179" s="350"/>
      <c r="AK179" s="350"/>
      <c r="AL179" s="352"/>
      <c r="AM179" s="358"/>
      <c r="AN179" s="352"/>
      <c r="AO179" s="356"/>
      <c r="AP179" s="356"/>
      <c r="AQ179" s="356"/>
      <c r="AR179" s="356"/>
      <c r="AS179" s="358"/>
      <c r="AW179" s="47"/>
      <c r="AX179" s="277"/>
      <c r="AY179" s="208"/>
      <c r="AZ179" s="210"/>
      <c r="BA179" s="210"/>
      <c r="BB179" s="206"/>
      <c r="BC179" s="213"/>
    </row>
    <row r="180" spans="2:55" ht="9.75" customHeight="1" x14ac:dyDescent="0.15">
      <c r="B180" s="594"/>
      <c r="C180" s="640"/>
      <c r="D180" s="640"/>
      <c r="E180" s="381" t="s">
        <v>289</v>
      </c>
      <c r="F180" s="883"/>
      <c r="G180" s="884"/>
      <c r="H180" s="884"/>
      <c r="I180" s="884"/>
      <c r="J180" s="884"/>
      <c r="K180" s="884"/>
      <c r="L180" s="884"/>
      <c r="M180" s="884"/>
      <c r="N180" s="885"/>
      <c r="O180" s="444"/>
      <c r="P180" s="445"/>
      <c r="Q180" s="445"/>
      <c r="R180" s="445"/>
      <c r="S180" s="445"/>
      <c r="T180" s="445"/>
      <c r="U180" s="446"/>
      <c r="V180" s="344"/>
      <c r="W180" s="339"/>
      <c r="X180" s="339"/>
      <c r="Y180" s="340"/>
      <c r="Z180" s="344"/>
      <c r="AA180" s="339"/>
      <c r="AB180" s="339"/>
      <c r="AC180" s="339"/>
      <c r="AD180" s="344"/>
      <c r="AE180" s="339"/>
      <c r="AF180" s="339"/>
      <c r="AG180" s="339"/>
      <c r="AH180" s="354"/>
      <c r="AI180" s="350"/>
      <c r="AJ180" s="350"/>
      <c r="AK180" s="350"/>
      <c r="AL180" s="352"/>
      <c r="AM180" s="358"/>
      <c r="AN180" s="352"/>
      <c r="AO180" s="356"/>
      <c r="AP180" s="356"/>
      <c r="AQ180" s="356"/>
      <c r="AR180" s="356"/>
      <c r="AS180" s="358"/>
      <c r="AW180" s="47"/>
      <c r="AX180" s="277"/>
      <c r="AY180" s="208"/>
      <c r="AZ180" s="210"/>
      <c r="BA180" s="210"/>
      <c r="BB180" s="206"/>
      <c r="BC180" s="213"/>
    </row>
    <row r="181" spans="2:55" ht="9.75" customHeight="1" x14ac:dyDescent="0.15">
      <c r="B181" s="594"/>
      <c r="C181" s="640"/>
      <c r="D181" s="640"/>
      <c r="E181" s="381" t="s">
        <v>290</v>
      </c>
      <c r="F181" s="883"/>
      <c r="G181" s="884"/>
      <c r="H181" s="884"/>
      <c r="I181" s="884"/>
      <c r="J181" s="884"/>
      <c r="K181" s="884"/>
      <c r="L181" s="884"/>
      <c r="M181" s="884"/>
      <c r="N181" s="885"/>
      <c r="O181" s="444"/>
      <c r="P181" s="445"/>
      <c r="Q181" s="445"/>
      <c r="R181" s="445"/>
      <c r="S181" s="445"/>
      <c r="T181" s="445"/>
      <c r="U181" s="446"/>
      <c r="V181" s="344"/>
      <c r="W181" s="339"/>
      <c r="X181" s="339"/>
      <c r="Y181" s="340"/>
      <c r="Z181" s="344"/>
      <c r="AA181" s="339"/>
      <c r="AB181" s="339"/>
      <c r="AC181" s="339"/>
      <c r="AD181" s="344"/>
      <c r="AE181" s="339"/>
      <c r="AF181" s="339"/>
      <c r="AG181" s="339"/>
      <c r="AH181" s="354"/>
      <c r="AI181" s="350"/>
      <c r="AJ181" s="350"/>
      <c r="AK181" s="350"/>
      <c r="AL181" s="352"/>
      <c r="AM181" s="358"/>
      <c r="AN181" s="352"/>
      <c r="AO181" s="356"/>
      <c r="AP181" s="356"/>
      <c r="AQ181" s="356"/>
      <c r="AR181" s="356"/>
      <c r="AS181" s="358"/>
      <c r="AW181" s="47"/>
      <c r="AX181" s="277"/>
      <c r="AY181" s="208"/>
      <c r="AZ181" s="210"/>
      <c r="BA181" s="210"/>
      <c r="BB181" s="206"/>
      <c r="BC181" s="213"/>
    </row>
    <row r="182" spans="2:55" ht="9.75" customHeight="1" x14ac:dyDescent="0.15">
      <c r="B182" s="597"/>
      <c r="C182" s="598"/>
      <c r="D182" s="598"/>
      <c r="E182" s="382" t="s">
        <v>291</v>
      </c>
      <c r="F182" s="880"/>
      <c r="G182" s="881"/>
      <c r="H182" s="881"/>
      <c r="I182" s="881"/>
      <c r="J182" s="881"/>
      <c r="K182" s="881"/>
      <c r="L182" s="881"/>
      <c r="M182" s="881"/>
      <c r="N182" s="882"/>
      <c r="O182" s="447"/>
      <c r="P182" s="448"/>
      <c r="Q182" s="448"/>
      <c r="R182" s="448"/>
      <c r="S182" s="448"/>
      <c r="T182" s="448"/>
      <c r="U182" s="449"/>
      <c r="V182" s="436"/>
      <c r="W182" s="437"/>
      <c r="X182" s="437"/>
      <c r="Y182" s="438"/>
      <c r="Z182" s="436"/>
      <c r="AA182" s="437"/>
      <c r="AB182" s="437"/>
      <c r="AC182" s="437"/>
      <c r="AD182" s="436"/>
      <c r="AE182" s="437"/>
      <c r="AF182" s="437"/>
      <c r="AG182" s="437"/>
      <c r="AH182" s="705">
        <f>AZ182</f>
        <v>0</v>
      </c>
      <c r="AI182" s="706"/>
      <c r="AJ182" s="706"/>
      <c r="AK182" s="707"/>
      <c r="AL182" s="348"/>
      <c r="AM182" s="357"/>
      <c r="AN182" s="708">
        <f>BC182</f>
        <v>0</v>
      </c>
      <c r="AO182" s="709"/>
      <c r="AP182" s="709"/>
      <c r="AQ182" s="709"/>
      <c r="AR182" s="709"/>
      <c r="AS182" s="357"/>
      <c r="AU182" s="90"/>
      <c r="AW182" s="47"/>
      <c r="AY182" s="209"/>
      <c r="AZ182" s="211">
        <f>IF(AZ157+AZ159+AZ161+AZ163+AZ165+AZ167+AZ169+AZ171+AZ173=AY175,0,ROUNDDOWN(AZ157+AZ159+AZ161+AZ163+AZ165+AZ167+AZ169+AZ171+AZ173,0))</f>
        <v>0</v>
      </c>
      <c r="BA182" s="207"/>
      <c r="BB182" s="207"/>
      <c r="BC182" s="211">
        <f>IF(BC174=BB175,0,BC174)</f>
        <v>0</v>
      </c>
    </row>
    <row r="183" spans="2:55" ht="18" customHeight="1" x14ac:dyDescent="0.15">
      <c r="AD183" s="1" t="str">
        <f>IF(AND($F174="",$V174+$V175&gt;0),"事業の種類を選択してください。","")</f>
        <v/>
      </c>
      <c r="AN183" s="929">
        <f>IF(AN174=0,0,AN174+IF(AN182=0,AN175,AN182))</f>
        <v>0</v>
      </c>
      <c r="AO183" s="929"/>
      <c r="AP183" s="929"/>
      <c r="AQ183" s="929"/>
      <c r="AR183" s="929"/>
      <c r="AW183" s="47"/>
    </row>
    <row r="184" spans="2:55" ht="31.5" customHeight="1" x14ac:dyDescent="0.15">
      <c r="AN184" s="337"/>
      <c r="AO184" s="337"/>
      <c r="AP184" s="337"/>
      <c r="AQ184" s="337"/>
      <c r="AR184" s="337"/>
      <c r="AW184" s="47"/>
    </row>
    <row r="185" spans="2:55" ht="7.5" customHeight="1" x14ac:dyDescent="0.15">
      <c r="X185" s="6"/>
      <c r="Y185" s="6"/>
      <c r="AW185" s="47"/>
    </row>
    <row r="186" spans="2:55" ht="10.5" customHeight="1" x14ac:dyDescent="0.15">
      <c r="X186" s="6"/>
      <c r="Y186" s="6"/>
      <c r="AW186" s="47"/>
    </row>
    <row r="187" spans="2:55" ht="5.25" customHeight="1" x14ac:dyDescent="0.15">
      <c r="X187" s="6"/>
      <c r="Y187" s="6"/>
      <c r="AW187" s="47"/>
    </row>
    <row r="188" spans="2:55" ht="5.25" customHeight="1" x14ac:dyDescent="0.15">
      <c r="X188" s="6"/>
      <c r="Y188" s="6"/>
      <c r="AW188" s="47"/>
    </row>
    <row r="189" spans="2:55" ht="5.25" customHeight="1" x14ac:dyDescent="0.15">
      <c r="X189" s="6"/>
      <c r="Y189" s="6"/>
      <c r="AW189" s="47"/>
    </row>
    <row r="190" spans="2:55" ht="5.25" customHeight="1" x14ac:dyDescent="0.15">
      <c r="X190" s="6"/>
      <c r="Y190" s="6"/>
      <c r="AW190" s="47"/>
    </row>
    <row r="191" spans="2:55" ht="17.25" customHeight="1" x14ac:dyDescent="0.15">
      <c r="B191" s="315" t="s">
        <v>50</v>
      </c>
      <c r="C191" s="310"/>
      <c r="D191" s="310"/>
      <c r="E191" s="310"/>
      <c r="F191" s="310"/>
      <c r="G191" s="310"/>
      <c r="H191" s="310"/>
      <c r="I191" s="310"/>
      <c r="J191" s="310"/>
      <c r="K191" s="310"/>
      <c r="L191" s="310"/>
      <c r="M191" s="310"/>
      <c r="N191" s="310"/>
      <c r="O191" s="310"/>
      <c r="P191" s="310"/>
      <c r="Q191" s="310"/>
      <c r="R191" s="310"/>
      <c r="S191" s="389"/>
      <c r="T191" s="389"/>
      <c r="U191" s="389"/>
      <c r="V191" s="389"/>
      <c r="W191" s="389"/>
      <c r="X191" s="310"/>
      <c r="Y191" s="310"/>
      <c r="Z191" s="310"/>
      <c r="AA191" s="310"/>
      <c r="AB191" s="310"/>
      <c r="AC191" s="310"/>
      <c r="AD191" s="310"/>
      <c r="AE191" s="310"/>
      <c r="AF191" s="310"/>
      <c r="AG191" s="310"/>
      <c r="AH191" s="310"/>
      <c r="AI191" s="310"/>
      <c r="AJ191" s="310"/>
      <c r="AK191" s="310"/>
      <c r="AL191" s="390"/>
      <c r="AM191" s="310"/>
      <c r="AN191" s="322"/>
      <c r="AO191" s="322"/>
      <c r="AP191" s="322"/>
      <c r="AQ191" s="322"/>
      <c r="AR191" s="322"/>
      <c r="AS191" s="322"/>
      <c r="AW191" s="47"/>
    </row>
    <row r="192" spans="2:55" ht="12.75" customHeight="1" x14ac:dyDescent="0.15">
      <c r="B192" s="310"/>
      <c r="C192" s="310"/>
      <c r="D192" s="310"/>
      <c r="E192" s="310"/>
      <c r="F192" s="310"/>
      <c r="G192" s="310"/>
      <c r="H192" s="310"/>
      <c r="I192" s="310"/>
      <c r="J192" s="310"/>
      <c r="K192" s="310"/>
      <c r="L192" s="310"/>
      <c r="M192" s="391"/>
      <c r="N192" s="391"/>
      <c r="O192" s="391"/>
      <c r="P192" s="391"/>
      <c r="Q192" s="391"/>
      <c r="R192" s="391"/>
      <c r="S192" s="391"/>
      <c r="T192" s="392"/>
      <c r="U192" s="392"/>
      <c r="V192" s="392"/>
      <c r="W192" s="392"/>
      <c r="X192" s="392"/>
      <c r="Y192" s="392"/>
      <c r="Z192" s="392"/>
      <c r="AA192" s="391"/>
      <c r="AB192" s="391"/>
      <c r="AC192" s="391"/>
      <c r="AD192" s="310"/>
      <c r="AE192" s="310"/>
      <c r="AF192" s="310"/>
      <c r="AG192" s="310"/>
      <c r="AH192" s="310"/>
      <c r="AI192" s="310"/>
      <c r="AJ192" s="310"/>
      <c r="AK192" s="310"/>
      <c r="AL192" s="390"/>
      <c r="AM192" s="845" t="s">
        <v>266</v>
      </c>
      <c r="AN192" s="846"/>
      <c r="AO192" s="846"/>
      <c r="AP192" s="847"/>
      <c r="AQ192" s="322"/>
      <c r="AR192" s="322"/>
      <c r="AS192" s="322"/>
      <c r="AW192" s="47"/>
    </row>
    <row r="193" spans="2:65" ht="12.75" customHeight="1" x14ac:dyDescent="0.15">
      <c r="B193" s="310"/>
      <c r="C193" s="310"/>
      <c r="D193" s="310"/>
      <c r="E193" s="310"/>
      <c r="F193" s="310"/>
      <c r="G193" s="310"/>
      <c r="H193" s="310"/>
      <c r="I193" s="310"/>
      <c r="J193" s="310"/>
      <c r="K193" s="310"/>
      <c r="L193" s="310"/>
      <c r="M193" s="391"/>
      <c r="N193" s="391"/>
      <c r="O193" s="391"/>
      <c r="P193" s="391"/>
      <c r="Q193" s="391"/>
      <c r="R193" s="391"/>
      <c r="S193" s="391"/>
      <c r="T193" s="392"/>
      <c r="U193" s="392"/>
      <c r="V193" s="392"/>
      <c r="W193" s="392"/>
      <c r="X193" s="392"/>
      <c r="Y193" s="392"/>
      <c r="Z193" s="392"/>
      <c r="AA193" s="391"/>
      <c r="AB193" s="391"/>
      <c r="AC193" s="391"/>
      <c r="AD193" s="310"/>
      <c r="AE193" s="310"/>
      <c r="AF193" s="310"/>
      <c r="AG193" s="310"/>
      <c r="AH193" s="310"/>
      <c r="AI193" s="310"/>
      <c r="AJ193" s="310"/>
      <c r="AK193" s="310"/>
      <c r="AL193" s="390"/>
      <c r="AM193" s="848"/>
      <c r="AN193" s="849"/>
      <c r="AO193" s="849"/>
      <c r="AP193" s="850"/>
      <c r="AQ193" s="322"/>
      <c r="AR193" s="322"/>
      <c r="AS193" s="322"/>
      <c r="AW193" s="47"/>
    </row>
    <row r="194" spans="2:65" ht="12.75" customHeight="1" x14ac:dyDescent="0.15">
      <c r="B194" s="310"/>
      <c r="C194" s="310"/>
      <c r="D194" s="310"/>
      <c r="E194" s="310"/>
      <c r="F194" s="310"/>
      <c r="G194" s="310"/>
      <c r="H194" s="310"/>
      <c r="I194" s="310"/>
      <c r="J194" s="310"/>
      <c r="K194" s="310"/>
      <c r="L194" s="310"/>
      <c r="M194" s="391"/>
      <c r="N194" s="391"/>
      <c r="O194" s="391"/>
      <c r="P194" s="391"/>
      <c r="Q194" s="391"/>
      <c r="R194" s="391"/>
      <c r="S194" s="391"/>
      <c r="T194" s="391"/>
      <c r="U194" s="391"/>
      <c r="V194" s="391"/>
      <c r="W194" s="391"/>
      <c r="X194" s="391"/>
      <c r="Y194" s="391"/>
      <c r="Z194" s="391"/>
      <c r="AA194" s="391"/>
      <c r="AB194" s="391"/>
      <c r="AC194" s="391"/>
      <c r="AD194" s="310"/>
      <c r="AE194" s="310"/>
      <c r="AF194" s="310"/>
      <c r="AG194" s="310"/>
      <c r="AH194" s="310"/>
      <c r="AI194" s="310"/>
      <c r="AJ194" s="310"/>
      <c r="AK194" s="310"/>
      <c r="AL194" s="390"/>
      <c r="AM194" s="320"/>
      <c r="AN194" s="393"/>
      <c r="AO194" s="322"/>
      <c r="AP194" s="322"/>
      <c r="AQ194" s="322"/>
      <c r="AR194" s="322"/>
      <c r="AS194" s="322"/>
      <c r="AW194" s="47"/>
    </row>
    <row r="195" spans="2:65" ht="6" customHeight="1" x14ac:dyDescent="0.15">
      <c r="B195" s="310"/>
      <c r="C195" s="310"/>
      <c r="D195" s="310"/>
      <c r="E195" s="310"/>
      <c r="F195" s="310"/>
      <c r="G195" s="310"/>
      <c r="H195" s="310"/>
      <c r="I195" s="310"/>
      <c r="J195" s="310"/>
      <c r="K195" s="310"/>
      <c r="L195" s="310"/>
      <c r="M195" s="391"/>
      <c r="N195" s="391"/>
      <c r="O195" s="391"/>
      <c r="P195" s="391"/>
      <c r="Q195" s="391"/>
      <c r="R195" s="391"/>
      <c r="S195" s="391"/>
      <c r="T195" s="391"/>
      <c r="U195" s="391"/>
      <c r="V195" s="391"/>
      <c r="W195" s="391"/>
      <c r="X195" s="391"/>
      <c r="Y195" s="391"/>
      <c r="Z195" s="391"/>
      <c r="AA195" s="391"/>
      <c r="AB195" s="391"/>
      <c r="AC195" s="391"/>
      <c r="AD195" s="310"/>
      <c r="AE195" s="310"/>
      <c r="AF195" s="310"/>
      <c r="AG195" s="310"/>
      <c r="AH195" s="310"/>
      <c r="AI195" s="310"/>
      <c r="AJ195" s="310"/>
      <c r="AK195" s="310"/>
      <c r="AL195" s="390"/>
      <c r="AM195" s="390"/>
      <c r="AN195" s="322"/>
      <c r="AO195" s="322"/>
      <c r="AP195" s="322"/>
      <c r="AQ195" s="322"/>
      <c r="AR195" s="322"/>
      <c r="AS195" s="322"/>
      <c r="AW195" s="47"/>
    </row>
    <row r="196" spans="2:65" ht="12.75" customHeight="1" x14ac:dyDescent="0.15">
      <c r="B196" s="747" t="s">
        <v>2</v>
      </c>
      <c r="C196" s="748"/>
      <c r="D196" s="748"/>
      <c r="E196" s="748"/>
      <c r="F196" s="748"/>
      <c r="G196" s="748"/>
      <c r="H196" s="748"/>
      <c r="I196" s="748"/>
      <c r="J196" s="751" t="s">
        <v>10</v>
      </c>
      <c r="K196" s="751"/>
      <c r="L196" s="355" t="s">
        <v>3</v>
      </c>
      <c r="M196" s="751" t="s">
        <v>11</v>
      </c>
      <c r="N196" s="751"/>
      <c r="O196" s="752" t="s">
        <v>12</v>
      </c>
      <c r="P196" s="751"/>
      <c r="Q196" s="751"/>
      <c r="R196" s="751"/>
      <c r="S196" s="751"/>
      <c r="T196" s="751"/>
      <c r="U196" s="751" t="s">
        <v>13</v>
      </c>
      <c r="V196" s="751"/>
      <c r="W196" s="751"/>
      <c r="X196" s="310"/>
      <c r="Y196" s="310"/>
      <c r="Z196" s="310"/>
      <c r="AA196" s="310"/>
      <c r="AB196" s="310"/>
      <c r="AC196" s="310"/>
      <c r="AD196" s="314"/>
      <c r="AE196" s="314"/>
      <c r="AF196" s="314"/>
      <c r="AG196" s="314"/>
      <c r="AH196" s="314"/>
      <c r="AI196" s="314"/>
      <c r="AJ196" s="314"/>
      <c r="AK196" s="310"/>
      <c r="AL196" s="984">
        <f>$AL$9</f>
        <v>0</v>
      </c>
      <c r="AM196" s="754"/>
      <c r="AN196" s="985" t="s">
        <v>4</v>
      </c>
      <c r="AO196" s="985"/>
      <c r="AP196" s="988">
        <v>5</v>
      </c>
      <c r="AQ196" s="988"/>
      <c r="AR196" s="985" t="s">
        <v>5</v>
      </c>
      <c r="AS196" s="991"/>
      <c r="AW196" s="47"/>
    </row>
    <row r="197" spans="2:65" ht="13.5" customHeight="1" x14ac:dyDescent="0.15">
      <c r="B197" s="748"/>
      <c r="C197" s="748"/>
      <c r="D197" s="748"/>
      <c r="E197" s="748"/>
      <c r="F197" s="748"/>
      <c r="G197" s="748"/>
      <c r="H197" s="748"/>
      <c r="I197" s="748"/>
      <c r="J197" s="994" t="str">
        <f>$J$10</f>
        <v>1</v>
      </c>
      <c r="K197" s="963" t="str">
        <f>$K$10</f>
        <v>2</v>
      </c>
      <c r="L197" s="996" t="str">
        <f>$L$10</f>
        <v>1</v>
      </c>
      <c r="M197" s="966" t="str">
        <f>$M$10</f>
        <v>0</v>
      </c>
      <c r="N197" s="963" t="str">
        <f>$N$10</f>
        <v>3</v>
      </c>
      <c r="O197" s="966" t="str">
        <f>$O$10</f>
        <v>9</v>
      </c>
      <c r="P197" s="960" t="str">
        <f>$P$10</f>
        <v>3</v>
      </c>
      <c r="Q197" s="960" t="str">
        <f>$Q$10</f>
        <v>9</v>
      </c>
      <c r="R197" s="960" t="str">
        <f>$R$10</f>
        <v>0</v>
      </c>
      <c r="S197" s="960" t="str">
        <f>$S$10</f>
        <v>2</v>
      </c>
      <c r="T197" s="963" t="str">
        <f>$T$10</f>
        <v>5</v>
      </c>
      <c r="U197" s="966">
        <f>$U$10</f>
        <v>0</v>
      </c>
      <c r="V197" s="960">
        <f>$V$10</f>
        <v>0</v>
      </c>
      <c r="W197" s="963">
        <f>$W$10</f>
        <v>0</v>
      </c>
      <c r="X197" s="310"/>
      <c r="Y197" s="310"/>
      <c r="Z197" s="310"/>
      <c r="AA197" s="310"/>
      <c r="AB197" s="310"/>
      <c r="AC197" s="310"/>
      <c r="AD197" s="314"/>
      <c r="AE197" s="314"/>
      <c r="AF197" s="314"/>
      <c r="AG197" s="314"/>
      <c r="AH197" s="314"/>
      <c r="AI197" s="314"/>
      <c r="AJ197" s="314"/>
      <c r="AK197" s="310"/>
      <c r="AL197" s="755"/>
      <c r="AM197" s="756"/>
      <c r="AN197" s="986"/>
      <c r="AO197" s="986"/>
      <c r="AP197" s="989"/>
      <c r="AQ197" s="989"/>
      <c r="AR197" s="986"/>
      <c r="AS197" s="992"/>
      <c r="AW197" s="47"/>
    </row>
    <row r="198" spans="2:65" ht="9" customHeight="1" x14ac:dyDescent="0.15">
      <c r="B198" s="748"/>
      <c r="C198" s="748"/>
      <c r="D198" s="748"/>
      <c r="E198" s="748"/>
      <c r="F198" s="748"/>
      <c r="G198" s="748"/>
      <c r="H198" s="748"/>
      <c r="I198" s="748"/>
      <c r="J198" s="995"/>
      <c r="K198" s="964"/>
      <c r="L198" s="997"/>
      <c r="M198" s="967"/>
      <c r="N198" s="964"/>
      <c r="O198" s="967"/>
      <c r="P198" s="961"/>
      <c r="Q198" s="961"/>
      <c r="R198" s="961"/>
      <c r="S198" s="961"/>
      <c r="T198" s="964"/>
      <c r="U198" s="967"/>
      <c r="V198" s="961"/>
      <c r="W198" s="964"/>
      <c r="X198" s="310"/>
      <c r="Y198" s="310"/>
      <c r="Z198" s="310"/>
      <c r="AA198" s="310"/>
      <c r="AB198" s="310"/>
      <c r="AC198" s="310"/>
      <c r="AD198" s="314"/>
      <c r="AE198" s="314"/>
      <c r="AF198" s="314"/>
      <c r="AG198" s="314"/>
      <c r="AH198" s="314"/>
      <c r="AI198" s="314"/>
      <c r="AJ198" s="314"/>
      <c r="AK198" s="310"/>
      <c r="AL198" s="757"/>
      <c r="AM198" s="758"/>
      <c r="AN198" s="987"/>
      <c r="AO198" s="987"/>
      <c r="AP198" s="990"/>
      <c r="AQ198" s="990"/>
      <c r="AR198" s="987"/>
      <c r="AS198" s="993"/>
      <c r="AW198" s="47"/>
    </row>
    <row r="199" spans="2:65" ht="6" customHeight="1" x14ac:dyDescent="0.15">
      <c r="B199" s="750"/>
      <c r="C199" s="750"/>
      <c r="D199" s="750"/>
      <c r="E199" s="750"/>
      <c r="F199" s="750"/>
      <c r="G199" s="750"/>
      <c r="H199" s="750"/>
      <c r="I199" s="750"/>
      <c r="J199" s="995"/>
      <c r="K199" s="965"/>
      <c r="L199" s="998"/>
      <c r="M199" s="968"/>
      <c r="N199" s="965"/>
      <c r="O199" s="968"/>
      <c r="P199" s="962"/>
      <c r="Q199" s="962"/>
      <c r="R199" s="962"/>
      <c r="S199" s="962"/>
      <c r="T199" s="965"/>
      <c r="U199" s="968"/>
      <c r="V199" s="962"/>
      <c r="W199" s="965"/>
      <c r="X199" s="310"/>
      <c r="Y199" s="310"/>
      <c r="Z199" s="310"/>
      <c r="AA199" s="310"/>
      <c r="AB199" s="310"/>
      <c r="AC199" s="310"/>
      <c r="AD199" s="310"/>
      <c r="AE199" s="310"/>
      <c r="AF199" s="310"/>
      <c r="AG199" s="310"/>
      <c r="AH199" s="310"/>
      <c r="AI199" s="310"/>
      <c r="AJ199" s="310"/>
      <c r="AK199" s="310"/>
      <c r="AL199" s="310"/>
      <c r="AM199" s="310"/>
      <c r="AN199" s="322"/>
      <c r="AO199" s="322"/>
      <c r="AP199" s="322"/>
      <c r="AQ199" s="322"/>
      <c r="AR199" s="322"/>
      <c r="AS199" s="322"/>
      <c r="AW199" s="47"/>
    </row>
    <row r="200" spans="2:65" ht="15" customHeight="1" x14ac:dyDescent="0.15">
      <c r="B200" s="774" t="s">
        <v>51</v>
      </c>
      <c r="C200" s="775"/>
      <c r="D200" s="775"/>
      <c r="E200" s="775"/>
      <c r="F200" s="775"/>
      <c r="G200" s="775"/>
      <c r="H200" s="775"/>
      <c r="I200" s="776"/>
      <c r="J200" s="774" t="s">
        <v>6</v>
      </c>
      <c r="K200" s="775"/>
      <c r="L200" s="775"/>
      <c r="M200" s="775"/>
      <c r="N200" s="783"/>
      <c r="O200" s="786" t="s">
        <v>52</v>
      </c>
      <c r="P200" s="775"/>
      <c r="Q200" s="775"/>
      <c r="R200" s="775"/>
      <c r="S200" s="775"/>
      <c r="T200" s="775"/>
      <c r="U200" s="776"/>
      <c r="V200" s="394" t="s">
        <v>53</v>
      </c>
      <c r="W200" s="395"/>
      <c r="X200" s="395"/>
      <c r="Y200" s="789" t="s">
        <v>54</v>
      </c>
      <c r="Z200" s="789"/>
      <c r="AA200" s="789"/>
      <c r="AB200" s="789"/>
      <c r="AC200" s="789"/>
      <c r="AD200" s="789"/>
      <c r="AE200" s="789"/>
      <c r="AF200" s="789"/>
      <c r="AG200" s="789"/>
      <c r="AH200" s="789"/>
      <c r="AI200" s="395"/>
      <c r="AJ200" s="395"/>
      <c r="AK200" s="396"/>
      <c r="AL200" s="969" t="s">
        <v>216</v>
      </c>
      <c r="AM200" s="969"/>
      <c r="AN200" s="953" t="s">
        <v>33</v>
      </c>
      <c r="AO200" s="953"/>
      <c r="AP200" s="953"/>
      <c r="AQ200" s="953"/>
      <c r="AR200" s="953"/>
      <c r="AS200" s="954"/>
      <c r="AW200" s="47"/>
    </row>
    <row r="201" spans="2:65" ht="13.5" customHeight="1" x14ac:dyDescent="0.15">
      <c r="B201" s="777"/>
      <c r="C201" s="778"/>
      <c r="D201" s="778"/>
      <c r="E201" s="778"/>
      <c r="F201" s="778"/>
      <c r="G201" s="778"/>
      <c r="H201" s="778"/>
      <c r="I201" s="779"/>
      <c r="J201" s="777"/>
      <c r="K201" s="778"/>
      <c r="L201" s="778"/>
      <c r="M201" s="778"/>
      <c r="N201" s="784"/>
      <c r="O201" s="787"/>
      <c r="P201" s="778"/>
      <c r="Q201" s="778"/>
      <c r="R201" s="778"/>
      <c r="S201" s="778"/>
      <c r="T201" s="778"/>
      <c r="U201" s="779"/>
      <c r="V201" s="796" t="s">
        <v>7</v>
      </c>
      <c r="W201" s="955"/>
      <c r="X201" s="955"/>
      <c r="Y201" s="956"/>
      <c r="Z201" s="802" t="s">
        <v>16</v>
      </c>
      <c r="AA201" s="803"/>
      <c r="AB201" s="803"/>
      <c r="AC201" s="804"/>
      <c r="AD201" s="970" t="s">
        <v>17</v>
      </c>
      <c r="AE201" s="971"/>
      <c r="AF201" s="971"/>
      <c r="AG201" s="972"/>
      <c r="AH201" s="814" t="s">
        <v>86</v>
      </c>
      <c r="AI201" s="815"/>
      <c r="AJ201" s="815"/>
      <c r="AK201" s="816"/>
      <c r="AL201" s="976" t="s">
        <v>217</v>
      </c>
      <c r="AM201" s="976"/>
      <c r="AN201" s="978" t="s">
        <v>19</v>
      </c>
      <c r="AO201" s="979"/>
      <c r="AP201" s="979"/>
      <c r="AQ201" s="979"/>
      <c r="AR201" s="980"/>
      <c r="AS201" s="981"/>
      <c r="AW201" s="47"/>
      <c r="AY201" s="196" t="s">
        <v>243</v>
      </c>
      <c r="AZ201" s="196" t="s">
        <v>243</v>
      </c>
      <c r="BA201" s="196" t="s">
        <v>241</v>
      </c>
      <c r="BB201" s="522" t="s">
        <v>242</v>
      </c>
      <c r="BC201" s="523"/>
    </row>
    <row r="202" spans="2:65" ht="13.5" customHeight="1" x14ac:dyDescent="0.15">
      <c r="B202" s="780"/>
      <c r="C202" s="781"/>
      <c r="D202" s="781"/>
      <c r="E202" s="781"/>
      <c r="F202" s="781"/>
      <c r="G202" s="781"/>
      <c r="H202" s="781"/>
      <c r="I202" s="782"/>
      <c r="J202" s="780"/>
      <c r="K202" s="781"/>
      <c r="L202" s="781"/>
      <c r="M202" s="781"/>
      <c r="N202" s="785"/>
      <c r="O202" s="788"/>
      <c r="P202" s="781"/>
      <c r="Q202" s="781"/>
      <c r="R202" s="781"/>
      <c r="S202" s="781"/>
      <c r="T202" s="781"/>
      <c r="U202" s="782"/>
      <c r="V202" s="957"/>
      <c r="W202" s="958"/>
      <c r="X202" s="958"/>
      <c r="Y202" s="959"/>
      <c r="Z202" s="805"/>
      <c r="AA202" s="806"/>
      <c r="AB202" s="806"/>
      <c r="AC202" s="807"/>
      <c r="AD202" s="973"/>
      <c r="AE202" s="974"/>
      <c r="AF202" s="974"/>
      <c r="AG202" s="975"/>
      <c r="AH202" s="817"/>
      <c r="AI202" s="818"/>
      <c r="AJ202" s="818"/>
      <c r="AK202" s="819"/>
      <c r="AL202" s="977"/>
      <c r="AM202" s="977"/>
      <c r="AN202" s="982"/>
      <c r="AO202" s="982"/>
      <c r="AP202" s="982"/>
      <c r="AQ202" s="982"/>
      <c r="AR202" s="982"/>
      <c r="AS202" s="983"/>
      <c r="AW202" s="47"/>
      <c r="AY202" s="197"/>
      <c r="AZ202" s="198" t="s">
        <v>237</v>
      </c>
      <c r="BA202" s="198" t="s">
        <v>240</v>
      </c>
      <c r="BB202" s="199" t="s">
        <v>238</v>
      </c>
      <c r="BC202" s="198" t="s">
        <v>237</v>
      </c>
      <c r="BL202" s="43" t="s">
        <v>251</v>
      </c>
      <c r="BM202" s="43" t="s">
        <v>151</v>
      </c>
    </row>
    <row r="203" spans="2:65" ht="15" customHeight="1" x14ac:dyDescent="0.15">
      <c r="B203" s="891" t="s">
        <v>32</v>
      </c>
      <c r="C203" s="886"/>
      <c r="D203" s="887"/>
      <c r="E203" s="887"/>
      <c r="F203" s="887"/>
      <c r="G203" s="887"/>
      <c r="H203" s="887"/>
      <c r="I203" s="888"/>
      <c r="J203" s="893"/>
      <c r="K203" s="894"/>
      <c r="L203" s="894"/>
      <c r="M203" s="894"/>
      <c r="N203" s="895"/>
      <c r="O203" s="360"/>
      <c r="P203" s="338" t="s">
        <v>0</v>
      </c>
      <c r="Q203" s="363"/>
      <c r="R203" s="338" t="s">
        <v>1</v>
      </c>
      <c r="S203" s="365"/>
      <c r="T203" s="474" t="s">
        <v>57</v>
      </c>
      <c r="U203" s="475"/>
      <c r="V203" s="742"/>
      <c r="W203" s="743"/>
      <c r="X203" s="743"/>
      <c r="Y203" s="59" t="s">
        <v>8</v>
      </c>
      <c r="Z203" s="51"/>
      <c r="AA203" s="367"/>
      <c r="AB203" s="367"/>
      <c r="AC203" s="59" t="s">
        <v>8</v>
      </c>
      <c r="AD203" s="51"/>
      <c r="AE203" s="367"/>
      <c r="AF203" s="367"/>
      <c r="AG203" s="368" t="s">
        <v>8</v>
      </c>
      <c r="AH203" s="720">
        <f>IF(V203="賃金で算定",V204+Z204-AD204,0)</f>
        <v>0</v>
      </c>
      <c r="AI203" s="721"/>
      <c r="AJ203" s="721"/>
      <c r="AK203" s="722"/>
      <c r="AL203" s="51"/>
      <c r="AM203" s="52"/>
      <c r="AN203" s="744"/>
      <c r="AO203" s="745"/>
      <c r="AP203" s="745"/>
      <c r="AQ203" s="745"/>
      <c r="AR203" s="745"/>
      <c r="AS203" s="70" t="s">
        <v>8</v>
      </c>
      <c r="AV203" s="46" t="str">
        <f>IF(OR(O203="",Q203=""),"", IF(O203&lt;20,DATE(O203+118,Q203,IF(S203="",1,S203)),DATE(O203+88,Q203,IF(S203="",1,S203))))</f>
        <v/>
      </c>
      <c r="AW203" s="47" t="str">
        <f>IF(AV203&lt;=設定シート!C$15,"昔",IF(AV203&lt;=設定シート!E$15,"上",IF(AV203&lt;=設定シート!G$15,"中","下")))</f>
        <v>下</v>
      </c>
      <c r="AX203" s="4">
        <f>IF(AV203&lt;=設定シート!$E$36,5,IF(AV203&lt;=設定シート!$I$36,7,IF(AV203&lt;=設定シート!$M$36,9,11)))</f>
        <v>11</v>
      </c>
      <c r="AY203" s="202"/>
      <c r="AZ203" s="200"/>
      <c r="BA203" s="204">
        <f>AN203</f>
        <v>0</v>
      </c>
      <c r="BB203" s="200"/>
      <c r="BC203" s="200"/>
    </row>
    <row r="204" spans="2:65" ht="15" customHeight="1" x14ac:dyDescent="0.15">
      <c r="B204" s="892"/>
      <c r="C204" s="889"/>
      <c r="D204" s="889"/>
      <c r="E204" s="889"/>
      <c r="F204" s="889"/>
      <c r="G204" s="889"/>
      <c r="H204" s="889"/>
      <c r="I204" s="890"/>
      <c r="J204" s="896"/>
      <c r="K204" s="897"/>
      <c r="L204" s="897"/>
      <c r="M204" s="897"/>
      <c r="N204" s="898"/>
      <c r="O204" s="361"/>
      <c r="P204" s="343" t="s">
        <v>0</v>
      </c>
      <c r="Q204" s="364"/>
      <c r="R204" s="343" t="s">
        <v>1</v>
      </c>
      <c r="S204" s="366"/>
      <c r="T204" s="480" t="s">
        <v>58</v>
      </c>
      <c r="U204" s="481"/>
      <c r="V204" s="947"/>
      <c r="W204" s="948"/>
      <c r="X204" s="948"/>
      <c r="Y204" s="949"/>
      <c r="Z204" s="950"/>
      <c r="AA204" s="951"/>
      <c r="AB204" s="951"/>
      <c r="AC204" s="951"/>
      <c r="AD204" s="950">
        <v>0</v>
      </c>
      <c r="AE204" s="951"/>
      <c r="AF204" s="951"/>
      <c r="AG204" s="952"/>
      <c r="AH204" s="703">
        <f>IF(V203="賃金で算定",0,V204+Z204-AD204)</f>
        <v>0</v>
      </c>
      <c r="AI204" s="703"/>
      <c r="AJ204" s="703"/>
      <c r="AK204" s="733"/>
      <c r="AL204" s="439">
        <f>IF(V203="賃金で算定","賃金で算定",IF(OR(V204=0,$F221="",AV203=""),0,IF(AW203="昔",VLOOKUP($F221,労務比率,AX203,FALSE),IF(AW203="上",VLOOKUP($F221,労務比率,AX203,FALSE),IF(AW203="中",VLOOKUP($F221,労務比率,AX203,FALSE),VLOOKUP($F221,労務比率,AX203,FALSE))))))</f>
        <v>0</v>
      </c>
      <c r="AM204" s="440"/>
      <c r="AN204" s="708">
        <f>IF(V203="賃金で算定",0,INT(AH204*AL204/100))</f>
        <v>0</v>
      </c>
      <c r="AO204" s="709"/>
      <c r="AP204" s="709"/>
      <c r="AQ204" s="709"/>
      <c r="AR204" s="709"/>
      <c r="AS204" s="357"/>
      <c r="AV204" s="46"/>
      <c r="AW204" s="47"/>
      <c r="AY204" s="203">
        <f>AH204</f>
        <v>0</v>
      </c>
      <c r="AZ204" s="201">
        <f>IF(AV203&lt;=設定シート!C$85,AH204,IF(AND(AV203&gt;=設定シート!E$85,AV203&lt;=設定シート!G$85),AH204*105/108,AH204))</f>
        <v>0</v>
      </c>
      <c r="BA204" s="198"/>
      <c r="BB204" s="201">
        <f>IF($AL204="賃金で算定",0,INT(AY204*$AL204/100))</f>
        <v>0</v>
      </c>
      <c r="BC204" s="201">
        <f>IF(AY204=AZ204,BB204,AZ204*$AL204/100)</f>
        <v>0</v>
      </c>
      <c r="BL204" s="43">
        <f>IF(AY204=AZ204,0,1)</f>
        <v>0</v>
      </c>
      <c r="BM204" s="43" t="str">
        <f>IF(BL204=1,AL204,"")</f>
        <v/>
      </c>
    </row>
    <row r="205" spans="2:65" ht="15" customHeight="1" x14ac:dyDescent="0.15">
      <c r="B205" s="891" t="s">
        <v>55</v>
      </c>
      <c r="C205" s="886"/>
      <c r="D205" s="887"/>
      <c r="E205" s="887"/>
      <c r="F205" s="887"/>
      <c r="G205" s="887"/>
      <c r="H205" s="887"/>
      <c r="I205" s="888"/>
      <c r="J205" s="893"/>
      <c r="K205" s="894"/>
      <c r="L205" s="894"/>
      <c r="M205" s="894"/>
      <c r="N205" s="895"/>
      <c r="O205" s="360"/>
      <c r="P205" s="338" t="s">
        <v>45</v>
      </c>
      <c r="Q205" s="363"/>
      <c r="R205" s="338" t="s">
        <v>46</v>
      </c>
      <c r="S205" s="365"/>
      <c r="T205" s="474" t="s">
        <v>47</v>
      </c>
      <c r="U205" s="475"/>
      <c r="V205" s="742"/>
      <c r="W205" s="743"/>
      <c r="X205" s="743"/>
      <c r="Y205" s="60"/>
      <c r="Z205" s="369"/>
      <c r="AA205" s="370"/>
      <c r="AB205" s="370"/>
      <c r="AC205" s="60"/>
      <c r="AD205" s="369"/>
      <c r="AE205" s="370"/>
      <c r="AF205" s="370"/>
      <c r="AG205" s="371"/>
      <c r="AH205" s="720">
        <f>IF(V205="賃金で算定",V206+Z206-AD206,0)</f>
        <v>0</v>
      </c>
      <c r="AI205" s="721"/>
      <c r="AJ205" s="721"/>
      <c r="AK205" s="722"/>
      <c r="AL205" s="51"/>
      <c r="AM205" s="52"/>
      <c r="AN205" s="744"/>
      <c r="AO205" s="745"/>
      <c r="AP205" s="745"/>
      <c r="AQ205" s="745"/>
      <c r="AR205" s="745"/>
      <c r="AS205" s="359"/>
      <c r="AV205" s="46" t="str">
        <f>IF(OR(O205="",Q205=""),"", IF(O205&lt;20,DATE(O205+118,Q205,IF(S205="",1,S205)),DATE(O205+88,Q205,IF(S205="",1,S205))))</f>
        <v/>
      </c>
      <c r="AW205" s="47" t="str">
        <f>IF(AV205&lt;=設定シート!C$15,"昔",IF(AV205&lt;=設定シート!E$15,"上",IF(AV205&lt;=設定シート!G$15,"中","下")))</f>
        <v>下</v>
      </c>
      <c r="AX205" s="4">
        <f>IF(AV205&lt;=設定シート!$E$36,5,IF(AV205&lt;=設定シート!$I$36,7,IF(AV205&lt;=設定シート!$M$36,9,11)))</f>
        <v>11</v>
      </c>
      <c r="AY205" s="202"/>
      <c r="AZ205" s="200"/>
      <c r="BA205" s="204">
        <f t="shared" ref="BA205" si="82">AN205</f>
        <v>0</v>
      </c>
      <c r="BB205" s="200"/>
      <c r="BC205" s="200"/>
      <c r="BL205" s="43"/>
      <c r="BM205" s="43"/>
    </row>
    <row r="206" spans="2:65" ht="15" customHeight="1" x14ac:dyDescent="0.15">
      <c r="B206" s="892"/>
      <c r="C206" s="889"/>
      <c r="D206" s="889"/>
      <c r="E206" s="889"/>
      <c r="F206" s="889"/>
      <c r="G206" s="889"/>
      <c r="H206" s="889"/>
      <c r="I206" s="890"/>
      <c r="J206" s="896"/>
      <c r="K206" s="897"/>
      <c r="L206" s="897"/>
      <c r="M206" s="897"/>
      <c r="N206" s="898"/>
      <c r="O206" s="361"/>
      <c r="P206" s="342" t="s">
        <v>45</v>
      </c>
      <c r="Q206" s="364"/>
      <c r="R206" s="342" t="s">
        <v>46</v>
      </c>
      <c r="S206" s="366"/>
      <c r="T206" s="480" t="s">
        <v>48</v>
      </c>
      <c r="U206" s="481"/>
      <c r="V206" s="947"/>
      <c r="W206" s="948"/>
      <c r="X206" s="948"/>
      <c r="Y206" s="949"/>
      <c r="Z206" s="950"/>
      <c r="AA206" s="951"/>
      <c r="AB206" s="951"/>
      <c r="AC206" s="951"/>
      <c r="AD206" s="950">
        <v>0</v>
      </c>
      <c r="AE206" s="951"/>
      <c r="AF206" s="951"/>
      <c r="AG206" s="952"/>
      <c r="AH206" s="703">
        <f>IF(V205="賃金で算定",0,V206+Z206-AD206)</f>
        <v>0</v>
      </c>
      <c r="AI206" s="703"/>
      <c r="AJ206" s="703"/>
      <c r="AK206" s="733"/>
      <c r="AL206" s="439">
        <f>IF(V205="賃金で算定","賃金で算定",IF(OR(V206=0,$F222="",AV205=""),0,IF(AW205="昔",VLOOKUP($F222,労務比率,AX205,FALSE),IF(AW205="上",VLOOKUP($F222,労務比率,AX205,FALSE),IF(AW205="中",VLOOKUP($F222,労務比率,AX205,FALSE),VLOOKUP($F222,労務比率,AX205,FALSE))))))</f>
        <v>0</v>
      </c>
      <c r="AM206" s="440"/>
      <c r="AN206" s="708">
        <f>IF(V205="賃金で算定",0,INT(AH206*AL206/100))</f>
        <v>0</v>
      </c>
      <c r="AO206" s="709"/>
      <c r="AP206" s="709"/>
      <c r="AQ206" s="709"/>
      <c r="AR206" s="709"/>
      <c r="AS206" s="357"/>
      <c r="AV206" s="46"/>
      <c r="AW206" s="47"/>
      <c r="AY206" s="203">
        <f t="shared" ref="AY206" si="83">AH206</f>
        <v>0</v>
      </c>
      <c r="AZ206" s="201">
        <f>IF(AV205&lt;=設定シート!C$85,AH206,IF(AND(AV205&gt;=設定シート!E$85,AV205&lt;=設定シート!G$85),AH206*105/108,AH206))</f>
        <v>0</v>
      </c>
      <c r="BA206" s="198"/>
      <c r="BB206" s="201">
        <f t="shared" ref="BB206" si="84">IF($AL206="賃金で算定",0,INT(AY206*$AL206/100))</f>
        <v>0</v>
      </c>
      <c r="BC206" s="201">
        <f>IF(AY206=AZ206,BB206,AZ206*$AL206/100)</f>
        <v>0</v>
      </c>
      <c r="BL206" s="43">
        <f>IF(AY206=AZ206,0,1)</f>
        <v>0</v>
      </c>
      <c r="BM206" s="43" t="str">
        <f>IF(BL206=1,AL206,"")</f>
        <v/>
      </c>
    </row>
    <row r="207" spans="2:65" ht="15" customHeight="1" x14ac:dyDescent="0.15">
      <c r="B207" s="891" t="s">
        <v>33</v>
      </c>
      <c r="C207" s="886"/>
      <c r="D207" s="887"/>
      <c r="E207" s="887"/>
      <c r="F207" s="887"/>
      <c r="G207" s="887"/>
      <c r="H207" s="887"/>
      <c r="I207" s="888"/>
      <c r="J207" s="893"/>
      <c r="K207" s="894"/>
      <c r="L207" s="894"/>
      <c r="M207" s="894"/>
      <c r="N207" s="895"/>
      <c r="O207" s="360"/>
      <c r="P207" s="338" t="s">
        <v>45</v>
      </c>
      <c r="Q207" s="363"/>
      <c r="R207" s="338" t="s">
        <v>46</v>
      </c>
      <c r="S207" s="365"/>
      <c r="T207" s="474" t="s">
        <v>47</v>
      </c>
      <c r="U207" s="475"/>
      <c r="V207" s="742"/>
      <c r="W207" s="743"/>
      <c r="X207" s="743"/>
      <c r="Y207" s="60"/>
      <c r="Z207" s="369"/>
      <c r="AA207" s="370"/>
      <c r="AB207" s="370"/>
      <c r="AC207" s="60"/>
      <c r="AD207" s="369"/>
      <c r="AE207" s="370"/>
      <c r="AF207" s="370"/>
      <c r="AG207" s="371"/>
      <c r="AH207" s="720">
        <f>IF(V207="賃金で算定",V208+Z208-AD208,0)</f>
        <v>0</v>
      </c>
      <c r="AI207" s="721"/>
      <c r="AJ207" s="721"/>
      <c r="AK207" s="722"/>
      <c r="AL207" s="51"/>
      <c r="AM207" s="52"/>
      <c r="AN207" s="744"/>
      <c r="AO207" s="745"/>
      <c r="AP207" s="745"/>
      <c r="AQ207" s="745"/>
      <c r="AR207" s="745"/>
      <c r="AS207" s="359"/>
      <c r="AV207" s="46" t="str">
        <f>IF(OR(O207="",Q207=""),"", IF(O207&lt;20,DATE(O207+118,Q207,IF(S207="",1,S207)),DATE(O207+88,Q207,IF(S207="",1,S207))))</f>
        <v/>
      </c>
      <c r="AW207" s="47" t="str">
        <f>IF(AV207&lt;=設定シート!C$15,"昔",IF(AV207&lt;=設定シート!E$15,"上",IF(AV207&lt;=設定シート!G$15,"中","下")))</f>
        <v>下</v>
      </c>
      <c r="AX207" s="4">
        <f>IF(AV207&lt;=設定シート!$E$36,5,IF(AV207&lt;=設定シート!$I$36,7,IF(AV207&lt;=設定シート!$M$36,9,11)))</f>
        <v>11</v>
      </c>
      <c r="AY207" s="202"/>
      <c r="AZ207" s="200"/>
      <c r="BA207" s="204">
        <f t="shared" ref="BA207" si="85">AN207</f>
        <v>0</v>
      </c>
      <c r="BB207" s="200"/>
      <c r="BC207" s="200"/>
    </row>
    <row r="208" spans="2:65" ht="15" customHeight="1" x14ac:dyDescent="0.15">
      <c r="B208" s="892"/>
      <c r="C208" s="889"/>
      <c r="D208" s="889"/>
      <c r="E208" s="889"/>
      <c r="F208" s="889"/>
      <c r="G208" s="889"/>
      <c r="H208" s="889"/>
      <c r="I208" s="890"/>
      <c r="J208" s="896"/>
      <c r="K208" s="897"/>
      <c r="L208" s="897"/>
      <c r="M208" s="897"/>
      <c r="N208" s="898"/>
      <c r="O208" s="361"/>
      <c r="P208" s="342" t="s">
        <v>45</v>
      </c>
      <c r="Q208" s="364"/>
      <c r="R208" s="342" t="s">
        <v>46</v>
      </c>
      <c r="S208" s="366"/>
      <c r="T208" s="480" t="s">
        <v>48</v>
      </c>
      <c r="U208" s="481"/>
      <c r="V208" s="947"/>
      <c r="W208" s="948"/>
      <c r="X208" s="948"/>
      <c r="Y208" s="949"/>
      <c r="Z208" s="947"/>
      <c r="AA208" s="948"/>
      <c r="AB208" s="948"/>
      <c r="AC208" s="948"/>
      <c r="AD208" s="947">
        <v>0</v>
      </c>
      <c r="AE208" s="948"/>
      <c r="AF208" s="948"/>
      <c r="AG208" s="949"/>
      <c r="AH208" s="703">
        <f>IF(V207="賃金で算定",0,V208+Z208-AD208)</f>
        <v>0</v>
      </c>
      <c r="AI208" s="703"/>
      <c r="AJ208" s="703"/>
      <c r="AK208" s="733"/>
      <c r="AL208" s="439">
        <f>IF(V207="賃金で算定","賃金で算定",IF(OR(V208=0,$F223="",AV207=""),0,IF(AW207="昔",VLOOKUP($F223,労務比率,AX207,FALSE),IF(AW207="上",VLOOKUP($F223,労務比率,AX207,FALSE),IF(AW207="中",VLOOKUP($F223,労務比率,AX207,FALSE),VLOOKUP($F223,労務比率,AX207,FALSE))))))</f>
        <v>0</v>
      </c>
      <c r="AM208" s="440"/>
      <c r="AN208" s="708">
        <f>IF(V207="賃金で算定",0,INT(AH208*AL208/100))</f>
        <v>0</v>
      </c>
      <c r="AO208" s="709"/>
      <c r="AP208" s="709"/>
      <c r="AQ208" s="709"/>
      <c r="AR208" s="709"/>
      <c r="AS208" s="357"/>
      <c r="AV208" s="46"/>
      <c r="AW208" s="47"/>
      <c r="AY208" s="203">
        <f t="shared" ref="AY208" si="86">AH208</f>
        <v>0</v>
      </c>
      <c r="AZ208" s="201">
        <f>IF(AV207&lt;=設定シート!C$85,AH208,IF(AND(AV207&gt;=設定シート!E$85,AV207&lt;=設定シート!G$85),AH208*105/108,AH208))</f>
        <v>0</v>
      </c>
      <c r="BA208" s="198"/>
      <c r="BB208" s="201">
        <f t="shared" ref="BB208" si="87">IF($AL208="賃金で算定",0,INT(AY208*$AL208/100))</f>
        <v>0</v>
      </c>
      <c r="BC208" s="201">
        <f>IF(AY208=AZ208,BB208,AZ208*$AL208/100)</f>
        <v>0</v>
      </c>
      <c r="BL208" s="43">
        <f>IF(AY208=AZ208,0,1)</f>
        <v>0</v>
      </c>
      <c r="BM208" s="43" t="str">
        <f>IF(BL208=1,AL208,"")</f>
        <v/>
      </c>
    </row>
    <row r="209" spans="2:65" ht="15" customHeight="1" x14ac:dyDescent="0.15">
      <c r="B209" s="891" t="s">
        <v>215</v>
      </c>
      <c r="C209" s="886"/>
      <c r="D209" s="887"/>
      <c r="E209" s="887"/>
      <c r="F209" s="887"/>
      <c r="G209" s="887"/>
      <c r="H209" s="887"/>
      <c r="I209" s="888"/>
      <c r="J209" s="893"/>
      <c r="K209" s="894"/>
      <c r="L209" s="894"/>
      <c r="M209" s="894"/>
      <c r="N209" s="895"/>
      <c r="O209" s="360"/>
      <c r="P209" s="338" t="s">
        <v>45</v>
      </c>
      <c r="Q209" s="363"/>
      <c r="R209" s="338" t="s">
        <v>46</v>
      </c>
      <c r="S209" s="365"/>
      <c r="T209" s="474" t="s">
        <v>47</v>
      </c>
      <c r="U209" s="475"/>
      <c r="V209" s="742"/>
      <c r="W209" s="743"/>
      <c r="X209" s="743"/>
      <c r="Y209" s="61"/>
      <c r="Z209" s="354"/>
      <c r="AA209" s="350"/>
      <c r="AB209" s="350"/>
      <c r="AC209" s="61"/>
      <c r="AD209" s="354"/>
      <c r="AE209" s="350"/>
      <c r="AF209" s="350"/>
      <c r="AG209" s="372"/>
      <c r="AH209" s="720">
        <f>IF(V209="賃金で算定",V210+Z210-AD210,0)</f>
        <v>0</v>
      </c>
      <c r="AI209" s="721"/>
      <c r="AJ209" s="721"/>
      <c r="AK209" s="722"/>
      <c r="AL209" s="51"/>
      <c r="AM209" s="52"/>
      <c r="AN209" s="744"/>
      <c r="AO209" s="745"/>
      <c r="AP209" s="745"/>
      <c r="AQ209" s="745"/>
      <c r="AR209" s="745"/>
      <c r="AS209" s="359"/>
      <c r="AV209" s="46" t="str">
        <f>IF(OR(O209="",Q209=""),"", IF(O209&lt;20,DATE(O209+118,Q209,IF(S209="",1,S209)),DATE(O209+88,Q209,IF(S209="",1,S209))))</f>
        <v/>
      </c>
      <c r="AW209" s="47" t="str">
        <f>IF(AV209&lt;=設定シート!C$15,"昔",IF(AV209&lt;=設定シート!E$15,"上",IF(AV209&lt;=設定シート!G$15,"中","下")))</f>
        <v>下</v>
      </c>
      <c r="AX209" s="4">
        <f>IF(AV209&lt;=設定シート!$E$36,5,IF(AV209&lt;=設定シート!$I$36,7,IF(AV209&lt;=設定シート!$M$36,9,11)))</f>
        <v>11</v>
      </c>
      <c r="AY209" s="202"/>
      <c r="AZ209" s="200"/>
      <c r="BA209" s="204">
        <f t="shared" ref="BA209" si="88">AN209</f>
        <v>0</v>
      </c>
      <c r="BB209" s="200"/>
      <c r="BC209" s="200"/>
    </row>
    <row r="210" spans="2:65" ht="15" customHeight="1" x14ac:dyDescent="0.15">
      <c r="B210" s="892"/>
      <c r="C210" s="889"/>
      <c r="D210" s="889"/>
      <c r="E210" s="889"/>
      <c r="F210" s="889"/>
      <c r="G210" s="889"/>
      <c r="H210" s="889"/>
      <c r="I210" s="890"/>
      <c r="J210" s="896"/>
      <c r="K210" s="897"/>
      <c r="L210" s="897"/>
      <c r="M210" s="897"/>
      <c r="N210" s="898"/>
      <c r="O210" s="361"/>
      <c r="P210" s="342" t="s">
        <v>45</v>
      </c>
      <c r="Q210" s="364"/>
      <c r="R210" s="342" t="s">
        <v>46</v>
      </c>
      <c r="S210" s="366"/>
      <c r="T210" s="480" t="s">
        <v>48</v>
      </c>
      <c r="U210" s="481"/>
      <c r="V210" s="947"/>
      <c r="W210" s="948"/>
      <c r="X210" s="948"/>
      <c r="Y210" s="949"/>
      <c r="Z210" s="950"/>
      <c r="AA210" s="951"/>
      <c r="AB210" s="951"/>
      <c r="AC210" s="951"/>
      <c r="AD210" s="950">
        <v>0</v>
      </c>
      <c r="AE210" s="951"/>
      <c r="AF210" s="951"/>
      <c r="AG210" s="952"/>
      <c r="AH210" s="703">
        <f>IF(V209="賃金で算定",0,V210+Z210-AD210)</f>
        <v>0</v>
      </c>
      <c r="AI210" s="703"/>
      <c r="AJ210" s="703"/>
      <c r="AK210" s="733"/>
      <c r="AL210" s="439">
        <f>IF(V209="賃金で算定","賃金で算定",IF(OR(V210=0,$F224="",AV209=""),0,IF(AW209="昔",VLOOKUP($F224,労務比率,AX209,FALSE),IF(AW209="上",VLOOKUP($F224,労務比率,AX209,FALSE),IF(AW209="中",VLOOKUP($F224,労務比率,AX209,FALSE),VLOOKUP($F224,労務比率,AX209,FALSE))))))</f>
        <v>0</v>
      </c>
      <c r="AM210" s="440"/>
      <c r="AN210" s="708">
        <f>IF(V209="賃金で算定",0,INT(AH210*AL210/100))</f>
        <v>0</v>
      </c>
      <c r="AO210" s="709"/>
      <c r="AP210" s="709"/>
      <c r="AQ210" s="709"/>
      <c r="AR210" s="709"/>
      <c r="AS210" s="357"/>
      <c r="AV210" s="46"/>
      <c r="AW210" s="47"/>
      <c r="AY210" s="203">
        <f t="shared" ref="AY210" si="89">AH210</f>
        <v>0</v>
      </c>
      <c r="AZ210" s="201">
        <f>IF(AV209&lt;=設定シート!C$85,AH210,IF(AND(AV209&gt;=設定シート!E$85,AV209&lt;=設定シート!G$85),AH210*105/108,AH210))</f>
        <v>0</v>
      </c>
      <c r="BA210" s="198"/>
      <c r="BB210" s="201">
        <f t="shared" ref="BB210" si="90">IF($AL210="賃金で算定",0,INT(AY210*$AL210/100))</f>
        <v>0</v>
      </c>
      <c r="BC210" s="201">
        <f>IF(AY210=AZ210,BB210,AZ210*$AL210/100)</f>
        <v>0</v>
      </c>
      <c r="BL210" s="43">
        <f>IF(AY210=AZ210,0,1)</f>
        <v>0</v>
      </c>
      <c r="BM210" s="43" t="str">
        <f>IF(BL210=1,AL210,"")</f>
        <v/>
      </c>
    </row>
    <row r="211" spans="2:65" ht="15" customHeight="1" x14ac:dyDescent="0.15">
      <c r="B211" s="891" t="s">
        <v>284</v>
      </c>
      <c r="C211" s="886"/>
      <c r="D211" s="887"/>
      <c r="E211" s="887"/>
      <c r="F211" s="887"/>
      <c r="G211" s="887"/>
      <c r="H211" s="887"/>
      <c r="I211" s="888"/>
      <c r="J211" s="893"/>
      <c r="K211" s="894"/>
      <c r="L211" s="894"/>
      <c r="M211" s="894"/>
      <c r="N211" s="895"/>
      <c r="O211" s="360"/>
      <c r="P211" s="338" t="s">
        <v>45</v>
      </c>
      <c r="Q211" s="363"/>
      <c r="R211" s="338" t="s">
        <v>46</v>
      </c>
      <c r="S211" s="365"/>
      <c r="T211" s="474" t="s">
        <v>47</v>
      </c>
      <c r="U211" s="475"/>
      <c r="V211" s="742"/>
      <c r="W211" s="743"/>
      <c r="X211" s="743"/>
      <c r="Y211" s="60"/>
      <c r="Z211" s="369"/>
      <c r="AA211" s="370"/>
      <c r="AB211" s="370"/>
      <c r="AC211" s="60"/>
      <c r="AD211" s="369"/>
      <c r="AE211" s="370"/>
      <c r="AF211" s="370"/>
      <c r="AG211" s="371"/>
      <c r="AH211" s="720">
        <f>IF(V211="賃金で算定",V212+Z212-AD212,0)</f>
        <v>0</v>
      </c>
      <c r="AI211" s="721"/>
      <c r="AJ211" s="721"/>
      <c r="AK211" s="722"/>
      <c r="AL211" s="51"/>
      <c r="AM211" s="52"/>
      <c r="AN211" s="744"/>
      <c r="AO211" s="745"/>
      <c r="AP211" s="745"/>
      <c r="AQ211" s="745"/>
      <c r="AR211" s="745"/>
      <c r="AS211" s="359"/>
      <c r="AV211" s="46" t="str">
        <f>IF(OR(O211="",Q211=""),"", IF(O211&lt;20,DATE(O211+118,Q211,IF(S211="",1,S211)),DATE(O211+88,Q211,IF(S211="",1,S211))))</f>
        <v/>
      </c>
      <c r="AW211" s="47" t="str">
        <f>IF(AV211&lt;=設定シート!C$15,"昔",IF(AV211&lt;=設定シート!E$15,"上",IF(AV211&lt;=設定シート!G$15,"中","下")))</f>
        <v>下</v>
      </c>
      <c r="AX211" s="4">
        <f>IF(AV211&lt;=設定シート!$E$36,5,IF(AV211&lt;=設定シート!$I$36,7,IF(AV211&lt;=設定シート!$M$36,9,11)))</f>
        <v>11</v>
      </c>
      <c r="AY211" s="202"/>
      <c r="AZ211" s="200"/>
      <c r="BA211" s="204">
        <f t="shared" ref="BA211" si="91">AN211</f>
        <v>0</v>
      </c>
      <c r="BB211" s="200"/>
      <c r="BC211" s="200"/>
    </row>
    <row r="212" spans="2:65" ht="15" customHeight="1" x14ac:dyDescent="0.15">
      <c r="B212" s="892"/>
      <c r="C212" s="889"/>
      <c r="D212" s="889"/>
      <c r="E212" s="889"/>
      <c r="F212" s="889"/>
      <c r="G212" s="889"/>
      <c r="H212" s="889"/>
      <c r="I212" s="890"/>
      <c r="J212" s="896"/>
      <c r="K212" s="897"/>
      <c r="L212" s="897"/>
      <c r="M212" s="897"/>
      <c r="N212" s="898"/>
      <c r="O212" s="361"/>
      <c r="P212" s="342" t="s">
        <v>45</v>
      </c>
      <c r="Q212" s="364"/>
      <c r="R212" s="342" t="s">
        <v>46</v>
      </c>
      <c r="S212" s="366"/>
      <c r="T212" s="480" t="s">
        <v>48</v>
      </c>
      <c r="U212" s="481"/>
      <c r="V212" s="947"/>
      <c r="W212" s="948"/>
      <c r="X212" s="948"/>
      <c r="Y212" s="949"/>
      <c r="Z212" s="947"/>
      <c r="AA212" s="948"/>
      <c r="AB212" s="948"/>
      <c r="AC212" s="948"/>
      <c r="AD212" s="950">
        <v>0</v>
      </c>
      <c r="AE212" s="951"/>
      <c r="AF212" s="951"/>
      <c r="AG212" s="952"/>
      <c r="AH212" s="703">
        <f>IF(V211="賃金で算定",0,V212+Z212-AD212)</f>
        <v>0</v>
      </c>
      <c r="AI212" s="703"/>
      <c r="AJ212" s="703"/>
      <c r="AK212" s="733"/>
      <c r="AL212" s="439">
        <f>IF(V211="賃金で算定","賃金で算定",IF(OR(V212=0,$F225="",AV211=""),0,IF(AW211="昔",VLOOKUP($F225,労務比率,AX211,FALSE),IF(AW211="上",VLOOKUP($F225,労務比率,AX211,FALSE),IF(AW211="中",VLOOKUP($F225,労務比率,AX211,FALSE),VLOOKUP($F225,労務比率,AX211,FALSE))))))</f>
        <v>0</v>
      </c>
      <c r="AM212" s="440"/>
      <c r="AN212" s="708">
        <f>IF(V211="賃金で算定",0,INT(AH212*AL212/100))</f>
        <v>0</v>
      </c>
      <c r="AO212" s="709"/>
      <c r="AP212" s="709"/>
      <c r="AQ212" s="709"/>
      <c r="AR212" s="709"/>
      <c r="AS212" s="357"/>
      <c r="AV212" s="46"/>
      <c r="AW212" s="47"/>
      <c r="AY212" s="203">
        <f t="shared" ref="AY212" si="92">AH212</f>
        <v>0</v>
      </c>
      <c r="AZ212" s="201">
        <f>IF(AV211&lt;=設定シート!C$85,AH212,IF(AND(AV211&gt;=設定シート!E$85,AV211&lt;=設定シート!G$85),AH212*105/108,AH212))</f>
        <v>0</v>
      </c>
      <c r="BA212" s="198"/>
      <c r="BB212" s="201">
        <f t="shared" ref="BB212" si="93">IF($AL212="賃金で算定",0,INT(AY212*$AL212/100))</f>
        <v>0</v>
      </c>
      <c r="BC212" s="201">
        <f>IF(AY212=AZ212,BB212,AZ212*$AL212/100)</f>
        <v>0</v>
      </c>
      <c r="BL212" s="43">
        <f>IF(AY212=AZ212,0,1)</f>
        <v>0</v>
      </c>
      <c r="BM212" s="43" t="str">
        <f>IF(BL212=1,AL212,"")</f>
        <v/>
      </c>
    </row>
    <row r="213" spans="2:65" ht="15" customHeight="1" x14ac:dyDescent="0.15">
      <c r="B213" s="891" t="s">
        <v>288</v>
      </c>
      <c r="C213" s="886"/>
      <c r="D213" s="887"/>
      <c r="E213" s="887"/>
      <c r="F213" s="887"/>
      <c r="G213" s="887"/>
      <c r="H213" s="887"/>
      <c r="I213" s="888"/>
      <c r="J213" s="893"/>
      <c r="K213" s="894"/>
      <c r="L213" s="894"/>
      <c r="M213" s="894"/>
      <c r="N213" s="895"/>
      <c r="O213" s="360"/>
      <c r="P213" s="338" t="s">
        <v>45</v>
      </c>
      <c r="Q213" s="363"/>
      <c r="R213" s="338" t="s">
        <v>46</v>
      </c>
      <c r="S213" s="365"/>
      <c r="T213" s="474" t="s">
        <v>47</v>
      </c>
      <c r="U213" s="475"/>
      <c r="V213" s="742"/>
      <c r="W213" s="743"/>
      <c r="X213" s="743"/>
      <c r="Y213" s="60"/>
      <c r="Z213" s="369"/>
      <c r="AA213" s="370"/>
      <c r="AB213" s="370"/>
      <c r="AC213" s="60"/>
      <c r="AD213" s="369"/>
      <c r="AE213" s="370"/>
      <c r="AF213" s="370"/>
      <c r="AG213" s="371"/>
      <c r="AH213" s="720">
        <f>IF(V213="賃金で算定",V214+Z214-AD214,0)</f>
        <v>0</v>
      </c>
      <c r="AI213" s="721"/>
      <c r="AJ213" s="721"/>
      <c r="AK213" s="722"/>
      <c r="AL213" s="51"/>
      <c r="AM213" s="52"/>
      <c r="AN213" s="744"/>
      <c r="AO213" s="745"/>
      <c r="AP213" s="745"/>
      <c r="AQ213" s="745"/>
      <c r="AR213" s="745"/>
      <c r="AS213" s="359"/>
      <c r="AV213" s="46" t="str">
        <f>IF(OR(O213="",Q213=""),"", IF(O213&lt;20,DATE(O213+118,Q213,IF(S213="",1,S213)),DATE(O213+88,Q213,IF(S213="",1,S213))))</f>
        <v/>
      </c>
      <c r="AW213" s="47" t="str">
        <f>IF(AV213&lt;=設定シート!C$15,"昔",IF(AV213&lt;=設定シート!E$15,"上",IF(AV213&lt;=設定シート!G$15,"中","下")))</f>
        <v>下</v>
      </c>
      <c r="AX213" s="4">
        <f>IF(AV213&lt;=設定シート!$E$36,5,IF(AV213&lt;=設定シート!$I$36,7,IF(AV213&lt;=設定シート!$M$36,9,11)))</f>
        <v>11</v>
      </c>
      <c r="AY213" s="202"/>
      <c r="AZ213" s="200"/>
      <c r="BA213" s="204">
        <f t="shared" ref="BA213" si="94">AN213</f>
        <v>0</v>
      </c>
      <c r="BB213" s="200"/>
      <c r="BC213" s="200"/>
    </row>
    <row r="214" spans="2:65" ht="15" customHeight="1" x14ac:dyDescent="0.15">
      <c r="B214" s="892"/>
      <c r="C214" s="889"/>
      <c r="D214" s="889"/>
      <c r="E214" s="889"/>
      <c r="F214" s="889"/>
      <c r="G214" s="889"/>
      <c r="H214" s="889"/>
      <c r="I214" s="890"/>
      <c r="J214" s="896"/>
      <c r="K214" s="897"/>
      <c r="L214" s="897"/>
      <c r="M214" s="897"/>
      <c r="N214" s="898"/>
      <c r="O214" s="361"/>
      <c r="P214" s="342" t="s">
        <v>45</v>
      </c>
      <c r="Q214" s="364"/>
      <c r="R214" s="342" t="s">
        <v>46</v>
      </c>
      <c r="S214" s="366"/>
      <c r="T214" s="480" t="s">
        <v>48</v>
      </c>
      <c r="U214" s="481"/>
      <c r="V214" s="947"/>
      <c r="W214" s="948"/>
      <c r="X214" s="948"/>
      <c r="Y214" s="949"/>
      <c r="Z214" s="947"/>
      <c r="AA214" s="948"/>
      <c r="AB214" s="948"/>
      <c r="AC214" s="948"/>
      <c r="AD214" s="950">
        <v>0</v>
      </c>
      <c r="AE214" s="951"/>
      <c r="AF214" s="951"/>
      <c r="AG214" s="952"/>
      <c r="AH214" s="703">
        <f>IF(V213="賃金で算定",0,V214+Z214-AD214)</f>
        <v>0</v>
      </c>
      <c r="AI214" s="703"/>
      <c r="AJ214" s="703"/>
      <c r="AK214" s="733"/>
      <c r="AL214" s="439">
        <f>IF(V213="賃金で算定","賃金で算定",IF(OR(V214=0,$F226="",AV213=""),0,IF(AW213="昔",VLOOKUP($F226,労務比率,AX213,FALSE),IF(AW213="上",VLOOKUP($F226,労務比率,AX213,FALSE),IF(AW213="中",VLOOKUP($F226,労務比率,AX213,FALSE),VLOOKUP($F226,労務比率,AX213,FALSE))))))</f>
        <v>0</v>
      </c>
      <c r="AM214" s="440"/>
      <c r="AN214" s="708">
        <f>IF(V213="賃金で算定",0,INT(AH214*AL214/100))</f>
        <v>0</v>
      </c>
      <c r="AO214" s="709"/>
      <c r="AP214" s="709"/>
      <c r="AQ214" s="709"/>
      <c r="AR214" s="709"/>
      <c r="AS214" s="357"/>
      <c r="AV214" s="46"/>
      <c r="AW214" s="47"/>
      <c r="AY214" s="203">
        <f t="shared" ref="AY214" si="95">AH214</f>
        <v>0</v>
      </c>
      <c r="AZ214" s="201">
        <f>IF(AV213&lt;=設定シート!C$85,AH214,IF(AND(AV213&gt;=設定シート!E$85,AV213&lt;=設定シート!G$85),AH214*105/108,AH214))</f>
        <v>0</v>
      </c>
      <c r="BA214" s="198"/>
      <c r="BB214" s="201">
        <f t="shared" ref="BB214" si="96">IF($AL214="賃金で算定",0,INT(AY214*$AL214/100))</f>
        <v>0</v>
      </c>
      <c r="BC214" s="201">
        <f>IF(AY214=AZ214,BB214,AZ214*$AL214/100)</f>
        <v>0</v>
      </c>
      <c r="BL214" s="43">
        <f>IF(AY214=AZ214,0,1)</f>
        <v>0</v>
      </c>
      <c r="BM214" s="43" t="str">
        <f>IF(BL214=1,AL214,"")</f>
        <v/>
      </c>
    </row>
    <row r="215" spans="2:65" ht="15" customHeight="1" x14ac:dyDescent="0.15">
      <c r="B215" s="891" t="s">
        <v>289</v>
      </c>
      <c r="C215" s="886"/>
      <c r="D215" s="887"/>
      <c r="E215" s="887"/>
      <c r="F215" s="887"/>
      <c r="G215" s="887"/>
      <c r="H215" s="887"/>
      <c r="I215" s="888"/>
      <c r="J215" s="893"/>
      <c r="K215" s="894"/>
      <c r="L215" s="894"/>
      <c r="M215" s="894"/>
      <c r="N215" s="895"/>
      <c r="O215" s="360"/>
      <c r="P215" s="338" t="s">
        <v>45</v>
      </c>
      <c r="Q215" s="363"/>
      <c r="R215" s="338" t="s">
        <v>46</v>
      </c>
      <c r="S215" s="365"/>
      <c r="T215" s="474" t="s">
        <v>47</v>
      </c>
      <c r="U215" s="475"/>
      <c r="V215" s="742"/>
      <c r="W215" s="743"/>
      <c r="X215" s="743"/>
      <c r="Y215" s="60"/>
      <c r="Z215" s="369"/>
      <c r="AA215" s="370"/>
      <c r="AB215" s="370"/>
      <c r="AC215" s="60"/>
      <c r="AD215" s="369"/>
      <c r="AE215" s="370"/>
      <c r="AF215" s="370"/>
      <c r="AG215" s="371"/>
      <c r="AH215" s="720">
        <f>IF(V215="賃金で算定",V216+Z216-AD216,0)</f>
        <v>0</v>
      </c>
      <c r="AI215" s="721"/>
      <c r="AJ215" s="721"/>
      <c r="AK215" s="722"/>
      <c r="AL215" s="51"/>
      <c r="AM215" s="52"/>
      <c r="AN215" s="744"/>
      <c r="AO215" s="745"/>
      <c r="AP215" s="745"/>
      <c r="AQ215" s="745"/>
      <c r="AR215" s="745"/>
      <c r="AS215" s="359"/>
      <c r="AV215" s="46" t="str">
        <f>IF(OR(O215="",Q215=""),"", IF(O215&lt;20,DATE(O215+118,Q215,IF(S215="",1,S215)),DATE(O215+88,Q215,IF(S215="",1,S215))))</f>
        <v/>
      </c>
      <c r="AW215" s="47" t="str">
        <f>IF(AV215&lt;=設定シート!C$15,"昔",IF(AV215&lt;=設定シート!E$15,"上",IF(AV215&lt;=設定シート!G$15,"中","下")))</f>
        <v>下</v>
      </c>
      <c r="AX215" s="4">
        <f>IF(AV215&lt;=設定シート!$E$36,5,IF(AV215&lt;=設定シート!$I$36,7,IF(AV215&lt;=設定シート!$M$36,9,11)))</f>
        <v>11</v>
      </c>
      <c r="AY215" s="202"/>
      <c r="AZ215" s="200"/>
      <c r="BA215" s="204">
        <f t="shared" ref="BA215" si="97">AN215</f>
        <v>0</v>
      </c>
      <c r="BB215" s="200"/>
      <c r="BC215" s="200"/>
    </row>
    <row r="216" spans="2:65" ht="15" customHeight="1" x14ac:dyDescent="0.15">
      <c r="B216" s="892"/>
      <c r="C216" s="889"/>
      <c r="D216" s="889"/>
      <c r="E216" s="889"/>
      <c r="F216" s="889"/>
      <c r="G216" s="889"/>
      <c r="H216" s="889"/>
      <c r="I216" s="890"/>
      <c r="J216" s="896"/>
      <c r="K216" s="897"/>
      <c r="L216" s="897"/>
      <c r="M216" s="897"/>
      <c r="N216" s="898"/>
      <c r="O216" s="361"/>
      <c r="P216" s="342" t="s">
        <v>45</v>
      </c>
      <c r="Q216" s="364"/>
      <c r="R216" s="342" t="s">
        <v>46</v>
      </c>
      <c r="S216" s="366"/>
      <c r="T216" s="480" t="s">
        <v>48</v>
      </c>
      <c r="U216" s="481"/>
      <c r="V216" s="947"/>
      <c r="W216" s="948"/>
      <c r="X216" s="948"/>
      <c r="Y216" s="949"/>
      <c r="Z216" s="947"/>
      <c r="AA216" s="948"/>
      <c r="AB216" s="948"/>
      <c r="AC216" s="948"/>
      <c r="AD216" s="950">
        <v>0</v>
      </c>
      <c r="AE216" s="951"/>
      <c r="AF216" s="951"/>
      <c r="AG216" s="952"/>
      <c r="AH216" s="703">
        <f>IF(V215="賃金で算定",0,V216+Z216-AD216)</f>
        <v>0</v>
      </c>
      <c r="AI216" s="703"/>
      <c r="AJ216" s="703"/>
      <c r="AK216" s="733"/>
      <c r="AL216" s="439">
        <f>IF(V215="賃金で算定","賃金で算定",IF(OR(V216=0,$F227="",AV215=""),0,IF(AW215="昔",VLOOKUP($F227,労務比率,AX215,FALSE),IF(AW215="上",VLOOKUP($F227,労務比率,AX215,FALSE),IF(AW215="中",VLOOKUP($F227,労務比率,AX215,FALSE),VLOOKUP($F227,労務比率,AX215,FALSE))))))</f>
        <v>0</v>
      </c>
      <c r="AM216" s="440"/>
      <c r="AN216" s="708">
        <f>IF(V215="賃金で算定",0,INT(AH216*AL216/100))</f>
        <v>0</v>
      </c>
      <c r="AO216" s="709"/>
      <c r="AP216" s="709"/>
      <c r="AQ216" s="709"/>
      <c r="AR216" s="709"/>
      <c r="AS216" s="357"/>
      <c r="AV216" s="46"/>
      <c r="AW216" s="47"/>
      <c r="AY216" s="203">
        <f t="shared" ref="AY216" si="98">AH216</f>
        <v>0</v>
      </c>
      <c r="AZ216" s="201">
        <f>IF(AV215&lt;=設定シート!C$85,AH216,IF(AND(AV215&gt;=設定シート!E$85,AV215&lt;=設定シート!G$85),AH216*105/108,AH216))</f>
        <v>0</v>
      </c>
      <c r="BA216" s="198"/>
      <c r="BB216" s="201">
        <f t="shared" ref="BB216" si="99">IF($AL216="賃金で算定",0,INT(AY216*$AL216/100))</f>
        <v>0</v>
      </c>
      <c r="BC216" s="201">
        <f>IF(AY216=AZ216,BB216,AZ216*$AL216/100)</f>
        <v>0</v>
      </c>
      <c r="BL216" s="43">
        <f>IF(AY216=AZ216,0,1)</f>
        <v>0</v>
      </c>
      <c r="BM216" s="43" t="str">
        <f>IF(BL216=1,AL216,"")</f>
        <v/>
      </c>
    </row>
    <row r="217" spans="2:65" ht="15" customHeight="1" x14ac:dyDescent="0.15">
      <c r="B217" s="891" t="s">
        <v>290</v>
      </c>
      <c r="C217" s="886"/>
      <c r="D217" s="887"/>
      <c r="E217" s="887"/>
      <c r="F217" s="887"/>
      <c r="G217" s="887"/>
      <c r="H217" s="887"/>
      <c r="I217" s="888"/>
      <c r="J217" s="893"/>
      <c r="K217" s="894"/>
      <c r="L217" s="894"/>
      <c r="M217" s="894"/>
      <c r="N217" s="895"/>
      <c r="O217" s="360"/>
      <c r="P217" s="338" t="s">
        <v>45</v>
      </c>
      <c r="Q217" s="363"/>
      <c r="R217" s="338" t="s">
        <v>46</v>
      </c>
      <c r="S217" s="365"/>
      <c r="T217" s="474" t="s">
        <v>47</v>
      </c>
      <c r="U217" s="475"/>
      <c r="V217" s="742"/>
      <c r="W217" s="743"/>
      <c r="X217" s="743"/>
      <c r="Y217" s="60"/>
      <c r="Z217" s="369"/>
      <c r="AA217" s="370"/>
      <c r="AB217" s="370"/>
      <c r="AC217" s="60"/>
      <c r="AD217" s="369"/>
      <c r="AE217" s="370"/>
      <c r="AF217" s="370"/>
      <c r="AG217" s="371"/>
      <c r="AH217" s="720">
        <f>IF(V217="賃金で算定",V218+Z218-AD218,0)</f>
        <v>0</v>
      </c>
      <c r="AI217" s="721"/>
      <c r="AJ217" s="721"/>
      <c r="AK217" s="722"/>
      <c r="AL217" s="51"/>
      <c r="AM217" s="52"/>
      <c r="AN217" s="744"/>
      <c r="AO217" s="745"/>
      <c r="AP217" s="745"/>
      <c r="AQ217" s="745"/>
      <c r="AR217" s="745"/>
      <c r="AS217" s="359"/>
      <c r="AV217" s="46" t="str">
        <f>IF(OR(O217="",Q217=""),"", IF(O217&lt;20,DATE(O217+118,Q217,IF(S217="",1,S217)),DATE(O217+88,Q217,IF(S217="",1,S217))))</f>
        <v/>
      </c>
      <c r="AW217" s="47" t="str">
        <f>IF(AV217&lt;=設定シート!C$15,"昔",IF(AV217&lt;=設定シート!E$15,"上",IF(AV217&lt;=設定シート!G$15,"中","下")))</f>
        <v>下</v>
      </c>
      <c r="AX217" s="4">
        <f>IF(AV217&lt;=設定シート!$E$36,5,IF(AV217&lt;=設定シート!$I$36,7,IF(AV217&lt;=設定シート!$M$36,9,11)))</f>
        <v>11</v>
      </c>
      <c r="AY217" s="202"/>
      <c r="AZ217" s="200"/>
      <c r="BA217" s="204">
        <f t="shared" ref="BA217" si="100">AN217</f>
        <v>0</v>
      </c>
      <c r="BB217" s="200"/>
      <c r="BC217" s="200"/>
    </row>
    <row r="218" spans="2:65" ht="15" customHeight="1" x14ac:dyDescent="0.15">
      <c r="B218" s="892"/>
      <c r="C218" s="889"/>
      <c r="D218" s="889"/>
      <c r="E218" s="889"/>
      <c r="F218" s="889"/>
      <c r="G218" s="889"/>
      <c r="H218" s="889"/>
      <c r="I218" s="890"/>
      <c r="J218" s="896"/>
      <c r="K218" s="897"/>
      <c r="L218" s="897"/>
      <c r="M218" s="897"/>
      <c r="N218" s="898"/>
      <c r="O218" s="361"/>
      <c r="P218" s="342" t="s">
        <v>45</v>
      </c>
      <c r="Q218" s="364"/>
      <c r="R218" s="342" t="s">
        <v>46</v>
      </c>
      <c r="S218" s="366"/>
      <c r="T218" s="480" t="s">
        <v>48</v>
      </c>
      <c r="U218" s="481"/>
      <c r="V218" s="947"/>
      <c r="W218" s="948"/>
      <c r="X218" s="948"/>
      <c r="Y218" s="949"/>
      <c r="Z218" s="947"/>
      <c r="AA218" s="948"/>
      <c r="AB218" s="948"/>
      <c r="AC218" s="948"/>
      <c r="AD218" s="950">
        <v>0</v>
      </c>
      <c r="AE218" s="951"/>
      <c r="AF218" s="951"/>
      <c r="AG218" s="952"/>
      <c r="AH218" s="703">
        <f>IF(V217="賃金で算定",0,V218+Z218-AD218)</f>
        <v>0</v>
      </c>
      <c r="AI218" s="703"/>
      <c r="AJ218" s="703"/>
      <c r="AK218" s="733"/>
      <c r="AL218" s="439">
        <f>IF(V217="賃金で算定","賃金で算定",IF(OR(V218=0,$F228="",AV217=""),0,IF(AW217="昔",VLOOKUP($F228,労務比率,AX217,FALSE),IF(AW217="上",VLOOKUP($F228,労務比率,AX217,FALSE),IF(AW217="中",VLOOKUP($F228,労務比率,AX217,FALSE),VLOOKUP($F228,労務比率,AX217,FALSE))))))</f>
        <v>0</v>
      </c>
      <c r="AM218" s="440"/>
      <c r="AN218" s="708">
        <f>IF(V217="賃金で算定",0,INT(AH218*AL218/100))</f>
        <v>0</v>
      </c>
      <c r="AO218" s="709"/>
      <c r="AP218" s="709"/>
      <c r="AQ218" s="709"/>
      <c r="AR218" s="709"/>
      <c r="AS218" s="357"/>
      <c r="AV218" s="46"/>
      <c r="AW218" s="47"/>
      <c r="AY218" s="203">
        <f t="shared" ref="AY218" si="101">AH218</f>
        <v>0</v>
      </c>
      <c r="AZ218" s="201">
        <f>IF(AV217&lt;=設定シート!C$85,AH218,IF(AND(AV217&gt;=設定シート!E$85,AV217&lt;=設定シート!G$85),AH218*105/108,AH218))</f>
        <v>0</v>
      </c>
      <c r="BA218" s="198"/>
      <c r="BB218" s="201">
        <f t="shared" ref="BB218" si="102">IF($AL218="賃金で算定",0,INT(AY218*$AL218/100))</f>
        <v>0</v>
      </c>
      <c r="BC218" s="201">
        <f>IF(AY218=AZ218,BB218,AZ218*$AL218/100)</f>
        <v>0</v>
      </c>
      <c r="BL218" s="43">
        <f>IF(AY218=AZ218,0,1)</f>
        <v>0</v>
      </c>
      <c r="BM218" s="43" t="str">
        <f>IF(BL218=1,AL218,"")</f>
        <v/>
      </c>
    </row>
    <row r="219" spans="2:65" ht="15" customHeight="1" x14ac:dyDescent="0.15">
      <c r="B219" s="891" t="s">
        <v>291</v>
      </c>
      <c r="C219" s="886"/>
      <c r="D219" s="887"/>
      <c r="E219" s="887"/>
      <c r="F219" s="887"/>
      <c r="G219" s="887"/>
      <c r="H219" s="887"/>
      <c r="I219" s="888"/>
      <c r="J219" s="893"/>
      <c r="K219" s="894"/>
      <c r="L219" s="894"/>
      <c r="M219" s="894"/>
      <c r="N219" s="895"/>
      <c r="O219" s="360"/>
      <c r="P219" s="338" t="s">
        <v>45</v>
      </c>
      <c r="Q219" s="363"/>
      <c r="R219" s="338" t="s">
        <v>46</v>
      </c>
      <c r="S219" s="365"/>
      <c r="T219" s="474" t="s">
        <v>47</v>
      </c>
      <c r="U219" s="475"/>
      <c r="V219" s="742"/>
      <c r="W219" s="743"/>
      <c r="X219" s="743"/>
      <c r="Y219" s="60"/>
      <c r="Z219" s="369"/>
      <c r="AA219" s="370"/>
      <c r="AB219" s="370"/>
      <c r="AC219" s="60"/>
      <c r="AD219" s="369"/>
      <c r="AE219" s="370"/>
      <c r="AF219" s="370"/>
      <c r="AG219" s="371"/>
      <c r="AH219" s="720">
        <f>IF(V219="賃金で算定",V220+Z220-AD220,0)</f>
        <v>0</v>
      </c>
      <c r="AI219" s="721"/>
      <c r="AJ219" s="721"/>
      <c r="AK219" s="722"/>
      <c r="AL219" s="51"/>
      <c r="AM219" s="52"/>
      <c r="AN219" s="744"/>
      <c r="AO219" s="745"/>
      <c r="AP219" s="745"/>
      <c r="AQ219" s="745"/>
      <c r="AR219" s="745"/>
      <c r="AS219" s="359"/>
      <c r="AV219" s="46" t="str">
        <f>IF(OR(O219="",Q219=""),"", IF(O219&lt;20,DATE(O219+118,Q219,IF(S219="",1,S219)),DATE(O219+88,Q219,IF(S219="",1,S219))))</f>
        <v/>
      </c>
      <c r="AW219" s="47" t="str">
        <f>IF(AV219&lt;=設定シート!C$15,"昔",IF(AV219&lt;=設定シート!E$15,"上",IF(AV219&lt;=設定シート!G$15,"中","下")))</f>
        <v>下</v>
      </c>
      <c r="AX219" s="4">
        <f>IF(AV219&lt;=設定シート!$E$36,5,IF(AV219&lt;=設定シート!$I$36,7,IF(AV219&lt;=設定シート!$M$36,9,11)))</f>
        <v>11</v>
      </c>
      <c r="AY219" s="202"/>
      <c r="AZ219" s="200"/>
      <c r="BA219" s="204">
        <f t="shared" ref="BA219" si="103">AN219</f>
        <v>0</v>
      </c>
      <c r="BB219" s="200"/>
      <c r="BC219" s="200"/>
    </row>
    <row r="220" spans="2:65" ht="15" customHeight="1" x14ac:dyDescent="0.15">
      <c r="B220" s="892"/>
      <c r="C220" s="889"/>
      <c r="D220" s="889"/>
      <c r="E220" s="889"/>
      <c r="F220" s="889"/>
      <c r="G220" s="889"/>
      <c r="H220" s="889"/>
      <c r="I220" s="890"/>
      <c r="J220" s="896"/>
      <c r="K220" s="897"/>
      <c r="L220" s="897"/>
      <c r="M220" s="897"/>
      <c r="N220" s="898"/>
      <c r="O220" s="361"/>
      <c r="P220" s="184" t="s">
        <v>45</v>
      </c>
      <c r="Q220" s="364"/>
      <c r="R220" s="342" t="s">
        <v>46</v>
      </c>
      <c r="S220" s="366"/>
      <c r="T220" s="480" t="s">
        <v>48</v>
      </c>
      <c r="U220" s="481"/>
      <c r="V220" s="947"/>
      <c r="W220" s="948"/>
      <c r="X220" s="948"/>
      <c r="Y220" s="949"/>
      <c r="Z220" s="947"/>
      <c r="AA220" s="948"/>
      <c r="AB220" s="948"/>
      <c r="AC220" s="948"/>
      <c r="AD220" s="950">
        <v>0</v>
      </c>
      <c r="AE220" s="951"/>
      <c r="AF220" s="951"/>
      <c r="AG220" s="952"/>
      <c r="AH220" s="705">
        <f>IF(V219="賃金で算定",0,V220+Z220-AD220)</f>
        <v>0</v>
      </c>
      <c r="AI220" s="706"/>
      <c r="AJ220" s="706"/>
      <c r="AK220" s="707"/>
      <c r="AL220" s="439">
        <f>IF(V219="賃金で算定","賃金で算定",IF(OR(V220=0,$F229="",AV219=""),0,IF(AW219="昔",VLOOKUP($F229,労務比率,AX219,FALSE),IF(AW219="上",VLOOKUP($F229,労務比率,AX219,FALSE),IF(AW219="中",VLOOKUP($F229,労務比率,AX219,FALSE),VLOOKUP($F229,労務比率,AX219,FALSE))))))</f>
        <v>0</v>
      </c>
      <c r="AM220" s="440"/>
      <c r="AN220" s="708">
        <f>IF(V219="賃金で算定",0,INT(AH220*AL220/100))</f>
        <v>0</v>
      </c>
      <c r="AO220" s="709"/>
      <c r="AP220" s="709"/>
      <c r="AQ220" s="709"/>
      <c r="AR220" s="709"/>
      <c r="AS220" s="357"/>
      <c r="AV220" s="46"/>
      <c r="AW220" s="47"/>
      <c r="AY220" s="203">
        <f t="shared" ref="AY220" si="104">AH220</f>
        <v>0</v>
      </c>
      <c r="AZ220" s="201">
        <f>IF(AV219&lt;=設定シート!C$85,AH220,IF(AND(AV219&gt;=設定シート!E$85,AV219&lt;=設定シート!G$85),AH220*105/108,AH220))</f>
        <v>0</v>
      </c>
      <c r="BA220" s="198"/>
      <c r="BB220" s="201">
        <f t="shared" ref="BB220" si="105">IF($AL220="賃金で算定",0,INT(AY220*$AL220/100))</f>
        <v>0</v>
      </c>
      <c r="BC220" s="201">
        <f>IF(AY220=AZ220,BB220,AZ220*$AL220/100)</f>
        <v>0</v>
      </c>
      <c r="BL220" s="43">
        <f>IF(AY220=AZ220,0,1)</f>
        <v>0</v>
      </c>
      <c r="BM220" s="43" t="str">
        <f>IF(BL220=1,AL220,"")</f>
        <v/>
      </c>
    </row>
    <row r="221" spans="2:65" ht="9.75" customHeight="1" x14ac:dyDescent="0.15">
      <c r="B221" s="441" t="s">
        <v>85</v>
      </c>
      <c r="C221" s="592"/>
      <c r="D221" s="593"/>
      <c r="E221" s="380" t="s">
        <v>32</v>
      </c>
      <c r="F221" s="899"/>
      <c r="G221" s="900"/>
      <c r="H221" s="900"/>
      <c r="I221" s="900"/>
      <c r="J221" s="900"/>
      <c r="K221" s="900"/>
      <c r="L221" s="900"/>
      <c r="M221" s="900"/>
      <c r="N221" s="901"/>
      <c r="O221" s="441" t="s">
        <v>49</v>
      </c>
      <c r="P221" s="442"/>
      <c r="Q221" s="442"/>
      <c r="R221" s="442"/>
      <c r="S221" s="442"/>
      <c r="T221" s="442"/>
      <c r="U221" s="443"/>
      <c r="V221" s="459">
        <f>AH221</f>
        <v>0</v>
      </c>
      <c r="W221" s="460"/>
      <c r="X221" s="460"/>
      <c r="Y221" s="461"/>
      <c r="Z221" s="33"/>
      <c r="AA221" s="34"/>
      <c r="AB221" s="34"/>
      <c r="AC221" s="35"/>
      <c r="AD221" s="33"/>
      <c r="AE221" s="34"/>
      <c r="AF221" s="34"/>
      <c r="AG221" s="35"/>
      <c r="AH221" s="720">
        <f>AH203+AH205+AH207+AH209+AH211+AH213+AH215+AH217+AH219</f>
        <v>0</v>
      </c>
      <c r="AI221" s="721"/>
      <c r="AJ221" s="721"/>
      <c r="AK221" s="722"/>
      <c r="AL221" s="53"/>
      <c r="AM221" s="54"/>
      <c r="AN221" s="744">
        <f>AN203+AN205+AN207+AN209+AN211+AN213+AN215+AN217+AN219</f>
        <v>0</v>
      </c>
      <c r="AO221" s="745"/>
      <c r="AP221" s="745"/>
      <c r="AQ221" s="745"/>
      <c r="AR221" s="745"/>
      <c r="AS221" s="359"/>
      <c r="AW221" s="47"/>
      <c r="AY221" s="202"/>
      <c r="AZ221" s="205"/>
      <c r="BA221" s="212">
        <f>BA203+BA205+BA207+BA209+BA211+BA213+BA215+BA217+BA219</f>
        <v>0</v>
      </c>
      <c r="BB221" s="204">
        <f>BB204+BB206+BB208+BB210+BB212+BB214+BB216+BB218+BB220</f>
        <v>0</v>
      </c>
      <c r="BC221" s="204">
        <f>SUMIF(BL204:BL220,0,BC204:BC220)+ROUNDDOWN(ROUNDDOWN(BL221*105/108,0)*BM221/100,0)</f>
        <v>0</v>
      </c>
      <c r="BL221" s="43">
        <f>SUMIF(BL204:BL220,1,AH204:AK220)</f>
        <v>0</v>
      </c>
      <c r="BM221" s="43">
        <f>IF(COUNT(BM204:BM220)=0,0,SUM(BM204:BM220)/COUNT(BM204:BM220))</f>
        <v>0</v>
      </c>
    </row>
    <row r="222" spans="2:65" ht="9.75" customHeight="1" x14ac:dyDescent="0.15">
      <c r="B222" s="594"/>
      <c r="C222" s="595"/>
      <c r="D222" s="596"/>
      <c r="E222" s="381" t="s">
        <v>55</v>
      </c>
      <c r="F222" s="883"/>
      <c r="G222" s="884"/>
      <c r="H222" s="884"/>
      <c r="I222" s="884"/>
      <c r="J222" s="884"/>
      <c r="K222" s="884"/>
      <c r="L222" s="884"/>
      <c r="M222" s="884"/>
      <c r="N222" s="885"/>
      <c r="O222" s="444"/>
      <c r="P222" s="445"/>
      <c r="Q222" s="445"/>
      <c r="R222" s="445"/>
      <c r="S222" s="445"/>
      <c r="T222" s="445"/>
      <c r="U222" s="446"/>
      <c r="V222" s="434">
        <f>V204+V206+V208+V210+V212+V214+V216+V218+V220-V221</f>
        <v>0</v>
      </c>
      <c r="W222" s="435"/>
      <c r="X222" s="435"/>
      <c r="Y222" s="465"/>
      <c r="Z222" s="434">
        <f>Z204+Z206+Z208+Z210+Z212+Z214+Z216+Z218+Z220</f>
        <v>0</v>
      </c>
      <c r="AA222" s="435"/>
      <c r="AB222" s="435"/>
      <c r="AC222" s="435"/>
      <c r="AD222" s="434">
        <f>AD204+AD206+AD208+AD210+AD212+AD214+AD216+AD218+AD220</f>
        <v>0</v>
      </c>
      <c r="AE222" s="435"/>
      <c r="AF222" s="435"/>
      <c r="AG222" s="435"/>
      <c r="AH222" s="702">
        <f>AY222</f>
        <v>0</v>
      </c>
      <c r="AI222" s="703"/>
      <c r="AJ222" s="703"/>
      <c r="AK222" s="703"/>
      <c r="AL222" s="352"/>
      <c r="AM222" s="358"/>
      <c r="AN222" s="927">
        <f>BB222</f>
        <v>0</v>
      </c>
      <c r="AO222" s="928"/>
      <c r="AP222" s="928"/>
      <c r="AQ222" s="928"/>
      <c r="AR222" s="928"/>
      <c r="AS222" s="358"/>
      <c r="AW222" s="47"/>
      <c r="AY222" s="208">
        <f>AY204+AY206+AY208+AY210+AY212+AY214+AY216+AY218+AY220</f>
        <v>0</v>
      </c>
      <c r="AZ222" s="210"/>
      <c r="BA222" s="210"/>
      <c r="BB222" s="206">
        <f>BB221</f>
        <v>0</v>
      </c>
      <c r="BC222" s="213"/>
    </row>
    <row r="223" spans="2:65" ht="9.75" customHeight="1" x14ac:dyDescent="0.15">
      <c r="B223" s="594"/>
      <c r="C223" s="595"/>
      <c r="D223" s="596"/>
      <c r="E223" s="381" t="s">
        <v>33</v>
      </c>
      <c r="F223" s="883"/>
      <c r="G223" s="884"/>
      <c r="H223" s="884"/>
      <c r="I223" s="884"/>
      <c r="J223" s="884"/>
      <c r="K223" s="884"/>
      <c r="L223" s="884"/>
      <c r="M223" s="884"/>
      <c r="N223" s="885"/>
      <c r="O223" s="444"/>
      <c r="P223" s="445"/>
      <c r="Q223" s="445"/>
      <c r="R223" s="445"/>
      <c r="S223" s="445"/>
      <c r="T223" s="445"/>
      <c r="U223" s="446"/>
      <c r="V223" s="344"/>
      <c r="W223" s="339"/>
      <c r="X223" s="339"/>
      <c r="Y223" s="340"/>
      <c r="Z223" s="344"/>
      <c r="AA223" s="339"/>
      <c r="AB223" s="339"/>
      <c r="AC223" s="339"/>
      <c r="AD223" s="344"/>
      <c r="AE223" s="339"/>
      <c r="AF223" s="339"/>
      <c r="AG223" s="339"/>
      <c r="AH223" s="354"/>
      <c r="AI223" s="350"/>
      <c r="AJ223" s="350"/>
      <c r="AK223" s="350"/>
      <c r="AL223" s="352"/>
      <c r="AM223" s="358"/>
      <c r="AN223" s="352"/>
      <c r="AO223" s="356"/>
      <c r="AP223" s="356"/>
      <c r="AQ223" s="356"/>
      <c r="AR223" s="356"/>
      <c r="AS223" s="358"/>
      <c r="AW223" s="47"/>
      <c r="AX223" s="277"/>
      <c r="AY223" s="208"/>
      <c r="AZ223" s="210"/>
      <c r="BA223" s="210"/>
      <c r="BB223" s="206"/>
      <c r="BC223" s="213"/>
    </row>
    <row r="224" spans="2:65" ht="9.75" customHeight="1" x14ac:dyDescent="0.15">
      <c r="B224" s="594"/>
      <c r="C224" s="595"/>
      <c r="D224" s="596"/>
      <c r="E224" s="381" t="s">
        <v>215</v>
      </c>
      <c r="F224" s="883"/>
      <c r="G224" s="884"/>
      <c r="H224" s="884"/>
      <c r="I224" s="884"/>
      <c r="J224" s="884"/>
      <c r="K224" s="884"/>
      <c r="L224" s="884"/>
      <c r="M224" s="884"/>
      <c r="N224" s="885"/>
      <c r="O224" s="444"/>
      <c r="P224" s="445"/>
      <c r="Q224" s="445"/>
      <c r="R224" s="445"/>
      <c r="S224" s="445"/>
      <c r="T224" s="445"/>
      <c r="U224" s="446"/>
      <c r="V224" s="344"/>
      <c r="W224" s="339"/>
      <c r="X224" s="339"/>
      <c r="Y224" s="340"/>
      <c r="Z224" s="344"/>
      <c r="AA224" s="339"/>
      <c r="AB224" s="339"/>
      <c r="AC224" s="339"/>
      <c r="AD224" s="344"/>
      <c r="AE224" s="339"/>
      <c r="AF224" s="339"/>
      <c r="AG224" s="339"/>
      <c r="AH224" s="354"/>
      <c r="AI224" s="350"/>
      <c r="AJ224" s="350"/>
      <c r="AK224" s="350"/>
      <c r="AL224" s="352"/>
      <c r="AM224" s="358"/>
      <c r="AN224" s="352"/>
      <c r="AO224" s="356"/>
      <c r="AP224" s="356"/>
      <c r="AQ224" s="356"/>
      <c r="AR224" s="356"/>
      <c r="AS224" s="358"/>
      <c r="AW224" s="47"/>
      <c r="AX224" s="277"/>
      <c r="AY224" s="208"/>
      <c r="AZ224" s="210"/>
      <c r="BA224" s="210"/>
      <c r="BB224" s="206"/>
      <c r="BC224" s="213"/>
    </row>
    <row r="225" spans="2:55" ht="9.75" customHeight="1" x14ac:dyDescent="0.15">
      <c r="B225" s="594"/>
      <c r="C225" s="595"/>
      <c r="D225" s="596"/>
      <c r="E225" s="381" t="s">
        <v>284</v>
      </c>
      <c r="F225" s="883"/>
      <c r="G225" s="884"/>
      <c r="H225" s="884"/>
      <c r="I225" s="884"/>
      <c r="J225" s="884"/>
      <c r="K225" s="884"/>
      <c r="L225" s="884"/>
      <c r="M225" s="884"/>
      <c r="N225" s="885"/>
      <c r="O225" s="444"/>
      <c r="P225" s="445"/>
      <c r="Q225" s="445"/>
      <c r="R225" s="445"/>
      <c r="S225" s="445"/>
      <c r="T225" s="445"/>
      <c r="U225" s="446"/>
      <c r="V225" s="344"/>
      <c r="W225" s="339"/>
      <c r="X225" s="339"/>
      <c r="Y225" s="340"/>
      <c r="Z225" s="344"/>
      <c r="AA225" s="339"/>
      <c r="AB225" s="339"/>
      <c r="AC225" s="339"/>
      <c r="AD225" s="344"/>
      <c r="AE225" s="339"/>
      <c r="AF225" s="339"/>
      <c r="AG225" s="339"/>
      <c r="AH225" s="354"/>
      <c r="AI225" s="350"/>
      <c r="AJ225" s="350"/>
      <c r="AK225" s="350"/>
      <c r="AL225" s="352"/>
      <c r="AM225" s="358"/>
      <c r="AN225" s="352"/>
      <c r="AO225" s="356"/>
      <c r="AP225" s="356"/>
      <c r="AQ225" s="356"/>
      <c r="AR225" s="356"/>
      <c r="AS225" s="358"/>
      <c r="AW225" s="47"/>
      <c r="AX225" s="277"/>
      <c r="AY225" s="208"/>
      <c r="AZ225" s="210"/>
      <c r="BA225" s="210"/>
      <c r="BB225" s="206"/>
      <c r="BC225" s="213"/>
    </row>
    <row r="226" spans="2:55" ht="9.75" customHeight="1" x14ac:dyDescent="0.15">
      <c r="B226" s="594"/>
      <c r="C226" s="595"/>
      <c r="D226" s="596"/>
      <c r="E226" s="381" t="s">
        <v>288</v>
      </c>
      <c r="F226" s="883"/>
      <c r="G226" s="884"/>
      <c r="H226" s="884"/>
      <c r="I226" s="884"/>
      <c r="J226" s="884"/>
      <c r="K226" s="884"/>
      <c r="L226" s="884"/>
      <c r="M226" s="884"/>
      <c r="N226" s="885"/>
      <c r="O226" s="444"/>
      <c r="P226" s="445"/>
      <c r="Q226" s="445"/>
      <c r="R226" s="445"/>
      <c r="S226" s="445"/>
      <c r="T226" s="445"/>
      <c r="U226" s="446"/>
      <c r="V226" s="344"/>
      <c r="W226" s="339"/>
      <c r="X226" s="339"/>
      <c r="Y226" s="340"/>
      <c r="Z226" s="344"/>
      <c r="AA226" s="339"/>
      <c r="AB226" s="339"/>
      <c r="AC226" s="339"/>
      <c r="AD226" s="344"/>
      <c r="AE226" s="339"/>
      <c r="AF226" s="339"/>
      <c r="AG226" s="339"/>
      <c r="AH226" s="354"/>
      <c r="AI226" s="350"/>
      <c r="AJ226" s="350"/>
      <c r="AK226" s="350"/>
      <c r="AL226" s="352"/>
      <c r="AM226" s="358"/>
      <c r="AN226" s="352"/>
      <c r="AO226" s="356"/>
      <c r="AP226" s="356"/>
      <c r="AQ226" s="356"/>
      <c r="AR226" s="356"/>
      <c r="AS226" s="358"/>
      <c r="AW226" s="47"/>
      <c r="AX226" s="277"/>
      <c r="AY226" s="208"/>
      <c r="AZ226" s="210"/>
      <c r="BA226" s="210"/>
      <c r="BB226" s="206"/>
      <c r="BC226" s="213"/>
    </row>
    <row r="227" spans="2:55" ht="9.75" customHeight="1" x14ac:dyDescent="0.15">
      <c r="B227" s="594"/>
      <c r="C227" s="595"/>
      <c r="D227" s="596"/>
      <c r="E227" s="381" t="s">
        <v>289</v>
      </c>
      <c r="F227" s="883"/>
      <c r="G227" s="884"/>
      <c r="H227" s="884"/>
      <c r="I227" s="884"/>
      <c r="J227" s="884"/>
      <c r="K227" s="884"/>
      <c r="L227" s="884"/>
      <c r="M227" s="884"/>
      <c r="N227" s="885"/>
      <c r="O227" s="444"/>
      <c r="P227" s="445"/>
      <c r="Q227" s="445"/>
      <c r="R227" s="445"/>
      <c r="S227" s="445"/>
      <c r="T227" s="445"/>
      <c r="U227" s="446"/>
      <c r="V227" s="344"/>
      <c r="W227" s="339"/>
      <c r="X227" s="339"/>
      <c r="Y227" s="340"/>
      <c r="Z227" s="344"/>
      <c r="AA227" s="339"/>
      <c r="AB227" s="339"/>
      <c r="AC227" s="339"/>
      <c r="AD227" s="344"/>
      <c r="AE227" s="339"/>
      <c r="AF227" s="339"/>
      <c r="AG227" s="339"/>
      <c r="AH227" s="354"/>
      <c r="AI227" s="350"/>
      <c r="AJ227" s="350"/>
      <c r="AK227" s="350"/>
      <c r="AL227" s="352"/>
      <c r="AM227" s="358"/>
      <c r="AN227" s="352"/>
      <c r="AO227" s="356"/>
      <c r="AP227" s="356"/>
      <c r="AQ227" s="356"/>
      <c r="AR227" s="356"/>
      <c r="AS227" s="358"/>
      <c r="AW227" s="47"/>
      <c r="AX227" s="277"/>
      <c r="AY227" s="208"/>
      <c r="AZ227" s="210"/>
      <c r="BA227" s="210"/>
      <c r="BB227" s="206"/>
      <c r="BC227" s="213"/>
    </row>
    <row r="228" spans="2:55" ht="9.75" customHeight="1" x14ac:dyDescent="0.15">
      <c r="B228" s="594"/>
      <c r="C228" s="595"/>
      <c r="D228" s="596"/>
      <c r="E228" s="381" t="s">
        <v>290</v>
      </c>
      <c r="F228" s="883"/>
      <c r="G228" s="884"/>
      <c r="H228" s="884"/>
      <c r="I228" s="884"/>
      <c r="J228" s="884"/>
      <c r="K228" s="884"/>
      <c r="L228" s="884"/>
      <c r="M228" s="884"/>
      <c r="N228" s="885"/>
      <c r="O228" s="444"/>
      <c r="P228" s="445"/>
      <c r="Q228" s="445"/>
      <c r="R228" s="445"/>
      <c r="S228" s="445"/>
      <c r="T228" s="445"/>
      <c r="U228" s="446"/>
      <c r="V228" s="344"/>
      <c r="W228" s="339"/>
      <c r="X228" s="339"/>
      <c r="Y228" s="340"/>
      <c r="Z228" s="344"/>
      <c r="AA228" s="339"/>
      <c r="AB228" s="339"/>
      <c r="AC228" s="339"/>
      <c r="AD228" s="344"/>
      <c r="AE228" s="339"/>
      <c r="AF228" s="339"/>
      <c r="AG228" s="339"/>
      <c r="AH228" s="354"/>
      <c r="AI228" s="350"/>
      <c r="AJ228" s="350"/>
      <c r="AK228" s="350"/>
      <c r="AL228" s="352"/>
      <c r="AM228" s="358"/>
      <c r="AN228" s="352"/>
      <c r="AO228" s="356"/>
      <c r="AP228" s="356"/>
      <c r="AQ228" s="356"/>
      <c r="AR228" s="356"/>
      <c r="AS228" s="358"/>
      <c r="AW228" s="47"/>
      <c r="AX228" s="277"/>
      <c r="AY228" s="208"/>
      <c r="AZ228" s="210"/>
      <c r="BA228" s="210"/>
      <c r="BB228" s="206"/>
      <c r="BC228" s="213"/>
    </row>
    <row r="229" spans="2:55" ht="9.75" customHeight="1" x14ac:dyDescent="0.15">
      <c r="B229" s="597"/>
      <c r="C229" s="598"/>
      <c r="D229" s="599"/>
      <c r="E229" s="382" t="s">
        <v>291</v>
      </c>
      <c r="F229" s="880"/>
      <c r="G229" s="881"/>
      <c r="H229" s="881"/>
      <c r="I229" s="881"/>
      <c r="J229" s="881"/>
      <c r="K229" s="881"/>
      <c r="L229" s="881"/>
      <c r="M229" s="881"/>
      <c r="N229" s="882"/>
      <c r="O229" s="447"/>
      <c r="P229" s="448"/>
      <c r="Q229" s="448"/>
      <c r="R229" s="448"/>
      <c r="S229" s="448"/>
      <c r="T229" s="448"/>
      <c r="U229" s="449"/>
      <c r="V229" s="436"/>
      <c r="W229" s="437"/>
      <c r="X229" s="437"/>
      <c r="Y229" s="438"/>
      <c r="Z229" s="436"/>
      <c r="AA229" s="437"/>
      <c r="AB229" s="437"/>
      <c r="AC229" s="437"/>
      <c r="AD229" s="436"/>
      <c r="AE229" s="437"/>
      <c r="AF229" s="437"/>
      <c r="AG229" s="437"/>
      <c r="AH229" s="705">
        <f>AZ229</f>
        <v>0</v>
      </c>
      <c r="AI229" s="706"/>
      <c r="AJ229" s="706"/>
      <c r="AK229" s="707"/>
      <c r="AL229" s="348"/>
      <c r="AM229" s="357"/>
      <c r="AN229" s="708">
        <f>BC229</f>
        <v>0</v>
      </c>
      <c r="AO229" s="709"/>
      <c r="AP229" s="709"/>
      <c r="AQ229" s="709"/>
      <c r="AR229" s="709"/>
      <c r="AS229" s="357"/>
      <c r="AU229" s="90"/>
      <c r="AW229" s="47"/>
      <c r="AY229" s="209"/>
      <c r="AZ229" s="211">
        <f>IF(AZ204+AZ206+AZ208+AZ210+AZ212+AZ214+AZ216+AZ218+AZ220=AY222,0,ROUNDDOWN(AZ204+AZ206+AZ208+AZ210+AZ212+AZ214+AZ216+AZ218+AZ220,0))</f>
        <v>0</v>
      </c>
      <c r="BA229" s="207"/>
      <c r="BB229" s="207"/>
      <c r="BC229" s="211">
        <f>IF(BC221=BB222,0,BC221)</f>
        <v>0</v>
      </c>
    </row>
    <row r="230" spans="2:55" ht="18" customHeight="1" x14ac:dyDescent="0.15">
      <c r="AD230" s="1" t="str">
        <f>IF(AND($F221="",$V221+$V222&gt;0),"事業の種類を選択してください。","")</f>
        <v/>
      </c>
      <c r="AN230" s="929">
        <f>IF(AN221=0,0,AN221+IF(AN229=0,AN222,AN229))</f>
        <v>0</v>
      </c>
      <c r="AO230" s="929"/>
      <c r="AP230" s="929"/>
      <c r="AQ230" s="929"/>
      <c r="AR230" s="929"/>
      <c r="AW230" s="47"/>
    </row>
    <row r="231" spans="2:55" ht="31.5" customHeight="1" x14ac:dyDescent="0.15">
      <c r="AN231" s="337"/>
      <c r="AO231" s="337"/>
      <c r="AP231" s="337"/>
      <c r="AQ231" s="337"/>
      <c r="AR231" s="337"/>
      <c r="AW231" s="47"/>
    </row>
    <row r="232" spans="2:55" ht="7.5" customHeight="1" x14ac:dyDescent="0.15">
      <c r="X232" s="6"/>
      <c r="Y232" s="6"/>
      <c r="AW232" s="47"/>
    </row>
    <row r="233" spans="2:55" ht="10.5" customHeight="1" x14ac:dyDescent="0.15">
      <c r="X233" s="6"/>
      <c r="Y233" s="6"/>
      <c r="AW233" s="47"/>
    </row>
    <row r="234" spans="2:55" ht="5.25" customHeight="1" x14ac:dyDescent="0.15">
      <c r="X234" s="6"/>
      <c r="Y234" s="6"/>
      <c r="AW234" s="47"/>
    </row>
    <row r="235" spans="2:55" ht="5.25" customHeight="1" x14ac:dyDescent="0.15">
      <c r="X235" s="6"/>
      <c r="Y235" s="6"/>
      <c r="AW235" s="47"/>
    </row>
    <row r="236" spans="2:55" ht="5.25" customHeight="1" x14ac:dyDescent="0.15">
      <c r="X236" s="6"/>
      <c r="Y236" s="6"/>
      <c r="AW236" s="47"/>
    </row>
    <row r="237" spans="2:55" ht="5.25" customHeight="1" x14ac:dyDescent="0.15">
      <c r="X237" s="6"/>
      <c r="Y237" s="6"/>
      <c r="AW237" s="47"/>
    </row>
    <row r="238" spans="2:55" ht="17.25" customHeight="1" x14ac:dyDescent="0.15">
      <c r="B238" s="2" t="s">
        <v>50</v>
      </c>
      <c r="S238" s="4"/>
      <c r="T238" s="4"/>
      <c r="U238" s="4"/>
      <c r="V238" s="4"/>
      <c r="W238" s="4"/>
      <c r="AL238" s="48"/>
      <c r="AW238" s="47"/>
    </row>
    <row r="239" spans="2:55" ht="12.75" customHeight="1" x14ac:dyDescent="0.15">
      <c r="M239" s="49"/>
      <c r="N239" s="49"/>
      <c r="O239" s="49"/>
      <c r="P239" s="49"/>
      <c r="Q239" s="49"/>
      <c r="R239" s="49"/>
      <c r="S239" s="49"/>
      <c r="T239" s="50"/>
      <c r="U239" s="50"/>
      <c r="V239" s="50"/>
      <c r="W239" s="50"/>
      <c r="X239" s="50"/>
      <c r="Y239" s="50"/>
      <c r="Z239" s="50"/>
      <c r="AA239" s="49"/>
      <c r="AB239" s="49"/>
      <c r="AC239" s="49"/>
      <c r="AL239" s="48"/>
      <c r="AM239" s="560" t="s">
        <v>266</v>
      </c>
      <c r="AN239" s="561"/>
      <c r="AO239" s="561"/>
      <c r="AP239" s="562"/>
      <c r="AW239" s="47"/>
    </row>
    <row r="240" spans="2:55" ht="12.75" customHeight="1" x14ac:dyDescent="0.15">
      <c r="M240" s="49"/>
      <c r="N240" s="49"/>
      <c r="O240" s="49"/>
      <c r="P240" s="49"/>
      <c r="Q240" s="49"/>
      <c r="R240" s="49"/>
      <c r="S240" s="49"/>
      <c r="T240" s="50"/>
      <c r="U240" s="50"/>
      <c r="V240" s="50"/>
      <c r="W240" s="50"/>
      <c r="X240" s="50"/>
      <c r="Y240" s="50"/>
      <c r="Z240" s="50"/>
      <c r="AA240" s="49"/>
      <c r="AB240" s="49"/>
      <c r="AC240" s="49"/>
      <c r="AL240" s="48"/>
      <c r="AM240" s="563"/>
      <c r="AN240" s="564"/>
      <c r="AO240" s="564"/>
      <c r="AP240" s="565"/>
      <c r="AW240" s="47"/>
    </row>
    <row r="241" spans="2:65" ht="12.75" customHeight="1" x14ac:dyDescent="0.15">
      <c r="M241" s="49"/>
      <c r="N241" s="49"/>
      <c r="O241" s="49"/>
      <c r="P241" s="49"/>
      <c r="Q241" s="49"/>
      <c r="R241" s="49"/>
      <c r="S241" s="49"/>
      <c r="T241" s="49"/>
      <c r="U241" s="49"/>
      <c r="V241" s="49"/>
      <c r="W241" s="49"/>
      <c r="X241" s="49"/>
      <c r="Y241" s="49"/>
      <c r="Z241" s="49"/>
      <c r="AA241" s="49"/>
      <c r="AB241" s="49"/>
      <c r="AC241" s="49"/>
      <c r="AL241" s="48"/>
      <c r="AM241" s="220"/>
      <c r="AN241" s="335"/>
      <c r="AW241" s="47"/>
    </row>
    <row r="242" spans="2:65" ht="6" customHeight="1" x14ac:dyDescent="0.15">
      <c r="M242" s="49"/>
      <c r="N242" s="49"/>
      <c r="O242" s="49"/>
      <c r="P242" s="49"/>
      <c r="Q242" s="49"/>
      <c r="R242" s="49"/>
      <c r="S242" s="49"/>
      <c r="T242" s="49"/>
      <c r="U242" s="49"/>
      <c r="V242" s="49"/>
      <c r="W242" s="49"/>
      <c r="X242" s="49"/>
      <c r="Y242" s="49"/>
      <c r="Z242" s="49"/>
      <c r="AA242" s="49"/>
      <c r="AB242" s="49"/>
      <c r="AC242" s="49"/>
      <c r="AL242" s="48"/>
      <c r="AM242" s="48"/>
      <c r="AW242" s="47"/>
    </row>
    <row r="243" spans="2:65" ht="12.75" customHeight="1" x14ac:dyDescent="0.15">
      <c r="B243" s="566" t="s">
        <v>2</v>
      </c>
      <c r="C243" s="567"/>
      <c r="D243" s="567"/>
      <c r="E243" s="567"/>
      <c r="F243" s="567"/>
      <c r="G243" s="567"/>
      <c r="H243" s="567"/>
      <c r="I243" s="567"/>
      <c r="J243" s="569" t="s">
        <v>10</v>
      </c>
      <c r="K243" s="569"/>
      <c r="L243" s="3" t="s">
        <v>3</v>
      </c>
      <c r="M243" s="569" t="s">
        <v>11</v>
      </c>
      <c r="N243" s="569"/>
      <c r="O243" s="570" t="s">
        <v>12</v>
      </c>
      <c r="P243" s="569"/>
      <c r="Q243" s="569"/>
      <c r="R243" s="569"/>
      <c r="S243" s="569"/>
      <c r="T243" s="569"/>
      <c r="U243" s="569" t="s">
        <v>13</v>
      </c>
      <c r="V243" s="569"/>
      <c r="W243" s="569"/>
      <c r="AD243" s="5"/>
      <c r="AE243" s="5"/>
      <c r="AF243" s="5"/>
      <c r="AG243" s="5"/>
      <c r="AH243" s="5"/>
      <c r="AI243" s="5"/>
      <c r="AJ243" s="5"/>
      <c r="AL243" s="571">
        <f>$AL$9</f>
        <v>0</v>
      </c>
      <c r="AM243" s="572"/>
      <c r="AN243" s="938" t="s">
        <v>4</v>
      </c>
      <c r="AO243" s="938"/>
      <c r="AP243" s="941">
        <v>6</v>
      </c>
      <c r="AQ243" s="941"/>
      <c r="AR243" s="938" t="s">
        <v>5</v>
      </c>
      <c r="AS243" s="944"/>
      <c r="AW243" s="47"/>
    </row>
    <row r="244" spans="2:65" ht="13.5" customHeight="1" x14ac:dyDescent="0.15">
      <c r="B244" s="567"/>
      <c r="C244" s="567"/>
      <c r="D244" s="567"/>
      <c r="E244" s="567"/>
      <c r="F244" s="567"/>
      <c r="G244" s="567"/>
      <c r="H244" s="567"/>
      <c r="I244" s="567"/>
      <c r="J244" s="508" t="str">
        <f>$J$10</f>
        <v>1</v>
      </c>
      <c r="K244" s="510" t="str">
        <f>$K$10</f>
        <v>2</v>
      </c>
      <c r="L244" s="513" t="str">
        <f>$L$10</f>
        <v>1</v>
      </c>
      <c r="M244" s="516" t="str">
        <f>$M$10</f>
        <v>0</v>
      </c>
      <c r="N244" s="510" t="str">
        <f>$N$10</f>
        <v>3</v>
      </c>
      <c r="O244" s="516" t="str">
        <f>$O$10</f>
        <v>9</v>
      </c>
      <c r="P244" s="519" t="str">
        <f>$P$10</f>
        <v>3</v>
      </c>
      <c r="Q244" s="519" t="str">
        <f>$Q$10</f>
        <v>9</v>
      </c>
      <c r="R244" s="519" t="str">
        <f>$R$10</f>
        <v>0</v>
      </c>
      <c r="S244" s="519" t="str">
        <f>$S$10</f>
        <v>2</v>
      </c>
      <c r="T244" s="510" t="str">
        <f>$T$10</f>
        <v>5</v>
      </c>
      <c r="U244" s="516">
        <f>$U$10</f>
        <v>0</v>
      </c>
      <c r="V244" s="519">
        <f>$V$10</f>
        <v>0</v>
      </c>
      <c r="W244" s="510">
        <f>$W$10</f>
        <v>0</v>
      </c>
      <c r="AD244" s="5"/>
      <c r="AE244" s="5"/>
      <c r="AF244" s="5"/>
      <c r="AG244" s="5"/>
      <c r="AH244" s="5"/>
      <c r="AI244" s="5"/>
      <c r="AJ244" s="5"/>
      <c r="AL244" s="573"/>
      <c r="AM244" s="574"/>
      <c r="AN244" s="939"/>
      <c r="AO244" s="939"/>
      <c r="AP244" s="942"/>
      <c r="AQ244" s="942"/>
      <c r="AR244" s="939"/>
      <c r="AS244" s="945"/>
      <c r="AW244" s="47"/>
    </row>
    <row r="245" spans="2:65" ht="9" customHeight="1" x14ac:dyDescent="0.15">
      <c r="B245" s="567"/>
      <c r="C245" s="567"/>
      <c r="D245" s="567"/>
      <c r="E245" s="567"/>
      <c r="F245" s="567"/>
      <c r="G245" s="567"/>
      <c r="H245" s="567"/>
      <c r="I245" s="567"/>
      <c r="J245" s="509"/>
      <c r="K245" s="511"/>
      <c r="L245" s="514"/>
      <c r="M245" s="517"/>
      <c r="N245" s="511"/>
      <c r="O245" s="517"/>
      <c r="P245" s="520"/>
      <c r="Q245" s="520"/>
      <c r="R245" s="520"/>
      <c r="S245" s="520"/>
      <c r="T245" s="511"/>
      <c r="U245" s="517"/>
      <c r="V245" s="520"/>
      <c r="W245" s="511"/>
      <c r="AD245" s="5"/>
      <c r="AE245" s="5"/>
      <c r="AF245" s="5"/>
      <c r="AG245" s="5"/>
      <c r="AH245" s="5"/>
      <c r="AI245" s="5"/>
      <c r="AJ245" s="5"/>
      <c r="AL245" s="575"/>
      <c r="AM245" s="576"/>
      <c r="AN245" s="940"/>
      <c r="AO245" s="940"/>
      <c r="AP245" s="943"/>
      <c r="AQ245" s="943"/>
      <c r="AR245" s="940"/>
      <c r="AS245" s="946"/>
      <c r="AW245" s="47"/>
    </row>
    <row r="246" spans="2:65" ht="6" customHeight="1" x14ac:dyDescent="0.15">
      <c r="B246" s="568"/>
      <c r="C246" s="568"/>
      <c r="D246" s="568"/>
      <c r="E246" s="568"/>
      <c r="F246" s="568"/>
      <c r="G246" s="568"/>
      <c r="H246" s="568"/>
      <c r="I246" s="568"/>
      <c r="J246" s="509"/>
      <c r="K246" s="512"/>
      <c r="L246" s="515"/>
      <c r="M246" s="518"/>
      <c r="N246" s="512"/>
      <c r="O246" s="518"/>
      <c r="P246" s="521"/>
      <c r="Q246" s="521"/>
      <c r="R246" s="521"/>
      <c r="S246" s="521"/>
      <c r="T246" s="512"/>
      <c r="U246" s="518"/>
      <c r="V246" s="521"/>
      <c r="W246" s="512"/>
      <c r="AW246" s="47"/>
    </row>
    <row r="247" spans="2:65" ht="15" customHeight="1" x14ac:dyDescent="0.15">
      <c r="B247" s="487" t="s">
        <v>51</v>
      </c>
      <c r="C247" s="488"/>
      <c r="D247" s="488"/>
      <c r="E247" s="488"/>
      <c r="F247" s="488"/>
      <c r="G247" s="488"/>
      <c r="H247" s="488"/>
      <c r="I247" s="489"/>
      <c r="J247" s="487" t="s">
        <v>6</v>
      </c>
      <c r="K247" s="488"/>
      <c r="L247" s="488"/>
      <c r="M247" s="488"/>
      <c r="N247" s="496"/>
      <c r="O247" s="499" t="s">
        <v>52</v>
      </c>
      <c r="P247" s="488"/>
      <c r="Q247" s="488"/>
      <c r="R247" s="488"/>
      <c r="S247" s="488"/>
      <c r="T247" s="488"/>
      <c r="U247" s="489"/>
      <c r="V247" s="12" t="s">
        <v>53</v>
      </c>
      <c r="W247" s="27"/>
      <c r="X247" s="27"/>
      <c r="Y247" s="526" t="s">
        <v>54</v>
      </c>
      <c r="Z247" s="526"/>
      <c r="AA247" s="526"/>
      <c r="AB247" s="526"/>
      <c r="AC247" s="526"/>
      <c r="AD247" s="526"/>
      <c r="AE247" s="526"/>
      <c r="AF247" s="526"/>
      <c r="AG247" s="526"/>
      <c r="AH247" s="526"/>
      <c r="AI247" s="27"/>
      <c r="AJ247" s="27"/>
      <c r="AK247" s="28"/>
      <c r="AL247" s="527" t="s">
        <v>216</v>
      </c>
      <c r="AM247" s="527"/>
      <c r="AN247" s="930" t="s">
        <v>33</v>
      </c>
      <c r="AO247" s="930"/>
      <c r="AP247" s="930"/>
      <c r="AQ247" s="930"/>
      <c r="AR247" s="930"/>
      <c r="AS247" s="931"/>
      <c r="AW247" s="47"/>
    </row>
    <row r="248" spans="2:65" ht="13.5" customHeight="1" x14ac:dyDescent="0.15">
      <c r="B248" s="490"/>
      <c r="C248" s="491"/>
      <c r="D248" s="491"/>
      <c r="E248" s="491"/>
      <c r="F248" s="491"/>
      <c r="G248" s="491"/>
      <c r="H248" s="491"/>
      <c r="I248" s="492"/>
      <c r="J248" s="490"/>
      <c r="K248" s="491"/>
      <c r="L248" s="491"/>
      <c r="M248" s="491"/>
      <c r="N248" s="497"/>
      <c r="O248" s="500"/>
      <c r="P248" s="491"/>
      <c r="Q248" s="491"/>
      <c r="R248" s="491"/>
      <c r="S248" s="491"/>
      <c r="T248" s="491"/>
      <c r="U248" s="492"/>
      <c r="V248" s="530" t="s">
        <v>7</v>
      </c>
      <c r="W248" s="531"/>
      <c r="X248" s="531"/>
      <c r="Y248" s="532"/>
      <c r="Z248" s="536" t="s">
        <v>16</v>
      </c>
      <c r="AA248" s="537"/>
      <c r="AB248" s="537"/>
      <c r="AC248" s="538"/>
      <c r="AD248" s="542" t="s">
        <v>17</v>
      </c>
      <c r="AE248" s="543"/>
      <c r="AF248" s="543"/>
      <c r="AG248" s="544"/>
      <c r="AH248" s="548" t="s">
        <v>86</v>
      </c>
      <c r="AI248" s="549"/>
      <c r="AJ248" s="549"/>
      <c r="AK248" s="550"/>
      <c r="AL248" s="554" t="s">
        <v>217</v>
      </c>
      <c r="AM248" s="554"/>
      <c r="AN248" s="932" t="s">
        <v>19</v>
      </c>
      <c r="AO248" s="933"/>
      <c r="AP248" s="933"/>
      <c r="AQ248" s="933"/>
      <c r="AR248" s="934"/>
      <c r="AS248" s="935"/>
      <c r="AW248" s="47"/>
      <c r="AY248" s="196" t="s">
        <v>243</v>
      </c>
      <c r="AZ248" s="196" t="s">
        <v>243</v>
      </c>
      <c r="BA248" s="196" t="s">
        <v>241</v>
      </c>
      <c r="BB248" s="522" t="s">
        <v>242</v>
      </c>
      <c r="BC248" s="523"/>
    </row>
    <row r="249" spans="2:65" ht="13.5" customHeight="1" x14ac:dyDescent="0.15">
      <c r="B249" s="493"/>
      <c r="C249" s="494"/>
      <c r="D249" s="494"/>
      <c r="E249" s="494"/>
      <c r="F249" s="494"/>
      <c r="G249" s="494"/>
      <c r="H249" s="494"/>
      <c r="I249" s="495"/>
      <c r="J249" s="493"/>
      <c r="K249" s="494"/>
      <c r="L249" s="494"/>
      <c r="M249" s="494"/>
      <c r="N249" s="498"/>
      <c r="O249" s="501"/>
      <c r="P249" s="494"/>
      <c r="Q249" s="494"/>
      <c r="R249" s="494"/>
      <c r="S249" s="494"/>
      <c r="T249" s="494"/>
      <c r="U249" s="495"/>
      <c r="V249" s="533"/>
      <c r="W249" s="534"/>
      <c r="X249" s="534"/>
      <c r="Y249" s="535"/>
      <c r="Z249" s="539"/>
      <c r="AA249" s="540"/>
      <c r="AB249" s="540"/>
      <c r="AC249" s="541"/>
      <c r="AD249" s="545"/>
      <c r="AE249" s="546"/>
      <c r="AF249" s="546"/>
      <c r="AG249" s="547"/>
      <c r="AH249" s="551"/>
      <c r="AI249" s="552"/>
      <c r="AJ249" s="552"/>
      <c r="AK249" s="553"/>
      <c r="AL249" s="555"/>
      <c r="AM249" s="555"/>
      <c r="AN249" s="936"/>
      <c r="AO249" s="936"/>
      <c r="AP249" s="936"/>
      <c r="AQ249" s="936"/>
      <c r="AR249" s="936"/>
      <c r="AS249" s="937"/>
      <c r="AW249" s="47"/>
      <c r="AY249" s="197"/>
      <c r="AZ249" s="198" t="s">
        <v>237</v>
      </c>
      <c r="BA249" s="198" t="s">
        <v>240</v>
      </c>
      <c r="BB249" s="199" t="s">
        <v>238</v>
      </c>
      <c r="BC249" s="198" t="s">
        <v>237</v>
      </c>
      <c r="BL249" s="43" t="s">
        <v>251</v>
      </c>
      <c r="BM249" s="43" t="s">
        <v>151</v>
      </c>
    </row>
    <row r="250" spans="2:65" ht="18" customHeight="1" x14ac:dyDescent="0.15">
      <c r="B250" s="466"/>
      <c r="C250" s="467"/>
      <c r="D250" s="467"/>
      <c r="E250" s="467"/>
      <c r="F250" s="467"/>
      <c r="G250" s="467"/>
      <c r="H250" s="467"/>
      <c r="I250" s="468"/>
      <c r="J250" s="466"/>
      <c r="K250" s="467"/>
      <c r="L250" s="467"/>
      <c r="M250" s="467"/>
      <c r="N250" s="472"/>
      <c r="O250" s="86"/>
      <c r="P250" s="15" t="s">
        <v>0</v>
      </c>
      <c r="Q250" s="44"/>
      <c r="R250" s="15" t="s">
        <v>1</v>
      </c>
      <c r="S250" s="85"/>
      <c r="T250" s="474" t="s">
        <v>57</v>
      </c>
      <c r="U250" s="475"/>
      <c r="V250" s="476"/>
      <c r="W250" s="477"/>
      <c r="X250" s="477"/>
      <c r="Y250" s="59" t="s">
        <v>8</v>
      </c>
      <c r="Z250" s="37"/>
      <c r="AA250" s="38"/>
      <c r="AB250" s="38"/>
      <c r="AC250" s="36" t="s">
        <v>8</v>
      </c>
      <c r="AD250" s="37"/>
      <c r="AE250" s="38"/>
      <c r="AF250" s="38"/>
      <c r="AG250" s="39" t="s">
        <v>8</v>
      </c>
      <c r="AH250" s="462">
        <f>IF(V250="賃金で算定",V251+Z251-AD251,0)</f>
        <v>0</v>
      </c>
      <c r="AI250" s="463"/>
      <c r="AJ250" s="463"/>
      <c r="AK250" s="464"/>
      <c r="AL250" s="51"/>
      <c r="AM250" s="52"/>
      <c r="AN250" s="590"/>
      <c r="AO250" s="591"/>
      <c r="AP250" s="591"/>
      <c r="AQ250" s="591"/>
      <c r="AR250" s="591"/>
      <c r="AS250" s="265" t="s">
        <v>8</v>
      </c>
      <c r="AV250" s="46" t="str">
        <f>IF(OR(O250="",Q250=""),"", IF(O250&lt;20,DATE(O250+118,Q250,IF(S250="",1,S250)),DATE(O250+88,Q250,IF(S250="",1,S250))))</f>
        <v/>
      </c>
      <c r="AW250" s="47" t="str">
        <f>IF(AV250&lt;=設定シート!C$15,"昔",IF(AV250&lt;=設定シート!E$15,"上",IF(AV250&lt;=設定シート!G$15,"中","下")))</f>
        <v>下</v>
      </c>
      <c r="AX250" s="4">
        <f>IF(AV250&lt;=設定シート!$E$36,5,IF(AV250&lt;=設定シート!$I$36,7,IF(AV250&lt;=設定シート!$M$36,9,11)))</f>
        <v>11</v>
      </c>
      <c r="AY250" s="202"/>
      <c r="AZ250" s="200"/>
      <c r="BA250" s="204">
        <f>AN250</f>
        <v>0</v>
      </c>
      <c r="BB250" s="200"/>
      <c r="BC250" s="200"/>
    </row>
    <row r="251" spans="2:65" ht="18" customHeight="1" x14ac:dyDescent="0.15">
      <c r="B251" s="469"/>
      <c r="C251" s="470"/>
      <c r="D251" s="470"/>
      <c r="E251" s="470"/>
      <c r="F251" s="470"/>
      <c r="G251" s="470"/>
      <c r="H251" s="470"/>
      <c r="I251" s="471"/>
      <c r="J251" s="469"/>
      <c r="K251" s="470"/>
      <c r="L251" s="470"/>
      <c r="M251" s="470"/>
      <c r="N251" s="473"/>
      <c r="O251" s="87"/>
      <c r="P251" s="5" t="s">
        <v>0</v>
      </c>
      <c r="Q251" s="45"/>
      <c r="R251" s="5" t="s">
        <v>1</v>
      </c>
      <c r="S251" s="88"/>
      <c r="T251" s="480" t="s">
        <v>58</v>
      </c>
      <c r="U251" s="481"/>
      <c r="V251" s="482"/>
      <c r="W251" s="483"/>
      <c r="X251" s="483"/>
      <c r="Y251" s="484"/>
      <c r="Z251" s="485"/>
      <c r="AA251" s="486"/>
      <c r="AB251" s="486"/>
      <c r="AC251" s="486"/>
      <c r="AD251" s="485">
        <v>0</v>
      </c>
      <c r="AE251" s="486"/>
      <c r="AF251" s="486"/>
      <c r="AG251" s="577"/>
      <c r="AH251" s="435">
        <f>IF(V250="賃金で算定",0,V251+Z251-AD251)</f>
        <v>0</v>
      </c>
      <c r="AI251" s="435"/>
      <c r="AJ251" s="435"/>
      <c r="AK251" s="465"/>
      <c r="AL251" s="439">
        <f>IF(V250="賃金で算定","賃金で算定",IF(OR(V251=0,$F268="",AV250=""),0,IF(AW250="昔",VLOOKUP($F268,労務比率,AX250,FALSE),IF(AW250="上",VLOOKUP($F268,労務比率,AX250,FALSE),IF(AW250="中",VLOOKUP($F268,労務比率,AX250,FALSE),VLOOKUP($F268,労務比率,AX250,FALSE))))))</f>
        <v>0</v>
      </c>
      <c r="AM251" s="440"/>
      <c r="AN251" s="615">
        <f>IF(V250="賃金で算定",0,INT(AH251*AL251/100))</f>
        <v>0</v>
      </c>
      <c r="AO251" s="616"/>
      <c r="AP251" s="616"/>
      <c r="AQ251" s="616"/>
      <c r="AR251" s="616"/>
      <c r="AS251" s="309"/>
      <c r="AV251" s="46"/>
      <c r="AW251" s="47"/>
      <c r="AY251" s="203">
        <f>AH251</f>
        <v>0</v>
      </c>
      <c r="AZ251" s="201">
        <f>IF(AV250&lt;=設定シート!C$85,AH251,IF(AND(AV250&gt;=設定シート!E$85,AV250&lt;=設定シート!G$85),AH251*105/108,AH251))</f>
        <v>0</v>
      </c>
      <c r="BA251" s="198"/>
      <c r="BB251" s="201">
        <f>IF($AL251="賃金で算定",0,INT(AY251*$AL251/100))</f>
        <v>0</v>
      </c>
      <c r="BC251" s="201">
        <f>IF(AY251=AZ251,BB251,AZ251*$AL251/100)</f>
        <v>0</v>
      </c>
      <c r="BL251" s="43">
        <f>IF(AY251=AZ251,0,1)</f>
        <v>0</v>
      </c>
      <c r="BM251" s="43" t="str">
        <f>IF(BL251=1,AL251,"")</f>
        <v/>
      </c>
    </row>
    <row r="252" spans="2:65" ht="18" customHeight="1" x14ac:dyDescent="0.15">
      <c r="B252" s="466"/>
      <c r="C252" s="467"/>
      <c r="D252" s="467"/>
      <c r="E252" s="467"/>
      <c r="F252" s="467"/>
      <c r="G252" s="467"/>
      <c r="H252" s="467"/>
      <c r="I252" s="468"/>
      <c r="J252" s="466"/>
      <c r="K252" s="467"/>
      <c r="L252" s="467"/>
      <c r="M252" s="467"/>
      <c r="N252" s="472"/>
      <c r="O252" s="86"/>
      <c r="P252" s="15" t="s">
        <v>45</v>
      </c>
      <c r="Q252" s="44"/>
      <c r="R252" s="15" t="s">
        <v>46</v>
      </c>
      <c r="S252" s="85"/>
      <c r="T252" s="474" t="s">
        <v>47</v>
      </c>
      <c r="U252" s="475"/>
      <c r="V252" s="476"/>
      <c r="W252" s="477"/>
      <c r="X252" s="477"/>
      <c r="Y252" s="60"/>
      <c r="Z252" s="33"/>
      <c r="AA252" s="34"/>
      <c r="AB252" s="34"/>
      <c r="AC252" s="35"/>
      <c r="AD252" s="33"/>
      <c r="AE252" s="34"/>
      <c r="AF252" s="34"/>
      <c r="AG252" s="40"/>
      <c r="AH252" s="462">
        <f>IF(V252="賃金で算定",V253+Z253-AD253,0)</f>
        <v>0</v>
      </c>
      <c r="AI252" s="463"/>
      <c r="AJ252" s="463"/>
      <c r="AK252" s="464"/>
      <c r="AL252" s="51"/>
      <c r="AM252" s="52"/>
      <c r="AN252" s="590"/>
      <c r="AO252" s="591"/>
      <c r="AP252" s="591"/>
      <c r="AQ252" s="591"/>
      <c r="AR252" s="591"/>
      <c r="AS252" s="307"/>
      <c r="AV252" s="46" t="str">
        <f>IF(OR(O252="",Q252=""),"", IF(O252&lt;20,DATE(O252+118,Q252,IF(S252="",1,S252)),DATE(O252+88,Q252,IF(S252="",1,S252))))</f>
        <v/>
      </c>
      <c r="AW252" s="47" t="str">
        <f>IF(AV252&lt;=設定シート!C$15,"昔",IF(AV252&lt;=設定シート!E$15,"上",IF(AV252&lt;=設定シート!G$15,"中","下")))</f>
        <v>下</v>
      </c>
      <c r="AX252" s="4">
        <f>IF(AV252&lt;=設定シート!$E$36,5,IF(AV252&lt;=設定シート!$I$36,7,IF(AV252&lt;=設定シート!$M$36,9,11)))</f>
        <v>11</v>
      </c>
      <c r="AY252" s="202"/>
      <c r="AZ252" s="200"/>
      <c r="BA252" s="204">
        <f t="shared" ref="BA252" si="106">AN252</f>
        <v>0</v>
      </c>
      <c r="BB252" s="200"/>
      <c r="BC252" s="200"/>
      <c r="BL252" s="43"/>
      <c r="BM252" s="43"/>
    </row>
    <row r="253" spans="2:65" ht="18" customHeight="1" x14ac:dyDescent="0.15">
      <c r="B253" s="469"/>
      <c r="C253" s="470"/>
      <c r="D253" s="470"/>
      <c r="E253" s="470"/>
      <c r="F253" s="470"/>
      <c r="G253" s="470"/>
      <c r="H253" s="470"/>
      <c r="I253" s="471"/>
      <c r="J253" s="469"/>
      <c r="K253" s="470"/>
      <c r="L253" s="470"/>
      <c r="M253" s="470"/>
      <c r="N253" s="473"/>
      <c r="O253" s="87"/>
      <c r="P253" s="16" t="s">
        <v>45</v>
      </c>
      <c r="Q253" s="45"/>
      <c r="R253" s="16" t="s">
        <v>46</v>
      </c>
      <c r="S253" s="88"/>
      <c r="T253" s="480" t="s">
        <v>48</v>
      </c>
      <c r="U253" s="481"/>
      <c r="V253" s="482"/>
      <c r="W253" s="483"/>
      <c r="X253" s="483"/>
      <c r="Y253" s="484"/>
      <c r="Z253" s="485"/>
      <c r="AA253" s="486"/>
      <c r="AB253" s="486"/>
      <c r="AC253" s="486"/>
      <c r="AD253" s="485">
        <v>0</v>
      </c>
      <c r="AE253" s="486"/>
      <c r="AF253" s="486"/>
      <c r="AG253" s="577"/>
      <c r="AH253" s="435">
        <f>IF(V252="賃金で算定",0,V253+Z253-AD253)</f>
        <v>0</v>
      </c>
      <c r="AI253" s="435"/>
      <c r="AJ253" s="435"/>
      <c r="AK253" s="465"/>
      <c r="AL253" s="439">
        <f>IF(V252="賃金で算定","賃金で算定",IF(OR(V253=0,$F268="",AV252=""),0,IF(AW252="昔",VLOOKUP($F268,労務比率,AX252,FALSE),IF(AW252="上",VLOOKUP($F268,労務比率,AX252,FALSE),IF(AW252="中",VLOOKUP($F268,労務比率,AX252,FALSE),VLOOKUP($F268,労務比率,AX252,FALSE))))))</f>
        <v>0</v>
      </c>
      <c r="AM253" s="440"/>
      <c r="AN253" s="615">
        <f>IF(V252="賃金で算定",0,INT(AH253*AL253/100))</f>
        <v>0</v>
      </c>
      <c r="AO253" s="616"/>
      <c r="AP253" s="616"/>
      <c r="AQ253" s="616"/>
      <c r="AR253" s="616"/>
      <c r="AS253" s="309"/>
      <c r="AV253" s="46"/>
      <c r="AW253" s="47"/>
      <c r="AY253" s="203">
        <f t="shared" ref="AY253" si="107">AH253</f>
        <v>0</v>
      </c>
      <c r="AZ253" s="201">
        <f>IF(AV252&lt;=設定シート!C$85,AH253,IF(AND(AV252&gt;=設定シート!E$85,AV252&lt;=設定シート!G$85),AH253*105/108,AH253))</f>
        <v>0</v>
      </c>
      <c r="BA253" s="198"/>
      <c r="BB253" s="201">
        <f t="shared" ref="BB253" si="108">IF($AL253="賃金で算定",0,INT(AY253*$AL253/100))</f>
        <v>0</v>
      </c>
      <c r="BC253" s="201">
        <f>IF(AY253=AZ253,BB253,AZ253*$AL253/100)</f>
        <v>0</v>
      </c>
      <c r="BL253" s="43">
        <f>IF(AY253=AZ253,0,1)</f>
        <v>0</v>
      </c>
      <c r="BM253" s="43" t="str">
        <f>IF(BL253=1,AL253,"")</f>
        <v/>
      </c>
    </row>
    <row r="254" spans="2:65" ht="18" customHeight="1" x14ac:dyDescent="0.15">
      <c r="B254" s="466"/>
      <c r="C254" s="467"/>
      <c r="D254" s="467"/>
      <c r="E254" s="467"/>
      <c r="F254" s="467"/>
      <c r="G254" s="467"/>
      <c r="H254" s="467"/>
      <c r="I254" s="468"/>
      <c r="J254" s="466"/>
      <c r="K254" s="467"/>
      <c r="L254" s="467"/>
      <c r="M254" s="467"/>
      <c r="N254" s="472"/>
      <c r="O254" s="86"/>
      <c r="P254" s="15" t="s">
        <v>45</v>
      </c>
      <c r="Q254" s="44"/>
      <c r="R254" s="15" t="s">
        <v>46</v>
      </c>
      <c r="S254" s="85"/>
      <c r="T254" s="474" t="s">
        <v>47</v>
      </c>
      <c r="U254" s="475"/>
      <c r="V254" s="476"/>
      <c r="W254" s="477"/>
      <c r="X254" s="477"/>
      <c r="Y254" s="60"/>
      <c r="Z254" s="33"/>
      <c r="AA254" s="34"/>
      <c r="AB254" s="34"/>
      <c r="AC254" s="35"/>
      <c r="AD254" s="33"/>
      <c r="AE254" s="34"/>
      <c r="AF254" s="34"/>
      <c r="AG254" s="40"/>
      <c r="AH254" s="462">
        <f>IF(V254="賃金で算定",V255+Z255-AD255,0)</f>
        <v>0</v>
      </c>
      <c r="AI254" s="463"/>
      <c r="AJ254" s="463"/>
      <c r="AK254" s="464"/>
      <c r="AL254" s="51"/>
      <c r="AM254" s="52"/>
      <c r="AN254" s="590"/>
      <c r="AO254" s="591"/>
      <c r="AP254" s="591"/>
      <c r="AQ254" s="591"/>
      <c r="AR254" s="591"/>
      <c r="AS254" s="307"/>
      <c r="AV254" s="46" t="str">
        <f>IF(OR(O254="",Q254=""),"", IF(O254&lt;20,DATE(O254+118,Q254,IF(S254="",1,S254)),DATE(O254+88,Q254,IF(S254="",1,S254))))</f>
        <v/>
      </c>
      <c r="AW254" s="47" t="str">
        <f>IF(AV254&lt;=設定シート!C$15,"昔",IF(AV254&lt;=設定シート!E$15,"上",IF(AV254&lt;=設定シート!G$15,"中","下")))</f>
        <v>下</v>
      </c>
      <c r="AX254" s="4">
        <f>IF(AV254&lt;=設定シート!$E$36,5,IF(AV254&lt;=設定シート!$I$36,7,IF(AV254&lt;=設定シート!$M$36,9,11)))</f>
        <v>11</v>
      </c>
      <c r="AY254" s="202"/>
      <c r="AZ254" s="200"/>
      <c r="BA254" s="204">
        <f t="shared" ref="BA254" si="109">AN254</f>
        <v>0</v>
      </c>
      <c r="BB254" s="200"/>
      <c r="BC254" s="200"/>
    </row>
    <row r="255" spans="2:65" ht="18" customHeight="1" x14ac:dyDescent="0.15">
      <c r="B255" s="469"/>
      <c r="C255" s="470"/>
      <c r="D255" s="470"/>
      <c r="E255" s="470"/>
      <c r="F255" s="470"/>
      <c r="G255" s="470"/>
      <c r="H255" s="470"/>
      <c r="I255" s="471"/>
      <c r="J255" s="469"/>
      <c r="K255" s="470"/>
      <c r="L255" s="470"/>
      <c r="M255" s="470"/>
      <c r="N255" s="473"/>
      <c r="O255" s="87"/>
      <c r="P255" s="16" t="s">
        <v>45</v>
      </c>
      <c r="Q255" s="45"/>
      <c r="R255" s="16" t="s">
        <v>46</v>
      </c>
      <c r="S255" s="88"/>
      <c r="T255" s="480" t="s">
        <v>48</v>
      </c>
      <c r="U255" s="481"/>
      <c r="V255" s="482"/>
      <c r="W255" s="483"/>
      <c r="X255" s="483"/>
      <c r="Y255" s="484"/>
      <c r="Z255" s="482"/>
      <c r="AA255" s="483"/>
      <c r="AB255" s="483"/>
      <c r="AC255" s="483"/>
      <c r="AD255" s="482">
        <v>0</v>
      </c>
      <c r="AE255" s="483"/>
      <c r="AF255" s="483"/>
      <c r="AG255" s="484"/>
      <c r="AH255" s="435">
        <f>IF(V254="賃金で算定",0,V255+Z255-AD255)</f>
        <v>0</v>
      </c>
      <c r="AI255" s="435"/>
      <c r="AJ255" s="435"/>
      <c r="AK255" s="465"/>
      <c r="AL255" s="439">
        <f>IF(V254="賃金で算定","賃金で算定",IF(OR(V255=0,$F268="",AV254=""),0,IF(AW254="昔",VLOOKUP($F268,労務比率,AX254,FALSE),IF(AW254="上",VLOOKUP($F268,労務比率,AX254,FALSE),IF(AW254="中",VLOOKUP($F268,労務比率,AX254,FALSE),VLOOKUP($F268,労務比率,AX254,FALSE))))))</f>
        <v>0</v>
      </c>
      <c r="AM255" s="440"/>
      <c r="AN255" s="615">
        <f>IF(V254="賃金で算定",0,INT(AH255*AL255/100))</f>
        <v>0</v>
      </c>
      <c r="AO255" s="616"/>
      <c r="AP255" s="616"/>
      <c r="AQ255" s="616"/>
      <c r="AR255" s="616"/>
      <c r="AS255" s="309"/>
      <c r="AV255" s="46"/>
      <c r="AW255" s="47"/>
      <c r="AY255" s="203">
        <f t="shared" ref="AY255" si="110">AH255</f>
        <v>0</v>
      </c>
      <c r="AZ255" s="201">
        <f>IF(AV254&lt;=設定シート!C$85,AH255,IF(AND(AV254&gt;=設定シート!E$85,AV254&lt;=設定シート!G$85),AH255*105/108,AH255))</f>
        <v>0</v>
      </c>
      <c r="BA255" s="198"/>
      <c r="BB255" s="201">
        <f t="shared" ref="BB255" si="111">IF($AL255="賃金で算定",0,INT(AY255*$AL255/100))</f>
        <v>0</v>
      </c>
      <c r="BC255" s="201">
        <f>IF(AY255=AZ255,BB255,AZ255*$AL255/100)</f>
        <v>0</v>
      </c>
      <c r="BL255" s="43">
        <f>IF(AY255=AZ255,0,1)</f>
        <v>0</v>
      </c>
      <c r="BM255" s="43" t="str">
        <f>IF(BL255=1,AL255,"")</f>
        <v/>
      </c>
    </row>
    <row r="256" spans="2:65" ht="18" customHeight="1" x14ac:dyDescent="0.15">
      <c r="B256" s="466"/>
      <c r="C256" s="467"/>
      <c r="D256" s="467"/>
      <c r="E256" s="467"/>
      <c r="F256" s="467"/>
      <c r="G256" s="467"/>
      <c r="H256" s="467"/>
      <c r="I256" s="468"/>
      <c r="J256" s="466"/>
      <c r="K256" s="467"/>
      <c r="L256" s="467"/>
      <c r="M256" s="467"/>
      <c r="N256" s="472"/>
      <c r="O256" s="86"/>
      <c r="P256" s="15" t="s">
        <v>45</v>
      </c>
      <c r="Q256" s="44"/>
      <c r="R256" s="15" t="s">
        <v>46</v>
      </c>
      <c r="S256" s="85"/>
      <c r="T256" s="474" t="s">
        <v>47</v>
      </c>
      <c r="U256" s="475"/>
      <c r="V256" s="476"/>
      <c r="W256" s="477"/>
      <c r="X256" s="477"/>
      <c r="Y256" s="61"/>
      <c r="Z256" s="29"/>
      <c r="AA256" s="30"/>
      <c r="AB256" s="30"/>
      <c r="AC256" s="41"/>
      <c r="AD256" s="29"/>
      <c r="AE256" s="30"/>
      <c r="AF256" s="30"/>
      <c r="AG256" s="42"/>
      <c r="AH256" s="462">
        <f>IF(V256="賃金で算定",V257+Z257-AD257,0)</f>
        <v>0</v>
      </c>
      <c r="AI256" s="463"/>
      <c r="AJ256" s="463"/>
      <c r="AK256" s="464"/>
      <c r="AL256" s="51"/>
      <c r="AM256" s="52"/>
      <c r="AN256" s="590"/>
      <c r="AO256" s="591"/>
      <c r="AP256" s="591"/>
      <c r="AQ256" s="591"/>
      <c r="AR256" s="591"/>
      <c r="AS256" s="307"/>
      <c r="AV256" s="46" t="str">
        <f>IF(OR(O256="",Q256=""),"", IF(O256&lt;20,DATE(O256+118,Q256,IF(S256="",1,S256)),DATE(O256+88,Q256,IF(S256="",1,S256))))</f>
        <v/>
      </c>
      <c r="AW256" s="47" t="str">
        <f>IF(AV256&lt;=設定シート!C$15,"昔",IF(AV256&lt;=設定シート!E$15,"上",IF(AV256&lt;=設定シート!G$15,"中","下")))</f>
        <v>下</v>
      </c>
      <c r="AX256" s="4">
        <f>IF(AV256&lt;=設定シート!$E$36,5,IF(AV256&lt;=設定シート!$I$36,7,IF(AV256&lt;=設定シート!$M$36,9,11)))</f>
        <v>11</v>
      </c>
      <c r="AY256" s="202"/>
      <c r="AZ256" s="200"/>
      <c r="BA256" s="204">
        <f t="shared" ref="BA256" si="112">AN256</f>
        <v>0</v>
      </c>
      <c r="BB256" s="200"/>
      <c r="BC256" s="200"/>
    </row>
    <row r="257" spans="2:65" ht="18" customHeight="1" x14ac:dyDescent="0.15">
      <c r="B257" s="469"/>
      <c r="C257" s="470"/>
      <c r="D257" s="470"/>
      <c r="E257" s="470"/>
      <c r="F257" s="470"/>
      <c r="G257" s="470"/>
      <c r="H257" s="470"/>
      <c r="I257" s="471"/>
      <c r="J257" s="469"/>
      <c r="K257" s="470"/>
      <c r="L257" s="470"/>
      <c r="M257" s="470"/>
      <c r="N257" s="473"/>
      <c r="O257" s="87"/>
      <c r="P257" s="16" t="s">
        <v>45</v>
      </c>
      <c r="Q257" s="45"/>
      <c r="R257" s="16" t="s">
        <v>46</v>
      </c>
      <c r="S257" s="88"/>
      <c r="T257" s="480" t="s">
        <v>48</v>
      </c>
      <c r="U257" s="481"/>
      <c r="V257" s="482"/>
      <c r="W257" s="483"/>
      <c r="X257" s="483"/>
      <c r="Y257" s="484"/>
      <c r="Z257" s="485"/>
      <c r="AA257" s="486"/>
      <c r="AB257" s="486"/>
      <c r="AC257" s="486"/>
      <c r="AD257" s="485">
        <v>0</v>
      </c>
      <c r="AE257" s="486"/>
      <c r="AF257" s="486"/>
      <c r="AG257" s="577"/>
      <c r="AH257" s="435">
        <f>IF(V256="賃金で算定",0,V257+Z257-AD257)</f>
        <v>0</v>
      </c>
      <c r="AI257" s="435"/>
      <c r="AJ257" s="435"/>
      <c r="AK257" s="465"/>
      <c r="AL257" s="439">
        <f>IF(V256="賃金で算定","賃金で算定",IF(OR(V257=0,$F268="",AV256=""),0,IF(AW256="昔",VLOOKUP($F268,労務比率,AX256,FALSE),IF(AW256="上",VLOOKUP($F268,労務比率,AX256,FALSE),IF(AW256="中",VLOOKUP($F268,労務比率,AX256,FALSE),VLOOKUP($F268,労務比率,AX256,FALSE))))))</f>
        <v>0</v>
      </c>
      <c r="AM257" s="440"/>
      <c r="AN257" s="615">
        <f>IF(V256="賃金で算定",0,INT(AH257*AL257/100))</f>
        <v>0</v>
      </c>
      <c r="AO257" s="616"/>
      <c r="AP257" s="616"/>
      <c r="AQ257" s="616"/>
      <c r="AR257" s="616"/>
      <c r="AS257" s="309"/>
      <c r="AV257" s="46"/>
      <c r="AW257" s="47"/>
      <c r="AY257" s="203">
        <f t="shared" ref="AY257" si="113">AH257</f>
        <v>0</v>
      </c>
      <c r="AZ257" s="201">
        <f>IF(AV256&lt;=設定シート!C$85,AH257,IF(AND(AV256&gt;=設定シート!E$85,AV256&lt;=設定シート!G$85),AH257*105/108,AH257))</f>
        <v>0</v>
      </c>
      <c r="BA257" s="198"/>
      <c r="BB257" s="201">
        <f t="shared" ref="BB257" si="114">IF($AL257="賃金で算定",0,INT(AY257*$AL257/100))</f>
        <v>0</v>
      </c>
      <c r="BC257" s="201">
        <f>IF(AY257=AZ257,BB257,AZ257*$AL257/100)</f>
        <v>0</v>
      </c>
      <c r="BL257" s="43">
        <f>IF(AY257=AZ257,0,1)</f>
        <v>0</v>
      </c>
      <c r="BM257" s="43" t="str">
        <f>IF(BL257=1,AL257,"")</f>
        <v/>
      </c>
    </row>
    <row r="258" spans="2:65" ht="18" customHeight="1" x14ac:dyDescent="0.15">
      <c r="B258" s="466"/>
      <c r="C258" s="467"/>
      <c r="D258" s="467"/>
      <c r="E258" s="467"/>
      <c r="F258" s="467"/>
      <c r="G258" s="467"/>
      <c r="H258" s="467"/>
      <c r="I258" s="468"/>
      <c r="J258" s="466"/>
      <c r="K258" s="467"/>
      <c r="L258" s="467"/>
      <c r="M258" s="467"/>
      <c r="N258" s="472"/>
      <c r="O258" s="86"/>
      <c r="P258" s="15" t="s">
        <v>45</v>
      </c>
      <c r="Q258" s="44"/>
      <c r="R258" s="15" t="s">
        <v>46</v>
      </c>
      <c r="S258" s="85"/>
      <c r="T258" s="474" t="s">
        <v>47</v>
      </c>
      <c r="U258" s="475"/>
      <c r="V258" s="476"/>
      <c r="W258" s="477"/>
      <c r="X258" s="477"/>
      <c r="Y258" s="60"/>
      <c r="Z258" s="33"/>
      <c r="AA258" s="34"/>
      <c r="AB258" s="34"/>
      <c r="AC258" s="35"/>
      <c r="AD258" s="33"/>
      <c r="AE258" s="34"/>
      <c r="AF258" s="34"/>
      <c r="AG258" s="40"/>
      <c r="AH258" s="462">
        <f>IF(V258="賃金で算定",V259+Z259-AD259,0)</f>
        <v>0</v>
      </c>
      <c r="AI258" s="463"/>
      <c r="AJ258" s="463"/>
      <c r="AK258" s="464"/>
      <c r="AL258" s="51"/>
      <c r="AM258" s="52"/>
      <c r="AN258" s="590"/>
      <c r="AO258" s="591"/>
      <c r="AP258" s="591"/>
      <c r="AQ258" s="591"/>
      <c r="AR258" s="591"/>
      <c r="AS258" s="307"/>
      <c r="AV258" s="46" t="str">
        <f>IF(OR(O258="",Q258=""),"", IF(O258&lt;20,DATE(O258+118,Q258,IF(S258="",1,S258)),DATE(O258+88,Q258,IF(S258="",1,S258))))</f>
        <v/>
      </c>
      <c r="AW258" s="47" t="str">
        <f>IF(AV258&lt;=設定シート!C$15,"昔",IF(AV258&lt;=設定シート!E$15,"上",IF(AV258&lt;=設定シート!G$15,"中","下")))</f>
        <v>下</v>
      </c>
      <c r="AX258" s="4">
        <f>IF(AV258&lt;=設定シート!$E$36,5,IF(AV258&lt;=設定シート!$I$36,7,IF(AV258&lt;=設定シート!$M$36,9,11)))</f>
        <v>11</v>
      </c>
      <c r="AY258" s="202"/>
      <c r="AZ258" s="200"/>
      <c r="BA258" s="204">
        <f t="shared" ref="BA258" si="115">AN258</f>
        <v>0</v>
      </c>
      <c r="BB258" s="200"/>
      <c r="BC258" s="200"/>
    </row>
    <row r="259" spans="2:65" ht="18" customHeight="1" x14ac:dyDescent="0.15">
      <c r="B259" s="469"/>
      <c r="C259" s="470"/>
      <c r="D259" s="470"/>
      <c r="E259" s="470"/>
      <c r="F259" s="470"/>
      <c r="G259" s="470"/>
      <c r="H259" s="470"/>
      <c r="I259" s="471"/>
      <c r="J259" s="469"/>
      <c r="K259" s="470"/>
      <c r="L259" s="470"/>
      <c r="M259" s="470"/>
      <c r="N259" s="473"/>
      <c r="O259" s="87"/>
      <c r="P259" s="16" t="s">
        <v>45</v>
      </c>
      <c r="Q259" s="45"/>
      <c r="R259" s="16" t="s">
        <v>46</v>
      </c>
      <c r="S259" s="88"/>
      <c r="T259" s="480" t="s">
        <v>48</v>
      </c>
      <c r="U259" s="481"/>
      <c r="V259" s="482"/>
      <c r="W259" s="483"/>
      <c r="X259" s="483"/>
      <c r="Y259" s="484"/>
      <c r="Z259" s="482"/>
      <c r="AA259" s="483"/>
      <c r="AB259" s="483"/>
      <c r="AC259" s="483"/>
      <c r="AD259" s="485">
        <v>0</v>
      </c>
      <c r="AE259" s="486"/>
      <c r="AF259" s="486"/>
      <c r="AG259" s="577"/>
      <c r="AH259" s="435">
        <f>IF(V258="賃金で算定",0,V259+Z259-AD259)</f>
        <v>0</v>
      </c>
      <c r="AI259" s="435"/>
      <c r="AJ259" s="435"/>
      <c r="AK259" s="465"/>
      <c r="AL259" s="439">
        <f>IF(V258="賃金で算定","賃金で算定",IF(OR(V259=0,$F268="",AV258=""),0,IF(AW258="昔",VLOOKUP($F268,労務比率,AX258,FALSE),IF(AW258="上",VLOOKUP($F268,労務比率,AX258,FALSE),IF(AW258="中",VLOOKUP($F268,労務比率,AX258,FALSE),VLOOKUP($F268,労務比率,AX258,FALSE))))))</f>
        <v>0</v>
      </c>
      <c r="AM259" s="440"/>
      <c r="AN259" s="615">
        <f>IF(V258="賃金で算定",0,INT(AH259*AL259/100))</f>
        <v>0</v>
      </c>
      <c r="AO259" s="616"/>
      <c r="AP259" s="616"/>
      <c r="AQ259" s="616"/>
      <c r="AR259" s="616"/>
      <c r="AS259" s="309"/>
      <c r="AV259" s="46"/>
      <c r="AW259" s="47"/>
      <c r="AY259" s="203">
        <f t="shared" ref="AY259" si="116">AH259</f>
        <v>0</v>
      </c>
      <c r="AZ259" s="201">
        <f>IF(AV258&lt;=設定シート!C$85,AH259,IF(AND(AV258&gt;=設定シート!E$85,AV258&lt;=設定シート!G$85),AH259*105/108,AH259))</f>
        <v>0</v>
      </c>
      <c r="BA259" s="198"/>
      <c r="BB259" s="201">
        <f t="shared" ref="BB259" si="117">IF($AL259="賃金で算定",0,INT(AY259*$AL259/100))</f>
        <v>0</v>
      </c>
      <c r="BC259" s="201">
        <f>IF(AY259=AZ259,BB259,AZ259*$AL259/100)</f>
        <v>0</v>
      </c>
      <c r="BL259" s="43">
        <f>IF(AY259=AZ259,0,1)</f>
        <v>0</v>
      </c>
      <c r="BM259" s="43" t="str">
        <f>IF(BL259=1,AL259,"")</f>
        <v/>
      </c>
    </row>
    <row r="260" spans="2:65" ht="18" customHeight="1" x14ac:dyDescent="0.15">
      <c r="B260" s="466"/>
      <c r="C260" s="467"/>
      <c r="D260" s="467"/>
      <c r="E260" s="467"/>
      <c r="F260" s="467"/>
      <c r="G260" s="467"/>
      <c r="H260" s="467"/>
      <c r="I260" s="468"/>
      <c r="J260" s="466"/>
      <c r="K260" s="467"/>
      <c r="L260" s="467"/>
      <c r="M260" s="467"/>
      <c r="N260" s="472"/>
      <c r="O260" s="86"/>
      <c r="P260" s="15" t="s">
        <v>45</v>
      </c>
      <c r="Q260" s="44"/>
      <c r="R260" s="15" t="s">
        <v>46</v>
      </c>
      <c r="S260" s="85"/>
      <c r="T260" s="474" t="s">
        <v>47</v>
      </c>
      <c r="U260" s="475"/>
      <c r="V260" s="476"/>
      <c r="W260" s="477"/>
      <c r="X260" s="477"/>
      <c r="Y260" s="60"/>
      <c r="Z260" s="33"/>
      <c r="AA260" s="34"/>
      <c r="AB260" s="34"/>
      <c r="AC260" s="35"/>
      <c r="AD260" s="33"/>
      <c r="AE260" s="34"/>
      <c r="AF260" s="34"/>
      <c r="AG260" s="40"/>
      <c r="AH260" s="462">
        <f>IF(V260="賃金で算定",V261+Z261-AD261,0)</f>
        <v>0</v>
      </c>
      <c r="AI260" s="463"/>
      <c r="AJ260" s="463"/>
      <c r="AK260" s="464"/>
      <c r="AL260" s="51"/>
      <c r="AM260" s="52"/>
      <c r="AN260" s="590"/>
      <c r="AO260" s="591"/>
      <c r="AP260" s="591"/>
      <c r="AQ260" s="591"/>
      <c r="AR260" s="591"/>
      <c r="AS260" s="307"/>
      <c r="AV260" s="46" t="str">
        <f>IF(OR(O260="",Q260=""),"", IF(O260&lt;20,DATE(O260+118,Q260,IF(S260="",1,S260)),DATE(O260+88,Q260,IF(S260="",1,S260))))</f>
        <v/>
      </c>
      <c r="AW260" s="47" t="str">
        <f>IF(AV260&lt;=設定シート!C$15,"昔",IF(AV260&lt;=設定シート!E$15,"上",IF(AV260&lt;=設定シート!G$15,"中","下")))</f>
        <v>下</v>
      </c>
      <c r="AX260" s="4">
        <f>IF(AV260&lt;=設定シート!$E$36,5,IF(AV260&lt;=設定シート!$I$36,7,IF(AV260&lt;=設定シート!$M$36,9,11)))</f>
        <v>11</v>
      </c>
      <c r="AY260" s="202"/>
      <c r="AZ260" s="200"/>
      <c r="BA260" s="204">
        <f t="shared" ref="BA260" si="118">AN260</f>
        <v>0</v>
      </c>
      <c r="BB260" s="200"/>
      <c r="BC260" s="200"/>
    </row>
    <row r="261" spans="2:65" ht="18" customHeight="1" x14ac:dyDescent="0.15">
      <c r="B261" s="469"/>
      <c r="C261" s="470"/>
      <c r="D261" s="470"/>
      <c r="E261" s="470"/>
      <c r="F261" s="470"/>
      <c r="G261" s="470"/>
      <c r="H261" s="470"/>
      <c r="I261" s="471"/>
      <c r="J261" s="469"/>
      <c r="K261" s="470"/>
      <c r="L261" s="470"/>
      <c r="M261" s="470"/>
      <c r="N261" s="473"/>
      <c r="O261" s="87"/>
      <c r="P261" s="16" t="s">
        <v>45</v>
      </c>
      <c r="Q261" s="45"/>
      <c r="R261" s="16" t="s">
        <v>46</v>
      </c>
      <c r="S261" s="88"/>
      <c r="T261" s="480" t="s">
        <v>48</v>
      </c>
      <c r="U261" s="481"/>
      <c r="V261" s="482"/>
      <c r="W261" s="483"/>
      <c r="X261" s="483"/>
      <c r="Y261" s="484"/>
      <c r="Z261" s="482"/>
      <c r="AA261" s="483"/>
      <c r="AB261" s="483"/>
      <c r="AC261" s="483"/>
      <c r="AD261" s="485">
        <v>0</v>
      </c>
      <c r="AE261" s="486"/>
      <c r="AF261" s="486"/>
      <c r="AG261" s="577"/>
      <c r="AH261" s="435">
        <f>IF(V260="賃金で算定",0,V261+Z261-AD261)</f>
        <v>0</v>
      </c>
      <c r="AI261" s="435"/>
      <c r="AJ261" s="435"/>
      <c r="AK261" s="465"/>
      <c r="AL261" s="439">
        <f>IF(V260="賃金で算定","賃金で算定",IF(OR(V261=0,$F268="",AV260=""),0,IF(AW260="昔",VLOOKUP($F268,労務比率,AX260,FALSE),IF(AW260="上",VLOOKUP($F268,労務比率,AX260,FALSE),IF(AW260="中",VLOOKUP($F268,労務比率,AX260,FALSE),VLOOKUP($F268,労務比率,AX260,FALSE))))))</f>
        <v>0</v>
      </c>
      <c r="AM261" s="440"/>
      <c r="AN261" s="615">
        <f>IF(V260="賃金で算定",0,INT(AH261*AL261/100))</f>
        <v>0</v>
      </c>
      <c r="AO261" s="616"/>
      <c r="AP261" s="616"/>
      <c r="AQ261" s="616"/>
      <c r="AR261" s="616"/>
      <c r="AS261" s="309"/>
      <c r="AV261" s="46"/>
      <c r="AW261" s="47"/>
      <c r="AY261" s="203">
        <f t="shared" ref="AY261" si="119">AH261</f>
        <v>0</v>
      </c>
      <c r="AZ261" s="201">
        <f>IF(AV260&lt;=設定シート!C$85,AH261,IF(AND(AV260&gt;=設定シート!E$85,AV260&lt;=設定シート!G$85),AH261*105/108,AH261))</f>
        <v>0</v>
      </c>
      <c r="BA261" s="198"/>
      <c r="BB261" s="201">
        <f t="shared" ref="BB261" si="120">IF($AL261="賃金で算定",0,INT(AY261*$AL261/100))</f>
        <v>0</v>
      </c>
      <c r="BC261" s="201">
        <f>IF(AY261=AZ261,BB261,AZ261*$AL261/100)</f>
        <v>0</v>
      </c>
      <c r="BL261" s="43">
        <f>IF(AY261=AZ261,0,1)</f>
        <v>0</v>
      </c>
      <c r="BM261" s="43" t="str">
        <f>IF(BL261=1,AL261,"")</f>
        <v/>
      </c>
    </row>
    <row r="262" spans="2:65" ht="18" customHeight="1" x14ac:dyDescent="0.15">
      <c r="B262" s="466"/>
      <c r="C262" s="467"/>
      <c r="D262" s="467"/>
      <c r="E262" s="467"/>
      <c r="F262" s="467"/>
      <c r="G262" s="467"/>
      <c r="H262" s="467"/>
      <c r="I262" s="468"/>
      <c r="J262" s="466"/>
      <c r="K262" s="467"/>
      <c r="L262" s="467"/>
      <c r="M262" s="467"/>
      <c r="N262" s="472"/>
      <c r="O262" s="86"/>
      <c r="P262" s="15" t="s">
        <v>45</v>
      </c>
      <c r="Q262" s="44"/>
      <c r="R262" s="15" t="s">
        <v>46</v>
      </c>
      <c r="S262" s="85"/>
      <c r="T262" s="474" t="s">
        <v>47</v>
      </c>
      <c r="U262" s="475"/>
      <c r="V262" s="476"/>
      <c r="W262" s="477"/>
      <c r="X262" s="477"/>
      <c r="Y262" s="60"/>
      <c r="Z262" s="33"/>
      <c r="AA262" s="34"/>
      <c r="AB262" s="34"/>
      <c r="AC262" s="35"/>
      <c r="AD262" s="33"/>
      <c r="AE262" s="34"/>
      <c r="AF262" s="34"/>
      <c r="AG262" s="40"/>
      <c r="AH262" s="462">
        <f>IF(V262="賃金で算定",V263+Z263-AD263,0)</f>
        <v>0</v>
      </c>
      <c r="AI262" s="463"/>
      <c r="AJ262" s="463"/>
      <c r="AK262" s="464"/>
      <c r="AL262" s="51"/>
      <c r="AM262" s="52"/>
      <c r="AN262" s="590"/>
      <c r="AO262" s="591"/>
      <c r="AP262" s="591"/>
      <c r="AQ262" s="591"/>
      <c r="AR262" s="591"/>
      <c r="AS262" s="307"/>
      <c r="AV262" s="46" t="str">
        <f>IF(OR(O262="",Q262=""),"", IF(O262&lt;20,DATE(O262+118,Q262,IF(S262="",1,S262)),DATE(O262+88,Q262,IF(S262="",1,S262))))</f>
        <v/>
      </c>
      <c r="AW262" s="47" t="str">
        <f>IF(AV262&lt;=設定シート!C$15,"昔",IF(AV262&lt;=設定シート!E$15,"上",IF(AV262&lt;=設定シート!G$15,"中","下")))</f>
        <v>下</v>
      </c>
      <c r="AX262" s="4">
        <f>IF(AV262&lt;=設定シート!$E$36,5,IF(AV262&lt;=設定シート!$I$36,7,IF(AV262&lt;=設定シート!$M$36,9,11)))</f>
        <v>11</v>
      </c>
      <c r="AY262" s="202"/>
      <c r="AZ262" s="200"/>
      <c r="BA262" s="204">
        <f t="shared" ref="BA262" si="121">AN262</f>
        <v>0</v>
      </c>
      <c r="BB262" s="200"/>
      <c r="BC262" s="200"/>
    </row>
    <row r="263" spans="2:65" ht="18" customHeight="1" x14ac:dyDescent="0.15">
      <c r="B263" s="469"/>
      <c r="C263" s="470"/>
      <c r="D263" s="470"/>
      <c r="E263" s="470"/>
      <c r="F263" s="470"/>
      <c r="G263" s="470"/>
      <c r="H263" s="470"/>
      <c r="I263" s="471"/>
      <c r="J263" s="469"/>
      <c r="K263" s="470"/>
      <c r="L263" s="470"/>
      <c r="M263" s="470"/>
      <c r="N263" s="473"/>
      <c r="O263" s="87"/>
      <c r="P263" s="16" t="s">
        <v>45</v>
      </c>
      <c r="Q263" s="45"/>
      <c r="R263" s="16" t="s">
        <v>46</v>
      </c>
      <c r="S263" s="88"/>
      <c r="T263" s="480" t="s">
        <v>48</v>
      </c>
      <c r="U263" s="481"/>
      <c r="V263" s="482"/>
      <c r="W263" s="483"/>
      <c r="X263" s="483"/>
      <c r="Y263" s="484"/>
      <c r="Z263" s="482"/>
      <c r="AA263" s="483"/>
      <c r="AB263" s="483"/>
      <c r="AC263" s="483"/>
      <c r="AD263" s="485">
        <v>0</v>
      </c>
      <c r="AE263" s="486"/>
      <c r="AF263" s="486"/>
      <c r="AG263" s="577"/>
      <c r="AH263" s="435">
        <f>IF(V262="賃金で算定",0,V263+Z263-AD263)</f>
        <v>0</v>
      </c>
      <c r="AI263" s="435"/>
      <c r="AJ263" s="435"/>
      <c r="AK263" s="465"/>
      <c r="AL263" s="439">
        <f>IF(V262="賃金で算定","賃金で算定",IF(OR(V263=0,$F268="",AV262=""),0,IF(AW262="昔",VLOOKUP($F268,労務比率,AX262,FALSE),IF(AW262="上",VLOOKUP($F268,労務比率,AX262,FALSE),IF(AW262="中",VLOOKUP($F268,労務比率,AX262,FALSE),VLOOKUP($F268,労務比率,AX262,FALSE))))))</f>
        <v>0</v>
      </c>
      <c r="AM263" s="440"/>
      <c r="AN263" s="615">
        <f>IF(V262="賃金で算定",0,INT(AH263*AL263/100))</f>
        <v>0</v>
      </c>
      <c r="AO263" s="616"/>
      <c r="AP263" s="616"/>
      <c r="AQ263" s="616"/>
      <c r="AR263" s="616"/>
      <c r="AS263" s="309"/>
      <c r="AV263" s="46"/>
      <c r="AW263" s="47"/>
      <c r="AY263" s="203">
        <f t="shared" ref="AY263" si="122">AH263</f>
        <v>0</v>
      </c>
      <c r="AZ263" s="201">
        <f>IF(AV262&lt;=設定シート!C$85,AH263,IF(AND(AV262&gt;=設定シート!E$85,AV262&lt;=設定シート!G$85),AH263*105/108,AH263))</f>
        <v>0</v>
      </c>
      <c r="BA263" s="198"/>
      <c r="BB263" s="201">
        <f t="shared" ref="BB263" si="123">IF($AL263="賃金で算定",0,INT(AY263*$AL263/100))</f>
        <v>0</v>
      </c>
      <c r="BC263" s="201">
        <f>IF(AY263=AZ263,BB263,AZ263*$AL263/100)</f>
        <v>0</v>
      </c>
      <c r="BL263" s="43">
        <f>IF(AY263=AZ263,0,1)</f>
        <v>0</v>
      </c>
      <c r="BM263" s="43" t="str">
        <f>IF(BL263=1,AL263,"")</f>
        <v/>
      </c>
    </row>
    <row r="264" spans="2:65" ht="18" customHeight="1" x14ac:dyDescent="0.15">
      <c r="B264" s="466"/>
      <c r="C264" s="467"/>
      <c r="D264" s="467"/>
      <c r="E264" s="467"/>
      <c r="F264" s="467"/>
      <c r="G264" s="467"/>
      <c r="H264" s="467"/>
      <c r="I264" s="468"/>
      <c r="J264" s="466"/>
      <c r="K264" s="467"/>
      <c r="L264" s="467"/>
      <c r="M264" s="467"/>
      <c r="N264" s="472"/>
      <c r="O264" s="86"/>
      <c r="P264" s="15" t="s">
        <v>45</v>
      </c>
      <c r="Q264" s="44"/>
      <c r="R264" s="15" t="s">
        <v>46</v>
      </c>
      <c r="S264" s="85"/>
      <c r="T264" s="474" t="s">
        <v>47</v>
      </c>
      <c r="U264" s="475"/>
      <c r="V264" s="476"/>
      <c r="W264" s="477"/>
      <c r="X264" s="477"/>
      <c r="Y264" s="60"/>
      <c r="Z264" s="33"/>
      <c r="AA264" s="34"/>
      <c r="AB264" s="34"/>
      <c r="AC264" s="35"/>
      <c r="AD264" s="33"/>
      <c r="AE264" s="34"/>
      <c r="AF264" s="34"/>
      <c r="AG264" s="40"/>
      <c r="AH264" s="462">
        <f>IF(V264="賃金で算定",V265+Z265-AD265,0)</f>
        <v>0</v>
      </c>
      <c r="AI264" s="463"/>
      <c r="AJ264" s="463"/>
      <c r="AK264" s="464"/>
      <c r="AL264" s="51"/>
      <c r="AM264" s="52"/>
      <c r="AN264" s="590"/>
      <c r="AO264" s="591"/>
      <c r="AP264" s="591"/>
      <c r="AQ264" s="591"/>
      <c r="AR264" s="591"/>
      <c r="AS264" s="307"/>
      <c r="AV264" s="46" t="str">
        <f>IF(OR(O264="",Q264=""),"", IF(O264&lt;20,DATE(O264+118,Q264,IF(S264="",1,S264)),DATE(O264+88,Q264,IF(S264="",1,S264))))</f>
        <v/>
      </c>
      <c r="AW264" s="47" t="str">
        <f>IF(AV264&lt;=設定シート!C$15,"昔",IF(AV264&lt;=設定シート!E$15,"上",IF(AV264&lt;=設定シート!G$15,"中","下")))</f>
        <v>下</v>
      </c>
      <c r="AX264" s="4">
        <f>IF(AV264&lt;=設定シート!$E$36,5,IF(AV264&lt;=設定シート!$I$36,7,IF(AV264&lt;=設定シート!$M$36,9,11)))</f>
        <v>11</v>
      </c>
      <c r="AY264" s="202"/>
      <c r="AZ264" s="200"/>
      <c r="BA264" s="204">
        <f t="shared" ref="BA264" si="124">AN264</f>
        <v>0</v>
      </c>
      <c r="BB264" s="200"/>
      <c r="BC264" s="200"/>
    </row>
    <row r="265" spans="2:65" ht="18" customHeight="1" x14ac:dyDescent="0.15">
      <c r="B265" s="469"/>
      <c r="C265" s="470"/>
      <c r="D265" s="470"/>
      <c r="E265" s="470"/>
      <c r="F265" s="470"/>
      <c r="G265" s="470"/>
      <c r="H265" s="470"/>
      <c r="I265" s="471"/>
      <c r="J265" s="469"/>
      <c r="K265" s="470"/>
      <c r="L265" s="470"/>
      <c r="M265" s="470"/>
      <c r="N265" s="473"/>
      <c r="O265" s="87"/>
      <c r="P265" s="16" t="s">
        <v>45</v>
      </c>
      <c r="Q265" s="45"/>
      <c r="R265" s="16" t="s">
        <v>46</v>
      </c>
      <c r="S265" s="88"/>
      <c r="T265" s="480" t="s">
        <v>48</v>
      </c>
      <c r="U265" s="481"/>
      <c r="V265" s="482"/>
      <c r="W265" s="483"/>
      <c r="X265" s="483"/>
      <c r="Y265" s="484"/>
      <c r="Z265" s="482"/>
      <c r="AA265" s="483"/>
      <c r="AB265" s="483"/>
      <c r="AC265" s="483"/>
      <c r="AD265" s="485">
        <v>0</v>
      </c>
      <c r="AE265" s="486"/>
      <c r="AF265" s="486"/>
      <c r="AG265" s="577"/>
      <c r="AH265" s="435">
        <f>IF(V264="賃金で算定",0,V265+Z265-AD265)</f>
        <v>0</v>
      </c>
      <c r="AI265" s="435"/>
      <c r="AJ265" s="435"/>
      <c r="AK265" s="465"/>
      <c r="AL265" s="439">
        <f>IF(V264="賃金で算定","賃金で算定",IF(OR(V265=0,$F268="",AV264=""),0,IF(AW264="昔",VLOOKUP($F268,労務比率,AX264,FALSE),IF(AW264="上",VLOOKUP($F268,労務比率,AX264,FALSE),IF(AW264="中",VLOOKUP($F268,労務比率,AX264,FALSE),VLOOKUP($F268,労務比率,AX264,FALSE))))))</f>
        <v>0</v>
      </c>
      <c r="AM265" s="440"/>
      <c r="AN265" s="615">
        <f>IF(V264="賃金で算定",0,INT(AH265*AL265/100))</f>
        <v>0</v>
      </c>
      <c r="AO265" s="616"/>
      <c r="AP265" s="616"/>
      <c r="AQ265" s="616"/>
      <c r="AR265" s="616"/>
      <c r="AS265" s="309"/>
      <c r="AV265" s="46"/>
      <c r="AW265" s="47"/>
      <c r="AY265" s="203">
        <f t="shared" ref="AY265" si="125">AH265</f>
        <v>0</v>
      </c>
      <c r="AZ265" s="201">
        <f>IF(AV264&lt;=設定シート!C$85,AH265,IF(AND(AV264&gt;=設定シート!E$85,AV264&lt;=設定シート!G$85),AH265*105/108,AH265))</f>
        <v>0</v>
      </c>
      <c r="BA265" s="198"/>
      <c r="BB265" s="201">
        <f t="shared" ref="BB265" si="126">IF($AL265="賃金で算定",0,INT(AY265*$AL265/100))</f>
        <v>0</v>
      </c>
      <c r="BC265" s="201">
        <f>IF(AY265=AZ265,BB265,AZ265*$AL265/100)</f>
        <v>0</v>
      </c>
      <c r="BL265" s="43">
        <f>IF(AY265=AZ265,0,1)</f>
        <v>0</v>
      </c>
      <c r="BM265" s="43" t="str">
        <f>IF(BL265=1,AL265,"")</f>
        <v/>
      </c>
    </row>
    <row r="266" spans="2:65" ht="18" customHeight="1" x14ac:dyDescent="0.15">
      <c r="B266" s="466"/>
      <c r="C266" s="467"/>
      <c r="D266" s="467"/>
      <c r="E266" s="467"/>
      <c r="F266" s="467"/>
      <c r="G266" s="467"/>
      <c r="H266" s="467"/>
      <c r="I266" s="468"/>
      <c r="J266" s="466"/>
      <c r="K266" s="467"/>
      <c r="L266" s="467"/>
      <c r="M266" s="467"/>
      <c r="N266" s="472"/>
      <c r="O266" s="86"/>
      <c r="P266" s="15" t="s">
        <v>45</v>
      </c>
      <c r="Q266" s="44"/>
      <c r="R266" s="15" t="s">
        <v>46</v>
      </c>
      <c r="S266" s="85"/>
      <c r="T266" s="474" t="s">
        <v>47</v>
      </c>
      <c r="U266" s="475"/>
      <c r="V266" s="476"/>
      <c r="W266" s="477"/>
      <c r="X266" s="477"/>
      <c r="Y266" s="60"/>
      <c r="Z266" s="33"/>
      <c r="AA266" s="34"/>
      <c r="AB266" s="34"/>
      <c r="AC266" s="35"/>
      <c r="AD266" s="33"/>
      <c r="AE266" s="34"/>
      <c r="AF266" s="34"/>
      <c r="AG266" s="40"/>
      <c r="AH266" s="462">
        <f>IF(V266="賃金で算定",V267+Z267-AD267,0)</f>
        <v>0</v>
      </c>
      <c r="AI266" s="463"/>
      <c r="AJ266" s="463"/>
      <c r="AK266" s="464"/>
      <c r="AL266" s="51"/>
      <c r="AM266" s="52"/>
      <c r="AN266" s="590"/>
      <c r="AO266" s="591"/>
      <c r="AP266" s="591"/>
      <c r="AQ266" s="591"/>
      <c r="AR266" s="591"/>
      <c r="AS266" s="307"/>
      <c r="AV266" s="46" t="str">
        <f>IF(OR(O266="",Q266=""),"", IF(O266&lt;20,DATE(O266+118,Q266,IF(S266="",1,S266)),DATE(O266+88,Q266,IF(S266="",1,S266))))</f>
        <v/>
      </c>
      <c r="AW266" s="47" t="str">
        <f>IF(AV266&lt;=設定シート!C$15,"昔",IF(AV266&lt;=設定シート!E$15,"上",IF(AV266&lt;=設定シート!G$15,"中","下")))</f>
        <v>下</v>
      </c>
      <c r="AX266" s="4">
        <f>IF(AV266&lt;=設定シート!$E$36,5,IF(AV266&lt;=設定シート!$I$36,7,IF(AV266&lt;=設定シート!$M$36,9,11)))</f>
        <v>11</v>
      </c>
      <c r="AY266" s="202"/>
      <c r="AZ266" s="200"/>
      <c r="BA266" s="204">
        <f t="shared" ref="BA266" si="127">AN266</f>
        <v>0</v>
      </c>
      <c r="BB266" s="200"/>
      <c r="BC266" s="200"/>
    </row>
    <row r="267" spans="2:65" ht="18" customHeight="1" x14ac:dyDescent="0.15">
      <c r="B267" s="469"/>
      <c r="C267" s="470"/>
      <c r="D267" s="470"/>
      <c r="E267" s="470"/>
      <c r="F267" s="470"/>
      <c r="G267" s="470"/>
      <c r="H267" s="470"/>
      <c r="I267" s="471"/>
      <c r="J267" s="469"/>
      <c r="K267" s="470"/>
      <c r="L267" s="470"/>
      <c r="M267" s="470"/>
      <c r="N267" s="473"/>
      <c r="O267" s="87"/>
      <c r="P267" s="184" t="s">
        <v>45</v>
      </c>
      <c r="Q267" s="45"/>
      <c r="R267" s="16" t="s">
        <v>46</v>
      </c>
      <c r="S267" s="88"/>
      <c r="T267" s="480" t="s">
        <v>48</v>
      </c>
      <c r="U267" s="481"/>
      <c r="V267" s="482"/>
      <c r="W267" s="483"/>
      <c r="X267" s="483"/>
      <c r="Y267" s="484"/>
      <c r="Z267" s="482"/>
      <c r="AA267" s="483"/>
      <c r="AB267" s="483"/>
      <c r="AC267" s="483"/>
      <c r="AD267" s="485">
        <v>0</v>
      </c>
      <c r="AE267" s="486"/>
      <c r="AF267" s="486"/>
      <c r="AG267" s="577"/>
      <c r="AH267" s="436">
        <f>IF(V266="賃金で算定",0,V267+Z267-AD267)</f>
        <v>0</v>
      </c>
      <c r="AI267" s="437"/>
      <c r="AJ267" s="437"/>
      <c r="AK267" s="438"/>
      <c r="AL267" s="439">
        <f>IF(V266="賃金で算定","賃金で算定",IF(OR(V267=0,$F268="",AV266=""),0,IF(AW266="昔",VLOOKUP($F268,労務比率,AX266,FALSE),IF(AW266="上",VLOOKUP($F268,労務比率,AX266,FALSE),IF(AW266="中",VLOOKUP($F268,労務比率,AX266,FALSE),VLOOKUP($F268,労務比率,AX266,FALSE))))))</f>
        <v>0</v>
      </c>
      <c r="AM267" s="440"/>
      <c r="AN267" s="615">
        <f>IF(V266="賃金で算定",0,INT(AH267*AL267/100))</f>
        <v>0</v>
      </c>
      <c r="AO267" s="616"/>
      <c r="AP267" s="616"/>
      <c r="AQ267" s="616"/>
      <c r="AR267" s="616"/>
      <c r="AS267" s="309"/>
      <c r="AV267" s="46"/>
      <c r="AW267" s="47"/>
      <c r="AY267" s="203">
        <f t="shared" ref="AY267" si="128">AH267</f>
        <v>0</v>
      </c>
      <c r="AZ267" s="201">
        <f>IF(AV266&lt;=設定シート!C$85,AH267,IF(AND(AV266&gt;=設定シート!E$85,AV266&lt;=設定シート!G$85),AH267*105/108,AH267))</f>
        <v>0</v>
      </c>
      <c r="BA267" s="198"/>
      <c r="BB267" s="201">
        <f t="shared" ref="BB267" si="129">IF($AL267="賃金で算定",0,INT(AY267*$AL267/100))</f>
        <v>0</v>
      </c>
      <c r="BC267" s="201">
        <f>IF(AY267=AZ267,BB267,AZ267*$AL267/100)</f>
        <v>0</v>
      </c>
      <c r="BL267" s="43">
        <f>IF(AY267=AZ267,0,1)</f>
        <v>0</v>
      </c>
      <c r="BM267" s="43" t="str">
        <f>IF(BL267=1,AL267,"")</f>
        <v/>
      </c>
    </row>
    <row r="268" spans="2:65" ht="18" customHeight="1" x14ac:dyDescent="0.15">
      <c r="B268" s="441" t="s">
        <v>85</v>
      </c>
      <c r="C268" s="442"/>
      <c r="D268" s="442"/>
      <c r="E268" s="443"/>
      <c r="F268" s="450"/>
      <c r="G268" s="451"/>
      <c r="H268" s="451"/>
      <c r="I268" s="451"/>
      <c r="J268" s="451"/>
      <c r="K268" s="451"/>
      <c r="L268" s="451"/>
      <c r="M268" s="451"/>
      <c r="N268" s="452"/>
      <c r="O268" s="441" t="s">
        <v>49</v>
      </c>
      <c r="P268" s="442"/>
      <c r="Q268" s="442"/>
      <c r="R268" s="442"/>
      <c r="S268" s="442"/>
      <c r="T268" s="442"/>
      <c r="U268" s="443"/>
      <c r="V268" s="459">
        <f>AH268</f>
        <v>0</v>
      </c>
      <c r="W268" s="460"/>
      <c r="X268" s="460"/>
      <c r="Y268" s="461"/>
      <c r="Z268" s="33"/>
      <c r="AA268" s="34"/>
      <c r="AB268" s="34"/>
      <c r="AC268" s="35"/>
      <c r="AD268" s="33"/>
      <c r="AE268" s="34"/>
      <c r="AF268" s="34"/>
      <c r="AG268" s="35"/>
      <c r="AH268" s="462">
        <f>AH250+AH252+AH254+AH256+AH258+AH260+AH262+AH264+AH266</f>
        <v>0</v>
      </c>
      <c r="AI268" s="463"/>
      <c r="AJ268" s="463"/>
      <c r="AK268" s="464"/>
      <c r="AL268" s="53"/>
      <c r="AM268" s="54"/>
      <c r="AN268" s="459">
        <f>AN250+AN252+AN254+AN256+AN258+AN260+AN262+AN264+AN266</f>
        <v>0</v>
      </c>
      <c r="AO268" s="460"/>
      <c r="AP268" s="460"/>
      <c r="AQ268" s="460"/>
      <c r="AR268" s="460"/>
      <c r="AS268" s="307"/>
      <c r="AW268" s="47"/>
      <c r="AY268" s="202"/>
      <c r="AZ268" s="205"/>
      <c r="BA268" s="212">
        <f>BA250+BA252+BA254+BA256+BA258+BA260+BA262+BA264+BA266</f>
        <v>0</v>
      </c>
      <c r="BB268" s="204">
        <f>BB251+BB253+BB255+BB257+BB259+BB261+BB263+BB265+BB267</f>
        <v>0</v>
      </c>
      <c r="BC268" s="204">
        <f>SUMIF(BL251:BL267,0,BC251:BC267)+ROUNDDOWN(ROUNDDOWN(BL268*105/108,0)*BM268/100,0)</f>
        <v>0</v>
      </c>
      <c r="BL268" s="43">
        <f>SUMIF(BL251:BL267,1,AH251:AK267)</f>
        <v>0</v>
      </c>
      <c r="BM268" s="43">
        <f>IF(COUNT(BM251:BM267)=0,0,SUM(BM251:BM267)/COUNT(BM251:BM267))</f>
        <v>0</v>
      </c>
    </row>
    <row r="269" spans="2:65" ht="18" customHeight="1" x14ac:dyDescent="0.15">
      <c r="B269" s="444"/>
      <c r="C269" s="445"/>
      <c r="D269" s="445"/>
      <c r="E269" s="446"/>
      <c r="F269" s="453"/>
      <c r="G269" s="454"/>
      <c r="H269" s="454"/>
      <c r="I269" s="454"/>
      <c r="J269" s="454"/>
      <c r="K269" s="454"/>
      <c r="L269" s="454"/>
      <c r="M269" s="454"/>
      <c r="N269" s="455"/>
      <c r="O269" s="444"/>
      <c r="P269" s="445"/>
      <c r="Q269" s="445"/>
      <c r="R269" s="445"/>
      <c r="S269" s="445"/>
      <c r="T269" s="445"/>
      <c r="U269" s="446"/>
      <c r="V269" s="434">
        <f>V251+V253+V255+V257+V259+V261+V263+V265+V267-V268</f>
        <v>0</v>
      </c>
      <c r="W269" s="435"/>
      <c r="X269" s="435"/>
      <c r="Y269" s="465"/>
      <c r="Z269" s="434">
        <f>Z251+Z253+Z255+Z257+Z259+Z261+Z263+Z265+Z267</f>
        <v>0</v>
      </c>
      <c r="AA269" s="435"/>
      <c r="AB269" s="435"/>
      <c r="AC269" s="435"/>
      <c r="AD269" s="434">
        <f>AD251+AD253+AD255+AD257+AD259+AD261+AD263+AD265+AD267</f>
        <v>0</v>
      </c>
      <c r="AE269" s="435"/>
      <c r="AF269" s="435"/>
      <c r="AG269" s="435"/>
      <c r="AH269" s="434">
        <f>AY269</f>
        <v>0</v>
      </c>
      <c r="AI269" s="435"/>
      <c r="AJ269" s="435"/>
      <c r="AK269" s="435"/>
      <c r="AL269" s="55"/>
      <c r="AM269" s="56"/>
      <c r="AN269" s="926">
        <f>BB269</f>
        <v>0</v>
      </c>
      <c r="AO269" s="638"/>
      <c r="AP269" s="638"/>
      <c r="AQ269" s="638"/>
      <c r="AR269" s="638"/>
      <c r="AS269" s="308"/>
      <c r="AW269" s="47"/>
      <c r="AY269" s="208">
        <f>AY251+AY253+AY255+AY257+AY259+AY261+AY263+AY265+AY267</f>
        <v>0</v>
      </c>
      <c r="AZ269" s="210"/>
      <c r="BA269" s="210"/>
      <c r="BB269" s="206">
        <f>BB268</f>
        <v>0</v>
      </c>
      <c r="BC269" s="213"/>
    </row>
    <row r="270" spans="2:65" ht="18" customHeight="1" x14ac:dyDescent="0.15">
      <c r="B270" s="447"/>
      <c r="C270" s="448"/>
      <c r="D270" s="448"/>
      <c r="E270" s="449"/>
      <c r="F270" s="456"/>
      <c r="G270" s="457"/>
      <c r="H270" s="457"/>
      <c r="I270" s="457"/>
      <c r="J270" s="457"/>
      <c r="K270" s="457"/>
      <c r="L270" s="457"/>
      <c r="M270" s="457"/>
      <c r="N270" s="458"/>
      <c r="O270" s="447"/>
      <c r="P270" s="448"/>
      <c r="Q270" s="448"/>
      <c r="R270" s="448"/>
      <c r="S270" s="448"/>
      <c r="T270" s="448"/>
      <c r="U270" s="449"/>
      <c r="V270" s="436"/>
      <c r="W270" s="437"/>
      <c r="X270" s="437"/>
      <c r="Y270" s="438"/>
      <c r="Z270" s="436"/>
      <c r="AA270" s="437"/>
      <c r="AB270" s="437"/>
      <c r="AC270" s="437"/>
      <c r="AD270" s="436"/>
      <c r="AE270" s="437"/>
      <c r="AF270" s="437"/>
      <c r="AG270" s="437"/>
      <c r="AH270" s="436">
        <f>AZ270</f>
        <v>0</v>
      </c>
      <c r="AI270" s="437"/>
      <c r="AJ270" s="437"/>
      <c r="AK270" s="438"/>
      <c r="AL270" s="57"/>
      <c r="AM270" s="58"/>
      <c r="AN270" s="615">
        <f>BC270</f>
        <v>0</v>
      </c>
      <c r="AO270" s="616"/>
      <c r="AP270" s="616"/>
      <c r="AQ270" s="616"/>
      <c r="AR270" s="616"/>
      <c r="AS270" s="309"/>
      <c r="AU270" s="90"/>
      <c r="AW270" s="47"/>
      <c r="AY270" s="209"/>
      <c r="AZ270" s="211">
        <f>IF(AZ251+AZ253+AZ255+AZ257+AZ259+AZ261+AZ263+AZ265+AZ267=AY269,0,ROUNDDOWN(AZ251+AZ253+AZ255+AZ257+AZ259+AZ261+AZ263+AZ265+AZ267,0))</f>
        <v>0</v>
      </c>
      <c r="BA270" s="207"/>
      <c r="BB270" s="207"/>
      <c r="BC270" s="211">
        <f>IF(BC268=BB269,0,BC268)</f>
        <v>0</v>
      </c>
    </row>
    <row r="271" spans="2:65" ht="18" customHeight="1" x14ac:dyDescent="0.15">
      <c r="AD271" s="1" t="str">
        <f>IF(AND($F268="",$V268+$V269&gt;0),"事業の種類を選択してください。","")</f>
        <v/>
      </c>
      <c r="AN271" s="929">
        <f>IF(AN268=0,0,AN268+IF(AN270=0,AN269,AN270))</f>
        <v>0</v>
      </c>
      <c r="AO271" s="929"/>
      <c r="AP271" s="929"/>
      <c r="AQ271" s="929"/>
      <c r="AR271" s="929"/>
      <c r="AW271" s="47"/>
    </row>
    <row r="272" spans="2:65" ht="31.5" customHeight="1" x14ac:dyDescent="0.15">
      <c r="AN272" s="337"/>
      <c r="AO272" s="337"/>
      <c r="AP272" s="337"/>
      <c r="AQ272" s="337"/>
      <c r="AR272" s="337"/>
      <c r="AW272" s="47"/>
    </row>
    <row r="273" spans="2:49" ht="7.5" customHeight="1" x14ac:dyDescent="0.15">
      <c r="X273" s="6"/>
      <c r="Y273" s="6"/>
      <c r="AW273" s="47"/>
    </row>
    <row r="274" spans="2:49" ht="10.5" customHeight="1" x14ac:dyDescent="0.15">
      <c r="X274" s="6"/>
      <c r="Y274" s="6"/>
      <c r="AW274" s="47"/>
    </row>
    <row r="275" spans="2:49" ht="5.25" customHeight="1" x14ac:dyDescent="0.15">
      <c r="X275" s="6"/>
      <c r="Y275" s="6"/>
      <c r="AW275" s="47"/>
    </row>
    <row r="276" spans="2:49" ht="5.25" customHeight="1" x14ac:dyDescent="0.15">
      <c r="X276" s="6"/>
      <c r="Y276" s="6"/>
      <c r="AW276" s="47"/>
    </row>
    <row r="277" spans="2:49" ht="5.25" customHeight="1" x14ac:dyDescent="0.15">
      <c r="X277" s="6"/>
      <c r="Y277" s="6"/>
      <c r="AW277" s="47"/>
    </row>
    <row r="278" spans="2:49" ht="5.25" customHeight="1" x14ac:dyDescent="0.15">
      <c r="X278" s="6"/>
      <c r="Y278" s="6"/>
      <c r="AW278" s="47"/>
    </row>
    <row r="279" spans="2:49" ht="17.25" customHeight="1" x14ac:dyDescent="0.15">
      <c r="B279" s="2" t="s">
        <v>50</v>
      </c>
      <c r="S279" s="4"/>
      <c r="T279" s="4"/>
      <c r="U279" s="4"/>
      <c r="V279" s="4"/>
      <c r="W279" s="4"/>
      <c r="AL279" s="48"/>
      <c r="AW279" s="47"/>
    </row>
    <row r="280" spans="2:49" ht="12.75" customHeight="1" x14ac:dyDescent="0.15">
      <c r="M280" s="49"/>
      <c r="N280" s="49"/>
      <c r="O280" s="49"/>
      <c r="P280" s="49"/>
      <c r="Q280" s="49"/>
      <c r="R280" s="49"/>
      <c r="S280" s="49"/>
      <c r="T280" s="50"/>
      <c r="U280" s="50"/>
      <c r="V280" s="50"/>
      <c r="W280" s="50"/>
      <c r="X280" s="50"/>
      <c r="Y280" s="50"/>
      <c r="Z280" s="50"/>
      <c r="AA280" s="49"/>
      <c r="AB280" s="49"/>
      <c r="AC280" s="49"/>
      <c r="AL280" s="48"/>
      <c r="AM280" s="560" t="s">
        <v>266</v>
      </c>
      <c r="AN280" s="561"/>
      <c r="AO280" s="561"/>
      <c r="AP280" s="562"/>
      <c r="AW280" s="47"/>
    </row>
    <row r="281" spans="2:49" ht="12.75" customHeight="1" x14ac:dyDescent="0.15">
      <c r="M281" s="49"/>
      <c r="N281" s="49"/>
      <c r="O281" s="49"/>
      <c r="P281" s="49"/>
      <c r="Q281" s="49"/>
      <c r="R281" s="49"/>
      <c r="S281" s="49"/>
      <c r="T281" s="50"/>
      <c r="U281" s="50"/>
      <c r="V281" s="50"/>
      <c r="W281" s="50"/>
      <c r="X281" s="50"/>
      <c r="Y281" s="50"/>
      <c r="Z281" s="50"/>
      <c r="AA281" s="49"/>
      <c r="AB281" s="49"/>
      <c r="AC281" s="49"/>
      <c r="AL281" s="48"/>
      <c r="AM281" s="563"/>
      <c r="AN281" s="564"/>
      <c r="AO281" s="564"/>
      <c r="AP281" s="565"/>
      <c r="AW281" s="47"/>
    </row>
    <row r="282" spans="2:49" ht="12.75" customHeight="1" x14ac:dyDescent="0.15">
      <c r="M282" s="49"/>
      <c r="N282" s="49"/>
      <c r="O282" s="49"/>
      <c r="P282" s="49"/>
      <c r="Q282" s="49"/>
      <c r="R282" s="49"/>
      <c r="S282" s="49"/>
      <c r="T282" s="49"/>
      <c r="U282" s="49"/>
      <c r="V282" s="49"/>
      <c r="W282" s="49"/>
      <c r="X282" s="49"/>
      <c r="Y282" s="49"/>
      <c r="Z282" s="49"/>
      <c r="AA282" s="49"/>
      <c r="AB282" s="49"/>
      <c r="AC282" s="49"/>
      <c r="AL282" s="48"/>
      <c r="AM282" s="220"/>
      <c r="AN282" s="335"/>
      <c r="AW282" s="47"/>
    </row>
    <row r="283" spans="2:49" ht="6" customHeight="1" x14ac:dyDescent="0.15">
      <c r="M283" s="49"/>
      <c r="N283" s="49"/>
      <c r="O283" s="49"/>
      <c r="P283" s="49"/>
      <c r="Q283" s="49"/>
      <c r="R283" s="49"/>
      <c r="S283" s="49"/>
      <c r="T283" s="49"/>
      <c r="U283" s="49"/>
      <c r="V283" s="49"/>
      <c r="W283" s="49"/>
      <c r="X283" s="49"/>
      <c r="Y283" s="49"/>
      <c r="Z283" s="49"/>
      <c r="AA283" s="49"/>
      <c r="AB283" s="49"/>
      <c r="AC283" s="49"/>
      <c r="AL283" s="48"/>
      <c r="AM283" s="48"/>
      <c r="AW283" s="47"/>
    </row>
    <row r="284" spans="2:49" ht="12.75" customHeight="1" x14ac:dyDescent="0.15">
      <c r="B284" s="566" t="s">
        <v>2</v>
      </c>
      <c r="C284" s="567"/>
      <c r="D284" s="567"/>
      <c r="E284" s="567"/>
      <c r="F284" s="567"/>
      <c r="G284" s="567"/>
      <c r="H284" s="567"/>
      <c r="I284" s="567"/>
      <c r="J284" s="569" t="s">
        <v>10</v>
      </c>
      <c r="K284" s="569"/>
      <c r="L284" s="3" t="s">
        <v>3</v>
      </c>
      <c r="M284" s="569" t="s">
        <v>11</v>
      </c>
      <c r="N284" s="569"/>
      <c r="O284" s="570" t="s">
        <v>12</v>
      </c>
      <c r="P284" s="569"/>
      <c r="Q284" s="569"/>
      <c r="R284" s="569"/>
      <c r="S284" s="569"/>
      <c r="T284" s="569"/>
      <c r="U284" s="569" t="s">
        <v>13</v>
      </c>
      <c r="V284" s="569"/>
      <c r="W284" s="569"/>
      <c r="AD284" s="5"/>
      <c r="AE284" s="5"/>
      <c r="AF284" s="5"/>
      <c r="AG284" s="5"/>
      <c r="AH284" s="5"/>
      <c r="AI284" s="5"/>
      <c r="AJ284" s="5"/>
      <c r="AL284" s="571">
        <f>$AL$9</f>
        <v>0</v>
      </c>
      <c r="AM284" s="572"/>
      <c r="AN284" s="938" t="s">
        <v>4</v>
      </c>
      <c r="AO284" s="938"/>
      <c r="AP284" s="941">
        <v>7</v>
      </c>
      <c r="AQ284" s="941"/>
      <c r="AR284" s="938" t="s">
        <v>5</v>
      </c>
      <c r="AS284" s="944"/>
      <c r="AW284" s="47"/>
    </row>
    <row r="285" spans="2:49" ht="13.5" customHeight="1" x14ac:dyDescent="0.15">
      <c r="B285" s="567"/>
      <c r="C285" s="567"/>
      <c r="D285" s="567"/>
      <c r="E285" s="567"/>
      <c r="F285" s="567"/>
      <c r="G285" s="567"/>
      <c r="H285" s="567"/>
      <c r="I285" s="567"/>
      <c r="J285" s="508" t="str">
        <f>$J$10</f>
        <v>1</v>
      </c>
      <c r="K285" s="510" t="str">
        <f>$K$10</f>
        <v>2</v>
      </c>
      <c r="L285" s="513" t="str">
        <f>$L$10</f>
        <v>1</v>
      </c>
      <c r="M285" s="516" t="str">
        <f>$M$10</f>
        <v>0</v>
      </c>
      <c r="N285" s="510" t="str">
        <f>$N$10</f>
        <v>3</v>
      </c>
      <c r="O285" s="516" t="str">
        <f>$O$10</f>
        <v>9</v>
      </c>
      <c r="P285" s="519" t="str">
        <f>$P$10</f>
        <v>3</v>
      </c>
      <c r="Q285" s="519" t="str">
        <f>$Q$10</f>
        <v>9</v>
      </c>
      <c r="R285" s="519" t="str">
        <f>$R$10</f>
        <v>0</v>
      </c>
      <c r="S285" s="519" t="str">
        <f>$S$10</f>
        <v>2</v>
      </c>
      <c r="T285" s="510" t="str">
        <f>$T$10</f>
        <v>5</v>
      </c>
      <c r="U285" s="516">
        <f>$U$10</f>
        <v>0</v>
      </c>
      <c r="V285" s="519">
        <f>$V$10</f>
        <v>0</v>
      </c>
      <c r="W285" s="510">
        <f>$W$10</f>
        <v>0</v>
      </c>
      <c r="AD285" s="5"/>
      <c r="AE285" s="5"/>
      <c r="AF285" s="5"/>
      <c r="AG285" s="5"/>
      <c r="AH285" s="5"/>
      <c r="AI285" s="5"/>
      <c r="AJ285" s="5"/>
      <c r="AL285" s="573"/>
      <c r="AM285" s="574"/>
      <c r="AN285" s="939"/>
      <c r="AO285" s="939"/>
      <c r="AP285" s="942"/>
      <c r="AQ285" s="942"/>
      <c r="AR285" s="939"/>
      <c r="AS285" s="945"/>
      <c r="AW285" s="47"/>
    </row>
    <row r="286" spans="2:49" ht="9" customHeight="1" x14ac:dyDescent="0.15">
      <c r="B286" s="567"/>
      <c r="C286" s="567"/>
      <c r="D286" s="567"/>
      <c r="E286" s="567"/>
      <c r="F286" s="567"/>
      <c r="G286" s="567"/>
      <c r="H286" s="567"/>
      <c r="I286" s="567"/>
      <c r="J286" s="509"/>
      <c r="K286" s="511"/>
      <c r="L286" s="514"/>
      <c r="M286" s="517"/>
      <c r="N286" s="511"/>
      <c r="O286" s="517"/>
      <c r="P286" s="520"/>
      <c r="Q286" s="520"/>
      <c r="R286" s="520"/>
      <c r="S286" s="520"/>
      <c r="T286" s="511"/>
      <c r="U286" s="517"/>
      <c r="V286" s="520"/>
      <c r="W286" s="511"/>
      <c r="AD286" s="5"/>
      <c r="AE286" s="5"/>
      <c r="AF286" s="5"/>
      <c r="AG286" s="5"/>
      <c r="AH286" s="5"/>
      <c r="AI286" s="5"/>
      <c r="AJ286" s="5"/>
      <c r="AL286" s="575"/>
      <c r="AM286" s="576"/>
      <c r="AN286" s="940"/>
      <c r="AO286" s="940"/>
      <c r="AP286" s="943"/>
      <c r="AQ286" s="943"/>
      <c r="AR286" s="940"/>
      <c r="AS286" s="946"/>
      <c r="AW286" s="47"/>
    </row>
    <row r="287" spans="2:49" ht="6" customHeight="1" x14ac:dyDescent="0.15">
      <c r="B287" s="568"/>
      <c r="C287" s="568"/>
      <c r="D287" s="568"/>
      <c r="E287" s="568"/>
      <c r="F287" s="568"/>
      <c r="G287" s="568"/>
      <c r="H287" s="568"/>
      <c r="I287" s="568"/>
      <c r="J287" s="509"/>
      <c r="K287" s="512"/>
      <c r="L287" s="515"/>
      <c r="M287" s="518"/>
      <c r="N287" s="512"/>
      <c r="O287" s="518"/>
      <c r="P287" s="521"/>
      <c r="Q287" s="521"/>
      <c r="R287" s="521"/>
      <c r="S287" s="521"/>
      <c r="T287" s="512"/>
      <c r="U287" s="518"/>
      <c r="V287" s="521"/>
      <c r="W287" s="512"/>
      <c r="AW287" s="47"/>
    </row>
    <row r="288" spans="2:49" ht="15" customHeight="1" x14ac:dyDescent="0.15">
      <c r="B288" s="487" t="s">
        <v>51</v>
      </c>
      <c r="C288" s="488"/>
      <c r="D288" s="488"/>
      <c r="E288" s="488"/>
      <c r="F288" s="488"/>
      <c r="G288" s="488"/>
      <c r="H288" s="488"/>
      <c r="I288" s="489"/>
      <c r="J288" s="487" t="s">
        <v>6</v>
      </c>
      <c r="K288" s="488"/>
      <c r="L288" s="488"/>
      <c r="M288" s="488"/>
      <c r="N288" s="496"/>
      <c r="O288" s="499" t="s">
        <v>52</v>
      </c>
      <c r="P288" s="488"/>
      <c r="Q288" s="488"/>
      <c r="R288" s="488"/>
      <c r="S288" s="488"/>
      <c r="T288" s="488"/>
      <c r="U288" s="489"/>
      <c r="V288" s="12" t="s">
        <v>53</v>
      </c>
      <c r="W288" s="27"/>
      <c r="X288" s="27"/>
      <c r="Y288" s="526" t="s">
        <v>54</v>
      </c>
      <c r="Z288" s="526"/>
      <c r="AA288" s="526"/>
      <c r="AB288" s="526"/>
      <c r="AC288" s="526"/>
      <c r="AD288" s="526"/>
      <c r="AE288" s="526"/>
      <c r="AF288" s="526"/>
      <c r="AG288" s="526"/>
      <c r="AH288" s="526"/>
      <c r="AI288" s="27"/>
      <c r="AJ288" s="27"/>
      <c r="AK288" s="28"/>
      <c r="AL288" s="527" t="s">
        <v>216</v>
      </c>
      <c r="AM288" s="527"/>
      <c r="AN288" s="930" t="s">
        <v>33</v>
      </c>
      <c r="AO288" s="930"/>
      <c r="AP288" s="930"/>
      <c r="AQ288" s="930"/>
      <c r="AR288" s="930"/>
      <c r="AS288" s="931"/>
      <c r="AW288" s="47"/>
    </row>
    <row r="289" spans="2:65" ht="13.5" customHeight="1" x14ac:dyDescent="0.15">
      <c r="B289" s="490"/>
      <c r="C289" s="491"/>
      <c r="D289" s="491"/>
      <c r="E289" s="491"/>
      <c r="F289" s="491"/>
      <c r="G289" s="491"/>
      <c r="H289" s="491"/>
      <c r="I289" s="492"/>
      <c r="J289" s="490"/>
      <c r="K289" s="491"/>
      <c r="L289" s="491"/>
      <c r="M289" s="491"/>
      <c r="N289" s="497"/>
      <c r="O289" s="500"/>
      <c r="P289" s="491"/>
      <c r="Q289" s="491"/>
      <c r="R289" s="491"/>
      <c r="S289" s="491"/>
      <c r="T289" s="491"/>
      <c r="U289" s="492"/>
      <c r="V289" s="530" t="s">
        <v>7</v>
      </c>
      <c r="W289" s="531"/>
      <c r="X289" s="531"/>
      <c r="Y289" s="532"/>
      <c r="Z289" s="536" t="s">
        <v>16</v>
      </c>
      <c r="AA289" s="537"/>
      <c r="AB289" s="537"/>
      <c r="AC289" s="538"/>
      <c r="AD289" s="542" t="s">
        <v>17</v>
      </c>
      <c r="AE289" s="543"/>
      <c r="AF289" s="543"/>
      <c r="AG289" s="544"/>
      <c r="AH289" s="548" t="s">
        <v>86</v>
      </c>
      <c r="AI289" s="549"/>
      <c r="AJ289" s="549"/>
      <c r="AK289" s="550"/>
      <c r="AL289" s="554" t="s">
        <v>217</v>
      </c>
      <c r="AM289" s="554"/>
      <c r="AN289" s="932" t="s">
        <v>19</v>
      </c>
      <c r="AO289" s="933"/>
      <c r="AP289" s="933"/>
      <c r="AQ289" s="933"/>
      <c r="AR289" s="934"/>
      <c r="AS289" s="935"/>
      <c r="AW289" s="47"/>
      <c r="AY289" s="196" t="s">
        <v>243</v>
      </c>
      <c r="AZ289" s="196" t="s">
        <v>243</v>
      </c>
      <c r="BA289" s="196" t="s">
        <v>241</v>
      </c>
      <c r="BB289" s="522" t="s">
        <v>242</v>
      </c>
      <c r="BC289" s="523"/>
    </row>
    <row r="290" spans="2:65" ht="13.5" customHeight="1" x14ac:dyDescent="0.15">
      <c r="B290" s="493"/>
      <c r="C290" s="494"/>
      <c r="D290" s="494"/>
      <c r="E290" s="494"/>
      <c r="F290" s="494"/>
      <c r="G290" s="494"/>
      <c r="H290" s="494"/>
      <c r="I290" s="495"/>
      <c r="J290" s="493"/>
      <c r="K290" s="494"/>
      <c r="L290" s="494"/>
      <c r="M290" s="494"/>
      <c r="N290" s="498"/>
      <c r="O290" s="501"/>
      <c r="P290" s="494"/>
      <c r="Q290" s="494"/>
      <c r="R290" s="494"/>
      <c r="S290" s="494"/>
      <c r="T290" s="494"/>
      <c r="U290" s="495"/>
      <c r="V290" s="533"/>
      <c r="W290" s="534"/>
      <c r="X290" s="534"/>
      <c r="Y290" s="535"/>
      <c r="Z290" s="539"/>
      <c r="AA290" s="540"/>
      <c r="AB290" s="540"/>
      <c r="AC290" s="541"/>
      <c r="AD290" s="545"/>
      <c r="AE290" s="546"/>
      <c r="AF290" s="546"/>
      <c r="AG290" s="547"/>
      <c r="AH290" s="551"/>
      <c r="AI290" s="552"/>
      <c r="AJ290" s="552"/>
      <c r="AK290" s="553"/>
      <c r="AL290" s="555"/>
      <c r="AM290" s="555"/>
      <c r="AN290" s="936"/>
      <c r="AO290" s="936"/>
      <c r="AP290" s="936"/>
      <c r="AQ290" s="936"/>
      <c r="AR290" s="936"/>
      <c r="AS290" s="937"/>
      <c r="AW290" s="47"/>
      <c r="AY290" s="197"/>
      <c r="AZ290" s="198" t="s">
        <v>237</v>
      </c>
      <c r="BA290" s="198" t="s">
        <v>240</v>
      </c>
      <c r="BB290" s="199" t="s">
        <v>238</v>
      </c>
      <c r="BC290" s="198" t="s">
        <v>237</v>
      </c>
      <c r="BL290" s="43" t="s">
        <v>251</v>
      </c>
      <c r="BM290" s="43" t="s">
        <v>151</v>
      </c>
    </row>
    <row r="291" spans="2:65" ht="18" customHeight="1" x14ac:dyDescent="0.15">
      <c r="B291" s="466"/>
      <c r="C291" s="467"/>
      <c r="D291" s="467"/>
      <c r="E291" s="467"/>
      <c r="F291" s="467"/>
      <c r="G291" s="467"/>
      <c r="H291" s="467"/>
      <c r="I291" s="468"/>
      <c r="J291" s="466"/>
      <c r="K291" s="467"/>
      <c r="L291" s="467"/>
      <c r="M291" s="467"/>
      <c r="N291" s="472"/>
      <c r="O291" s="86"/>
      <c r="P291" s="15" t="s">
        <v>0</v>
      </c>
      <c r="Q291" s="44"/>
      <c r="R291" s="15" t="s">
        <v>1</v>
      </c>
      <c r="S291" s="85"/>
      <c r="T291" s="474" t="s">
        <v>57</v>
      </c>
      <c r="U291" s="475"/>
      <c r="V291" s="476"/>
      <c r="W291" s="477"/>
      <c r="X291" s="477"/>
      <c r="Y291" s="59" t="s">
        <v>8</v>
      </c>
      <c r="Z291" s="37"/>
      <c r="AA291" s="38"/>
      <c r="AB291" s="38"/>
      <c r="AC291" s="36" t="s">
        <v>8</v>
      </c>
      <c r="AD291" s="37"/>
      <c r="AE291" s="38"/>
      <c r="AF291" s="38"/>
      <c r="AG291" s="39" t="s">
        <v>8</v>
      </c>
      <c r="AH291" s="462">
        <f>IF(V291="賃金で算定",V292+Z292-AD292,0)</f>
        <v>0</v>
      </c>
      <c r="AI291" s="463"/>
      <c r="AJ291" s="463"/>
      <c r="AK291" s="464"/>
      <c r="AL291" s="51"/>
      <c r="AM291" s="52"/>
      <c r="AN291" s="590"/>
      <c r="AO291" s="591"/>
      <c r="AP291" s="591"/>
      <c r="AQ291" s="591"/>
      <c r="AR291" s="591"/>
      <c r="AS291" s="265" t="s">
        <v>8</v>
      </c>
      <c r="AV291" s="46" t="str">
        <f>IF(OR(O291="",Q291=""),"", IF(O291&lt;20,DATE(O291+118,Q291,IF(S291="",1,S291)),DATE(O291+88,Q291,IF(S291="",1,S291))))</f>
        <v/>
      </c>
      <c r="AW291" s="47" t="str">
        <f>IF(AV291&lt;=設定シート!C$15,"昔",IF(AV291&lt;=設定シート!E$15,"上",IF(AV291&lt;=設定シート!G$15,"中","下")))</f>
        <v>下</v>
      </c>
      <c r="AX291" s="4">
        <f>IF(AV291&lt;=設定シート!$E$36,5,IF(AV291&lt;=設定シート!$I$36,7,IF(AV291&lt;=設定シート!$M$36,9,11)))</f>
        <v>11</v>
      </c>
      <c r="AY291" s="202"/>
      <c r="AZ291" s="200"/>
      <c r="BA291" s="204">
        <f>AN291</f>
        <v>0</v>
      </c>
      <c r="BB291" s="200"/>
      <c r="BC291" s="200"/>
    </row>
    <row r="292" spans="2:65" ht="18" customHeight="1" x14ac:dyDescent="0.15">
      <c r="B292" s="469"/>
      <c r="C292" s="470"/>
      <c r="D292" s="470"/>
      <c r="E292" s="470"/>
      <c r="F292" s="470"/>
      <c r="G292" s="470"/>
      <c r="H292" s="470"/>
      <c r="I292" s="471"/>
      <c r="J292" s="469"/>
      <c r="K292" s="470"/>
      <c r="L292" s="470"/>
      <c r="M292" s="470"/>
      <c r="N292" s="473"/>
      <c r="O292" s="87"/>
      <c r="P292" s="5" t="s">
        <v>0</v>
      </c>
      <c r="Q292" s="45"/>
      <c r="R292" s="5" t="s">
        <v>1</v>
      </c>
      <c r="S292" s="88"/>
      <c r="T292" s="480" t="s">
        <v>58</v>
      </c>
      <c r="U292" s="481"/>
      <c r="V292" s="482"/>
      <c r="W292" s="483"/>
      <c r="X292" s="483"/>
      <c r="Y292" s="484"/>
      <c r="Z292" s="485"/>
      <c r="AA292" s="486"/>
      <c r="AB292" s="486"/>
      <c r="AC292" s="486"/>
      <c r="AD292" s="485">
        <v>0</v>
      </c>
      <c r="AE292" s="486"/>
      <c r="AF292" s="486"/>
      <c r="AG292" s="577"/>
      <c r="AH292" s="435">
        <f>IF(V291="賃金で算定",0,V292+Z292-AD292)</f>
        <v>0</v>
      </c>
      <c r="AI292" s="435"/>
      <c r="AJ292" s="435"/>
      <c r="AK292" s="465"/>
      <c r="AL292" s="439">
        <f>IF(V291="賃金で算定","賃金で算定",IF(OR(V292=0,$F309="",AV291=""),0,IF(AW291="昔",VLOOKUP($F309,労務比率,AX291,FALSE),IF(AW291="上",VLOOKUP($F309,労務比率,AX291,FALSE),IF(AW291="中",VLOOKUP($F309,労務比率,AX291,FALSE),VLOOKUP($F309,労務比率,AX291,FALSE))))))</f>
        <v>0</v>
      </c>
      <c r="AM292" s="440"/>
      <c r="AN292" s="615">
        <f>IF(V291="賃金で算定",0,INT(AH292*AL292/100))</f>
        <v>0</v>
      </c>
      <c r="AO292" s="616"/>
      <c r="AP292" s="616"/>
      <c r="AQ292" s="616"/>
      <c r="AR292" s="616"/>
      <c r="AS292" s="309"/>
      <c r="AV292" s="46"/>
      <c r="AW292" s="47"/>
      <c r="AY292" s="203">
        <f>AH292</f>
        <v>0</v>
      </c>
      <c r="AZ292" s="201">
        <f>IF(AV291&lt;=設定シート!C$85,AH292,IF(AND(AV291&gt;=設定シート!E$85,AV291&lt;=設定シート!G$85),AH292*105/108,AH292))</f>
        <v>0</v>
      </c>
      <c r="BA292" s="198"/>
      <c r="BB292" s="201">
        <f>IF($AL292="賃金で算定",0,INT(AY292*$AL292/100))</f>
        <v>0</v>
      </c>
      <c r="BC292" s="201">
        <f>IF(AY292=AZ292,BB292,AZ292*$AL292/100)</f>
        <v>0</v>
      </c>
      <c r="BL292" s="43">
        <f>IF(AY292=AZ292,0,1)</f>
        <v>0</v>
      </c>
      <c r="BM292" s="43" t="str">
        <f>IF(BL292=1,AL292,"")</f>
        <v/>
      </c>
    </row>
    <row r="293" spans="2:65" ht="18" customHeight="1" x14ac:dyDescent="0.15">
      <c r="B293" s="466"/>
      <c r="C293" s="467"/>
      <c r="D293" s="467"/>
      <c r="E293" s="467"/>
      <c r="F293" s="467"/>
      <c r="G293" s="467"/>
      <c r="H293" s="467"/>
      <c r="I293" s="468"/>
      <c r="J293" s="466"/>
      <c r="K293" s="467"/>
      <c r="L293" s="467"/>
      <c r="M293" s="467"/>
      <c r="N293" s="472"/>
      <c r="O293" s="86"/>
      <c r="P293" s="15" t="s">
        <v>45</v>
      </c>
      <c r="Q293" s="44"/>
      <c r="R293" s="15" t="s">
        <v>46</v>
      </c>
      <c r="S293" s="85"/>
      <c r="T293" s="474" t="s">
        <v>47</v>
      </c>
      <c r="U293" s="475"/>
      <c r="V293" s="476"/>
      <c r="W293" s="477"/>
      <c r="X293" s="477"/>
      <c r="Y293" s="60"/>
      <c r="Z293" s="33"/>
      <c r="AA293" s="34"/>
      <c r="AB293" s="34"/>
      <c r="AC293" s="35"/>
      <c r="AD293" s="33"/>
      <c r="AE293" s="34"/>
      <c r="AF293" s="34"/>
      <c r="AG293" s="40"/>
      <c r="AH293" s="462">
        <f>IF(V293="賃金で算定",V294+Z294-AD294,0)</f>
        <v>0</v>
      </c>
      <c r="AI293" s="463"/>
      <c r="AJ293" s="463"/>
      <c r="AK293" s="464"/>
      <c r="AL293" s="51"/>
      <c r="AM293" s="52"/>
      <c r="AN293" s="590"/>
      <c r="AO293" s="591"/>
      <c r="AP293" s="591"/>
      <c r="AQ293" s="591"/>
      <c r="AR293" s="591"/>
      <c r="AS293" s="307"/>
      <c r="AV293" s="46" t="str">
        <f>IF(OR(O293="",Q293=""),"", IF(O293&lt;20,DATE(O293+118,Q293,IF(S293="",1,S293)),DATE(O293+88,Q293,IF(S293="",1,S293))))</f>
        <v/>
      </c>
      <c r="AW293" s="47" t="str">
        <f>IF(AV293&lt;=設定シート!C$15,"昔",IF(AV293&lt;=設定シート!E$15,"上",IF(AV293&lt;=設定シート!G$15,"中","下")))</f>
        <v>下</v>
      </c>
      <c r="AX293" s="4">
        <f>IF(AV293&lt;=設定シート!$E$36,5,IF(AV293&lt;=設定シート!$I$36,7,IF(AV293&lt;=設定シート!$M$36,9,11)))</f>
        <v>11</v>
      </c>
      <c r="AY293" s="202"/>
      <c r="AZ293" s="200"/>
      <c r="BA293" s="204">
        <f t="shared" ref="BA293" si="130">AN293</f>
        <v>0</v>
      </c>
      <c r="BB293" s="200"/>
      <c r="BC293" s="200"/>
      <c r="BL293" s="43"/>
      <c r="BM293" s="43"/>
    </row>
    <row r="294" spans="2:65" ht="18" customHeight="1" x14ac:dyDescent="0.15">
      <c r="B294" s="469"/>
      <c r="C294" s="470"/>
      <c r="D294" s="470"/>
      <c r="E294" s="470"/>
      <c r="F294" s="470"/>
      <c r="G294" s="470"/>
      <c r="H294" s="470"/>
      <c r="I294" s="471"/>
      <c r="J294" s="469"/>
      <c r="K294" s="470"/>
      <c r="L294" s="470"/>
      <c r="M294" s="470"/>
      <c r="N294" s="473"/>
      <c r="O294" s="87"/>
      <c r="P294" s="16" t="s">
        <v>45</v>
      </c>
      <c r="Q294" s="45"/>
      <c r="R294" s="16" t="s">
        <v>46</v>
      </c>
      <c r="S294" s="88"/>
      <c r="T294" s="480" t="s">
        <v>48</v>
      </c>
      <c r="U294" s="481"/>
      <c r="V294" s="482"/>
      <c r="W294" s="483"/>
      <c r="X294" s="483"/>
      <c r="Y294" s="484"/>
      <c r="Z294" s="485"/>
      <c r="AA294" s="486"/>
      <c r="AB294" s="486"/>
      <c r="AC294" s="486"/>
      <c r="AD294" s="485">
        <v>0</v>
      </c>
      <c r="AE294" s="486"/>
      <c r="AF294" s="486"/>
      <c r="AG294" s="577"/>
      <c r="AH294" s="435">
        <f>IF(V293="賃金で算定",0,V294+Z294-AD294)</f>
        <v>0</v>
      </c>
      <c r="AI294" s="435"/>
      <c r="AJ294" s="435"/>
      <c r="AK294" s="465"/>
      <c r="AL294" s="439">
        <f>IF(V293="賃金で算定","賃金で算定",IF(OR(V294=0,$F309="",AV293=""),0,IF(AW293="昔",VLOOKUP($F309,労務比率,AX293,FALSE),IF(AW293="上",VLOOKUP($F309,労務比率,AX293,FALSE),IF(AW293="中",VLOOKUP($F309,労務比率,AX293,FALSE),VLOOKUP($F309,労務比率,AX293,FALSE))))))</f>
        <v>0</v>
      </c>
      <c r="AM294" s="440"/>
      <c r="AN294" s="615">
        <f>IF(V293="賃金で算定",0,INT(AH294*AL294/100))</f>
        <v>0</v>
      </c>
      <c r="AO294" s="616"/>
      <c r="AP294" s="616"/>
      <c r="AQ294" s="616"/>
      <c r="AR294" s="616"/>
      <c r="AS294" s="309"/>
      <c r="AV294" s="46"/>
      <c r="AW294" s="47"/>
      <c r="AY294" s="203">
        <f t="shared" ref="AY294" si="131">AH294</f>
        <v>0</v>
      </c>
      <c r="AZ294" s="201">
        <f>IF(AV293&lt;=設定シート!C$85,AH294,IF(AND(AV293&gt;=設定シート!E$85,AV293&lt;=設定シート!G$85),AH294*105/108,AH294))</f>
        <v>0</v>
      </c>
      <c r="BA294" s="198"/>
      <c r="BB294" s="201">
        <f t="shared" ref="BB294" si="132">IF($AL294="賃金で算定",0,INT(AY294*$AL294/100))</f>
        <v>0</v>
      </c>
      <c r="BC294" s="201">
        <f>IF(AY294=AZ294,BB294,AZ294*$AL294/100)</f>
        <v>0</v>
      </c>
      <c r="BL294" s="43">
        <f>IF(AY294=AZ294,0,1)</f>
        <v>0</v>
      </c>
      <c r="BM294" s="43" t="str">
        <f>IF(BL294=1,AL294,"")</f>
        <v/>
      </c>
    </row>
    <row r="295" spans="2:65" ht="18" customHeight="1" x14ac:dyDescent="0.15">
      <c r="B295" s="466"/>
      <c r="C295" s="467"/>
      <c r="D295" s="467"/>
      <c r="E295" s="467"/>
      <c r="F295" s="467"/>
      <c r="G295" s="467"/>
      <c r="H295" s="467"/>
      <c r="I295" s="468"/>
      <c r="J295" s="466"/>
      <c r="K295" s="467"/>
      <c r="L295" s="467"/>
      <c r="M295" s="467"/>
      <c r="N295" s="472"/>
      <c r="O295" s="86"/>
      <c r="P295" s="15" t="s">
        <v>45</v>
      </c>
      <c r="Q295" s="44"/>
      <c r="R295" s="15" t="s">
        <v>46</v>
      </c>
      <c r="S295" s="85"/>
      <c r="T295" s="474" t="s">
        <v>47</v>
      </c>
      <c r="U295" s="475"/>
      <c r="V295" s="476"/>
      <c r="W295" s="477"/>
      <c r="X295" s="477"/>
      <c r="Y295" s="60"/>
      <c r="Z295" s="33"/>
      <c r="AA295" s="34"/>
      <c r="AB295" s="34"/>
      <c r="AC295" s="35"/>
      <c r="AD295" s="33"/>
      <c r="AE295" s="34"/>
      <c r="AF295" s="34"/>
      <c r="AG295" s="40"/>
      <c r="AH295" s="462">
        <f>IF(V295="賃金で算定",V296+Z296-AD296,0)</f>
        <v>0</v>
      </c>
      <c r="AI295" s="463"/>
      <c r="AJ295" s="463"/>
      <c r="AK295" s="464"/>
      <c r="AL295" s="51"/>
      <c r="AM295" s="52"/>
      <c r="AN295" s="590"/>
      <c r="AO295" s="591"/>
      <c r="AP295" s="591"/>
      <c r="AQ295" s="591"/>
      <c r="AR295" s="591"/>
      <c r="AS295" s="307"/>
      <c r="AV295" s="46" t="str">
        <f>IF(OR(O295="",Q295=""),"", IF(O295&lt;20,DATE(O295+118,Q295,IF(S295="",1,S295)),DATE(O295+88,Q295,IF(S295="",1,S295))))</f>
        <v/>
      </c>
      <c r="AW295" s="47" t="str">
        <f>IF(AV295&lt;=設定シート!C$15,"昔",IF(AV295&lt;=設定シート!E$15,"上",IF(AV295&lt;=設定シート!G$15,"中","下")))</f>
        <v>下</v>
      </c>
      <c r="AX295" s="4">
        <f>IF(AV295&lt;=設定シート!$E$36,5,IF(AV295&lt;=設定シート!$I$36,7,IF(AV295&lt;=設定シート!$M$36,9,11)))</f>
        <v>11</v>
      </c>
      <c r="AY295" s="202"/>
      <c r="AZ295" s="200"/>
      <c r="BA295" s="204">
        <f t="shared" ref="BA295" si="133">AN295</f>
        <v>0</v>
      </c>
      <c r="BB295" s="200"/>
      <c r="BC295" s="200"/>
    </row>
    <row r="296" spans="2:65" ht="18" customHeight="1" x14ac:dyDescent="0.15">
      <c r="B296" s="469"/>
      <c r="C296" s="470"/>
      <c r="D296" s="470"/>
      <c r="E296" s="470"/>
      <c r="F296" s="470"/>
      <c r="G296" s="470"/>
      <c r="H296" s="470"/>
      <c r="I296" s="471"/>
      <c r="J296" s="469"/>
      <c r="K296" s="470"/>
      <c r="L296" s="470"/>
      <c r="M296" s="470"/>
      <c r="N296" s="473"/>
      <c r="O296" s="87"/>
      <c r="P296" s="16" t="s">
        <v>45</v>
      </c>
      <c r="Q296" s="45"/>
      <c r="R296" s="16" t="s">
        <v>46</v>
      </c>
      <c r="S296" s="88"/>
      <c r="T296" s="480" t="s">
        <v>48</v>
      </c>
      <c r="U296" s="481"/>
      <c r="V296" s="482"/>
      <c r="W296" s="483"/>
      <c r="X296" s="483"/>
      <c r="Y296" s="484"/>
      <c r="Z296" s="482"/>
      <c r="AA296" s="483"/>
      <c r="AB296" s="483"/>
      <c r="AC296" s="483"/>
      <c r="AD296" s="482">
        <v>0</v>
      </c>
      <c r="AE296" s="483"/>
      <c r="AF296" s="483"/>
      <c r="AG296" s="484"/>
      <c r="AH296" s="435">
        <f>IF(V295="賃金で算定",0,V296+Z296-AD296)</f>
        <v>0</v>
      </c>
      <c r="AI296" s="435"/>
      <c r="AJ296" s="435"/>
      <c r="AK296" s="465"/>
      <c r="AL296" s="439">
        <f>IF(V295="賃金で算定","賃金で算定",IF(OR(V296=0,$F309="",AV295=""),0,IF(AW295="昔",VLOOKUP($F309,労務比率,AX295,FALSE),IF(AW295="上",VLOOKUP($F309,労務比率,AX295,FALSE),IF(AW295="中",VLOOKUP($F309,労務比率,AX295,FALSE),VLOOKUP($F309,労務比率,AX295,FALSE))))))</f>
        <v>0</v>
      </c>
      <c r="AM296" s="440"/>
      <c r="AN296" s="615">
        <f>IF(V295="賃金で算定",0,INT(AH296*AL296/100))</f>
        <v>0</v>
      </c>
      <c r="AO296" s="616"/>
      <c r="AP296" s="616"/>
      <c r="AQ296" s="616"/>
      <c r="AR296" s="616"/>
      <c r="AS296" s="309"/>
      <c r="AV296" s="46"/>
      <c r="AW296" s="47"/>
      <c r="AY296" s="203">
        <f t="shared" ref="AY296" si="134">AH296</f>
        <v>0</v>
      </c>
      <c r="AZ296" s="201">
        <f>IF(AV295&lt;=設定シート!C$85,AH296,IF(AND(AV295&gt;=設定シート!E$85,AV295&lt;=設定シート!G$85),AH296*105/108,AH296))</f>
        <v>0</v>
      </c>
      <c r="BA296" s="198"/>
      <c r="BB296" s="201">
        <f t="shared" ref="BB296" si="135">IF($AL296="賃金で算定",0,INT(AY296*$AL296/100))</f>
        <v>0</v>
      </c>
      <c r="BC296" s="201">
        <f>IF(AY296=AZ296,BB296,AZ296*$AL296/100)</f>
        <v>0</v>
      </c>
      <c r="BL296" s="43">
        <f>IF(AY296=AZ296,0,1)</f>
        <v>0</v>
      </c>
      <c r="BM296" s="43" t="str">
        <f>IF(BL296=1,AL296,"")</f>
        <v/>
      </c>
    </row>
    <row r="297" spans="2:65" ht="18" customHeight="1" x14ac:dyDescent="0.15">
      <c r="B297" s="466"/>
      <c r="C297" s="467"/>
      <c r="D297" s="467"/>
      <c r="E297" s="467"/>
      <c r="F297" s="467"/>
      <c r="G297" s="467"/>
      <c r="H297" s="467"/>
      <c r="I297" s="468"/>
      <c r="J297" s="466"/>
      <c r="K297" s="467"/>
      <c r="L297" s="467"/>
      <c r="M297" s="467"/>
      <c r="N297" s="472"/>
      <c r="O297" s="86"/>
      <c r="P297" s="15" t="s">
        <v>45</v>
      </c>
      <c r="Q297" s="44"/>
      <c r="R297" s="15" t="s">
        <v>46</v>
      </c>
      <c r="S297" s="85"/>
      <c r="T297" s="474" t="s">
        <v>47</v>
      </c>
      <c r="U297" s="475"/>
      <c r="V297" s="476"/>
      <c r="W297" s="477"/>
      <c r="X297" s="477"/>
      <c r="Y297" s="61"/>
      <c r="Z297" s="29"/>
      <c r="AA297" s="30"/>
      <c r="AB297" s="30"/>
      <c r="AC297" s="41"/>
      <c r="AD297" s="29"/>
      <c r="AE297" s="30"/>
      <c r="AF297" s="30"/>
      <c r="AG297" s="42"/>
      <c r="AH297" s="462">
        <f>IF(V297="賃金で算定",V298+Z298-AD298,0)</f>
        <v>0</v>
      </c>
      <c r="AI297" s="463"/>
      <c r="AJ297" s="463"/>
      <c r="AK297" s="464"/>
      <c r="AL297" s="51"/>
      <c r="AM297" s="52"/>
      <c r="AN297" s="590"/>
      <c r="AO297" s="591"/>
      <c r="AP297" s="591"/>
      <c r="AQ297" s="591"/>
      <c r="AR297" s="591"/>
      <c r="AS297" s="307"/>
      <c r="AV297" s="46" t="str">
        <f>IF(OR(O297="",Q297=""),"", IF(O297&lt;20,DATE(O297+118,Q297,IF(S297="",1,S297)),DATE(O297+88,Q297,IF(S297="",1,S297))))</f>
        <v/>
      </c>
      <c r="AW297" s="47" t="str">
        <f>IF(AV297&lt;=設定シート!C$15,"昔",IF(AV297&lt;=設定シート!E$15,"上",IF(AV297&lt;=設定シート!G$15,"中","下")))</f>
        <v>下</v>
      </c>
      <c r="AX297" s="4">
        <f>IF(AV297&lt;=設定シート!$E$36,5,IF(AV297&lt;=設定シート!$I$36,7,IF(AV297&lt;=設定シート!$M$36,9,11)))</f>
        <v>11</v>
      </c>
      <c r="AY297" s="202"/>
      <c r="AZ297" s="200"/>
      <c r="BA297" s="204">
        <f t="shared" ref="BA297" si="136">AN297</f>
        <v>0</v>
      </c>
      <c r="BB297" s="200"/>
      <c r="BC297" s="200"/>
    </row>
    <row r="298" spans="2:65" ht="18" customHeight="1" x14ac:dyDescent="0.15">
      <c r="B298" s="469"/>
      <c r="C298" s="470"/>
      <c r="D298" s="470"/>
      <c r="E298" s="470"/>
      <c r="F298" s="470"/>
      <c r="G298" s="470"/>
      <c r="H298" s="470"/>
      <c r="I298" s="471"/>
      <c r="J298" s="469"/>
      <c r="K298" s="470"/>
      <c r="L298" s="470"/>
      <c r="M298" s="470"/>
      <c r="N298" s="473"/>
      <c r="O298" s="87"/>
      <c r="P298" s="16" t="s">
        <v>45</v>
      </c>
      <c r="Q298" s="45"/>
      <c r="R298" s="16" t="s">
        <v>46</v>
      </c>
      <c r="S298" s="88"/>
      <c r="T298" s="480" t="s">
        <v>48</v>
      </c>
      <c r="U298" s="481"/>
      <c r="V298" s="482"/>
      <c r="W298" s="483"/>
      <c r="X298" s="483"/>
      <c r="Y298" s="484"/>
      <c r="Z298" s="485"/>
      <c r="AA298" s="486"/>
      <c r="AB298" s="486"/>
      <c r="AC298" s="486"/>
      <c r="AD298" s="485">
        <v>0</v>
      </c>
      <c r="AE298" s="486"/>
      <c r="AF298" s="486"/>
      <c r="AG298" s="577"/>
      <c r="AH298" s="435">
        <f>IF(V297="賃金で算定",0,V298+Z298-AD298)</f>
        <v>0</v>
      </c>
      <c r="AI298" s="435"/>
      <c r="AJ298" s="435"/>
      <c r="AK298" s="465"/>
      <c r="AL298" s="439">
        <f>IF(V297="賃金で算定","賃金で算定",IF(OR(V298=0,$F309="",AV297=""),0,IF(AW297="昔",VLOOKUP($F309,労務比率,AX297,FALSE),IF(AW297="上",VLOOKUP($F309,労務比率,AX297,FALSE),IF(AW297="中",VLOOKUP($F309,労務比率,AX297,FALSE),VLOOKUP($F309,労務比率,AX297,FALSE))))))</f>
        <v>0</v>
      </c>
      <c r="AM298" s="440"/>
      <c r="AN298" s="615">
        <f>IF(V297="賃金で算定",0,INT(AH298*AL298/100))</f>
        <v>0</v>
      </c>
      <c r="AO298" s="616"/>
      <c r="AP298" s="616"/>
      <c r="AQ298" s="616"/>
      <c r="AR298" s="616"/>
      <c r="AS298" s="309"/>
      <c r="AV298" s="46"/>
      <c r="AW298" s="47"/>
      <c r="AY298" s="203">
        <f t="shared" ref="AY298" si="137">AH298</f>
        <v>0</v>
      </c>
      <c r="AZ298" s="201">
        <f>IF(AV297&lt;=設定シート!C$85,AH298,IF(AND(AV297&gt;=設定シート!E$85,AV297&lt;=設定シート!G$85),AH298*105/108,AH298))</f>
        <v>0</v>
      </c>
      <c r="BA298" s="198"/>
      <c r="BB298" s="201">
        <f t="shared" ref="BB298" si="138">IF($AL298="賃金で算定",0,INT(AY298*$AL298/100))</f>
        <v>0</v>
      </c>
      <c r="BC298" s="201">
        <f>IF(AY298=AZ298,BB298,AZ298*$AL298/100)</f>
        <v>0</v>
      </c>
      <c r="BL298" s="43">
        <f>IF(AY298=AZ298,0,1)</f>
        <v>0</v>
      </c>
      <c r="BM298" s="43" t="str">
        <f>IF(BL298=1,AL298,"")</f>
        <v/>
      </c>
    </row>
    <row r="299" spans="2:65" ht="18" customHeight="1" x14ac:dyDescent="0.15">
      <c r="B299" s="466"/>
      <c r="C299" s="467"/>
      <c r="D299" s="467"/>
      <c r="E299" s="467"/>
      <c r="F299" s="467"/>
      <c r="G299" s="467"/>
      <c r="H299" s="467"/>
      <c r="I299" s="468"/>
      <c r="J299" s="466"/>
      <c r="K299" s="467"/>
      <c r="L299" s="467"/>
      <c r="M299" s="467"/>
      <c r="N299" s="472"/>
      <c r="O299" s="86"/>
      <c r="P299" s="15" t="s">
        <v>45</v>
      </c>
      <c r="Q299" s="44"/>
      <c r="R299" s="15" t="s">
        <v>46</v>
      </c>
      <c r="S299" s="85"/>
      <c r="T299" s="474" t="s">
        <v>47</v>
      </c>
      <c r="U299" s="475"/>
      <c r="V299" s="476"/>
      <c r="W299" s="477"/>
      <c r="X299" s="477"/>
      <c r="Y299" s="60"/>
      <c r="Z299" s="33"/>
      <c r="AA299" s="34"/>
      <c r="AB299" s="34"/>
      <c r="AC299" s="35"/>
      <c r="AD299" s="33"/>
      <c r="AE299" s="34"/>
      <c r="AF299" s="34"/>
      <c r="AG299" s="40"/>
      <c r="AH299" s="462">
        <f>IF(V299="賃金で算定",V300+Z300-AD300,0)</f>
        <v>0</v>
      </c>
      <c r="AI299" s="463"/>
      <c r="AJ299" s="463"/>
      <c r="AK299" s="464"/>
      <c r="AL299" s="51"/>
      <c r="AM299" s="52"/>
      <c r="AN299" s="590"/>
      <c r="AO299" s="591"/>
      <c r="AP299" s="591"/>
      <c r="AQ299" s="591"/>
      <c r="AR299" s="591"/>
      <c r="AS299" s="307"/>
      <c r="AV299" s="46" t="str">
        <f>IF(OR(O299="",Q299=""),"", IF(O299&lt;20,DATE(O299+118,Q299,IF(S299="",1,S299)),DATE(O299+88,Q299,IF(S299="",1,S299))))</f>
        <v/>
      </c>
      <c r="AW299" s="47" t="str">
        <f>IF(AV299&lt;=設定シート!C$15,"昔",IF(AV299&lt;=設定シート!E$15,"上",IF(AV299&lt;=設定シート!G$15,"中","下")))</f>
        <v>下</v>
      </c>
      <c r="AX299" s="4">
        <f>IF(AV299&lt;=設定シート!$E$36,5,IF(AV299&lt;=設定シート!$I$36,7,IF(AV299&lt;=設定シート!$M$36,9,11)))</f>
        <v>11</v>
      </c>
      <c r="AY299" s="202"/>
      <c r="AZ299" s="200"/>
      <c r="BA299" s="204">
        <f t="shared" ref="BA299" si="139">AN299</f>
        <v>0</v>
      </c>
      <c r="BB299" s="200"/>
      <c r="BC299" s="200"/>
    </row>
    <row r="300" spans="2:65" ht="18" customHeight="1" x14ac:dyDescent="0.15">
      <c r="B300" s="469"/>
      <c r="C300" s="470"/>
      <c r="D300" s="470"/>
      <c r="E300" s="470"/>
      <c r="F300" s="470"/>
      <c r="G300" s="470"/>
      <c r="H300" s="470"/>
      <c r="I300" s="471"/>
      <c r="J300" s="469"/>
      <c r="K300" s="470"/>
      <c r="L300" s="470"/>
      <c r="M300" s="470"/>
      <c r="N300" s="473"/>
      <c r="O300" s="87"/>
      <c r="P300" s="16" t="s">
        <v>45</v>
      </c>
      <c r="Q300" s="45"/>
      <c r="R300" s="16" t="s">
        <v>46</v>
      </c>
      <c r="S300" s="88"/>
      <c r="T300" s="480" t="s">
        <v>48</v>
      </c>
      <c r="U300" s="481"/>
      <c r="V300" s="482"/>
      <c r="W300" s="483"/>
      <c r="X300" s="483"/>
      <c r="Y300" s="484"/>
      <c r="Z300" s="482"/>
      <c r="AA300" s="483"/>
      <c r="AB300" s="483"/>
      <c r="AC300" s="483"/>
      <c r="AD300" s="485">
        <v>0</v>
      </c>
      <c r="AE300" s="486"/>
      <c r="AF300" s="486"/>
      <c r="AG300" s="577"/>
      <c r="AH300" s="435">
        <f>IF(V299="賃金で算定",0,V300+Z300-AD300)</f>
        <v>0</v>
      </c>
      <c r="AI300" s="435"/>
      <c r="AJ300" s="435"/>
      <c r="AK300" s="465"/>
      <c r="AL300" s="439">
        <f>IF(V299="賃金で算定","賃金で算定",IF(OR(V300=0,$F309="",AV299=""),0,IF(AW299="昔",VLOOKUP($F309,労務比率,AX299,FALSE),IF(AW299="上",VLOOKUP($F309,労務比率,AX299,FALSE),IF(AW299="中",VLOOKUP($F309,労務比率,AX299,FALSE),VLOOKUP($F309,労務比率,AX299,FALSE))))))</f>
        <v>0</v>
      </c>
      <c r="AM300" s="440"/>
      <c r="AN300" s="615">
        <f>IF(V299="賃金で算定",0,INT(AH300*AL300/100))</f>
        <v>0</v>
      </c>
      <c r="AO300" s="616"/>
      <c r="AP300" s="616"/>
      <c r="AQ300" s="616"/>
      <c r="AR300" s="616"/>
      <c r="AS300" s="309"/>
      <c r="AV300" s="46"/>
      <c r="AW300" s="47"/>
      <c r="AY300" s="203">
        <f t="shared" ref="AY300" si="140">AH300</f>
        <v>0</v>
      </c>
      <c r="AZ300" s="201">
        <f>IF(AV299&lt;=設定シート!C$85,AH300,IF(AND(AV299&gt;=設定シート!E$85,AV299&lt;=設定シート!G$85),AH300*105/108,AH300))</f>
        <v>0</v>
      </c>
      <c r="BA300" s="198"/>
      <c r="BB300" s="201">
        <f t="shared" ref="BB300" si="141">IF($AL300="賃金で算定",0,INT(AY300*$AL300/100))</f>
        <v>0</v>
      </c>
      <c r="BC300" s="201">
        <f>IF(AY300=AZ300,BB300,AZ300*$AL300/100)</f>
        <v>0</v>
      </c>
      <c r="BL300" s="43">
        <f>IF(AY300=AZ300,0,1)</f>
        <v>0</v>
      </c>
      <c r="BM300" s="43" t="str">
        <f>IF(BL300=1,AL300,"")</f>
        <v/>
      </c>
    </row>
    <row r="301" spans="2:65" ht="18" customHeight="1" x14ac:dyDescent="0.15">
      <c r="B301" s="466"/>
      <c r="C301" s="467"/>
      <c r="D301" s="467"/>
      <c r="E301" s="467"/>
      <c r="F301" s="467"/>
      <c r="G301" s="467"/>
      <c r="H301" s="467"/>
      <c r="I301" s="468"/>
      <c r="J301" s="466"/>
      <c r="K301" s="467"/>
      <c r="L301" s="467"/>
      <c r="M301" s="467"/>
      <c r="N301" s="472"/>
      <c r="O301" s="86"/>
      <c r="P301" s="15" t="s">
        <v>45</v>
      </c>
      <c r="Q301" s="44"/>
      <c r="R301" s="15" t="s">
        <v>46</v>
      </c>
      <c r="S301" s="85"/>
      <c r="T301" s="474" t="s">
        <v>47</v>
      </c>
      <c r="U301" s="475"/>
      <c r="V301" s="476"/>
      <c r="W301" s="477"/>
      <c r="X301" s="477"/>
      <c r="Y301" s="60"/>
      <c r="Z301" s="33"/>
      <c r="AA301" s="34"/>
      <c r="AB301" s="34"/>
      <c r="AC301" s="35"/>
      <c r="AD301" s="33"/>
      <c r="AE301" s="34"/>
      <c r="AF301" s="34"/>
      <c r="AG301" s="40"/>
      <c r="AH301" s="462">
        <f>IF(V301="賃金で算定",V302+Z302-AD302,0)</f>
        <v>0</v>
      </c>
      <c r="AI301" s="463"/>
      <c r="AJ301" s="463"/>
      <c r="AK301" s="464"/>
      <c r="AL301" s="51"/>
      <c r="AM301" s="52"/>
      <c r="AN301" s="590"/>
      <c r="AO301" s="591"/>
      <c r="AP301" s="591"/>
      <c r="AQ301" s="591"/>
      <c r="AR301" s="591"/>
      <c r="AS301" s="307"/>
      <c r="AV301" s="46" t="str">
        <f>IF(OR(O301="",Q301=""),"", IF(O301&lt;20,DATE(O301+118,Q301,IF(S301="",1,S301)),DATE(O301+88,Q301,IF(S301="",1,S301))))</f>
        <v/>
      </c>
      <c r="AW301" s="47" t="str">
        <f>IF(AV301&lt;=設定シート!C$15,"昔",IF(AV301&lt;=設定シート!E$15,"上",IF(AV301&lt;=設定シート!G$15,"中","下")))</f>
        <v>下</v>
      </c>
      <c r="AX301" s="4">
        <f>IF(AV301&lt;=設定シート!$E$36,5,IF(AV301&lt;=設定シート!$I$36,7,IF(AV301&lt;=設定シート!$M$36,9,11)))</f>
        <v>11</v>
      </c>
      <c r="AY301" s="202"/>
      <c r="AZ301" s="200"/>
      <c r="BA301" s="204">
        <f t="shared" ref="BA301" si="142">AN301</f>
        <v>0</v>
      </c>
      <c r="BB301" s="200"/>
      <c r="BC301" s="200"/>
    </row>
    <row r="302" spans="2:65" ht="18" customHeight="1" x14ac:dyDescent="0.15">
      <c r="B302" s="469"/>
      <c r="C302" s="470"/>
      <c r="D302" s="470"/>
      <c r="E302" s="470"/>
      <c r="F302" s="470"/>
      <c r="G302" s="470"/>
      <c r="H302" s="470"/>
      <c r="I302" s="471"/>
      <c r="J302" s="469"/>
      <c r="K302" s="470"/>
      <c r="L302" s="470"/>
      <c r="M302" s="470"/>
      <c r="N302" s="473"/>
      <c r="O302" s="87"/>
      <c r="P302" s="16" t="s">
        <v>45</v>
      </c>
      <c r="Q302" s="45"/>
      <c r="R302" s="16" t="s">
        <v>46</v>
      </c>
      <c r="S302" s="88"/>
      <c r="T302" s="480" t="s">
        <v>48</v>
      </c>
      <c r="U302" s="481"/>
      <c r="V302" s="482"/>
      <c r="W302" s="483"/>
      <c r="X302" s="483"/>
      <c r="Y302" s="484"/>
      <c r="Z302" s="482"/>
      <c r="AA302" s="483"/>
      <c r="AB302" s="483"/>
      <c r="AC302" s="483"/>
      <c r="AD302" s="485">
        <v>0</v>
      </c>
      <c r="AE302" s="486"/>
      <c r="AF302" s="486"/>
      <c r="AG302" s="577"/>
      <c r="AH302" s="435">
        <f>IF(V301="賃金で算定",0,V302+Z302-AD302)</f>
        <v>0</v>
      </c>
      <c r="AI302" s="435"/>
      <c r="AJ302" s="435"/>
      <c r="AK302" s="465"/>
      <c r="AL302" s="439">
        <f>IF(V301="賃金で算定","賃金で算定",IF(OR(V302=0,$F309="",AV301=""),0,IF(AW301="昔",VLOOKUP($F309,労務比率,AX301,FALSE),IF(AW301="上",VLOOKUP($F309,労務比率,AX301,FALSE),IF(AW301="中",VLOOKUP($F309,労務比率,AX301,FALSE),VLOOKUP($F309,労務比率,AX301,FALSE))))))</f>
        <v>0</v>
      </c>
      <c r="AM302" s="440"/>
      <c r="AN302" s="615">
        <f>IF(V301="賃金で算定",0,INT(AH302*AL302/100))</f>
        <v>0</v>
      </c>
      <c r="AO302" s="616"/>
      <c r="AP302" s="616"/>
      <c r="AQ302" s="616"/>
      <c r="AR302" s="616"/>
      <c r="AS302" s="309"/>
      <c r="AV302" s="46"/>
      <c r="AW302" s="47"/>
      <c r="AY302" s="203">
        <f t="shared" ref="AY302" si="143">AH302</f>
        <v>0</v>
      </c>
      <c r="AZ302" s="201">
        <f>IF(AV301&lt;=設定シート!C$85,AH302,IF(AND(AV301&gt;=設定シート!E$85,AV301&lt;=設定シート!G$85),AH302*105/108,AH302))</f>
        <v>0</v>
      </c>
      <c r="BA302" s="198"/>
      <c r="BB302" s="201">
        <f t="shared" ref="BB302" si="144">IF($AL302="賃金で算定",0,INT(AY302*$AL302/100))</f>
        <v>0</v>
      </c>
      <c r="BC302" s="201">
        <f>IF(AY302=AZ302,BB302,AZ302*$AL302/100)</f>
        <v>0</v>
      </c>
      <c r="BL302" s="43">
        <f>IF(AY302=AZ302,0,1)</f>
        <v>0</v>
      </c>
      <c r="BM302" s="43" t="str">
        <f>IF(BL302=1,AL302,"")</f>
        <v/>
      </c>
    </row>
    <row r="303" spans="2:65" ht="18" customHeight="1" x14ac:dyDescent="0.15">
      <c r="B303" s="466"/>
      <c r="C303" s="467"/>
      <c r="D303" s="467"/>
      <c r="E303" s="467"/>
      <c r="F303" s="467"/>
      <c r="G303" s="467"/>
      <c r="H303" s="467"/>
      <c r="I303" s="468"/>
      <c r="J303" s="466"/>
      <c r="K303" s="467"/>
      <c r="L303" s="467"/>
      <c r="M303" s="467"/>
      <c r="N303" s="472"/>
      <c r="O303" s="86"/>
      <c r="P303" s="15" t="s">
        <v>45</v>
      </c>
      <c r="Q303" s="44"/>
      <c r="R303" s="15" t="s">
        <v>46</v>
      </c>
      <c r="S303" s="85"/>
      <c r="T303" s="474" t="s">
        <v>47</v>
      </c>
      <c r="U303" s="475"/>
      <c r="V303" s="476"/>
      <c r="W303" s="477"/>
      <c r="X303" s="477"/>
      <c r="Y303" s="60"/>
      <c r="Z303" s="33"/>
      <c r="AA303" s="34"/>
      <c r="AB303" s="34"/>
      <c r="AC303" s="35"/>
      <c r="AD303" s="33"/>
      <c r="AE303" s="34"/>
      <c r="AF303" s="34"/>
      <c r="AG303" s="40"/>
      <c r="AH303" s="462">
        <f>IF(V303="賃金で算定",V304+Z304-AD304,0)</f>
        <v>0</v>
      </c>
      <c r="AI303" s="463"/>
      <c r="AJ303" s="463"/>
      <c r="AK303" s="464"/>
      <c r="AL303" s="51"/>
      <c r="AM303" s="52"/>
      <c r="AN303" s="590"/>
      <c r="AO303" s="591"/>
      <c r="AP303" s="591"/>
      <c r="AQ303" s="591"/>
      <c r="AR303" s="591"/>
      <c r="AS303" s="307"/>
      <c r="AV303" s="46" t="str">
        <f>IF(OR(O303="",Q303=""),"", IF(O303&lt;20,DATE(O303+118,Q303,IF(S303="",1,S303)),DATE(O303+88,Q303,IF(S303="",1,S303))))</f>
        <v/>
      </c>
      <c r="AW303" s="47" t="str">
        <f>IF(AV303&lt;=設定シート!C$15,"昔",IF(AV303&lt;=設定シート!E$15,"上",IF(AV303&lt;=設定シート!G$15,"中","下")))</f>
        <v>下</v>
      </c>
      <c r="AX303" s="4">
        <f>IF(AV303&lt;=設定シート!$E$36,5,IF(AV303&lt;=設定シート!$I$36,7,IF(AV303&lt;=設定シート!$M$36,9,11)))</f>
        <v>11</v>
      </c>
      <c r="AY303" s="202"/>
      <c r="AZ303" s="200"/>
      <c r="BA303" s="204">
        <f t="shared" ref="BA303" si="145">AN303</f>
        <v>0</v>
      </c>
      <c r="BB303" s="200"/>
      <c r="BC303" s="200"/>
    </row>
    <row r="304" spans="2:65" ht="18" customHeight="1" x14ac:dyDescent="0.15">
      <c r="B304" s="469"/>
      <c r="C304" s="470"/>
      <c r="D304" s="470"/>
      <c r="E304" s="470"/>
      <c r="F304" s="470"/>
      <c r="G304" s="470"/>
      <c r="H304" s="470"/>
      <c r="I304" s="471"/>
      <c r="J304" s="469"/>
      <c r="K304" s="470"/>
      <c r="L304" s="470"/>
      <c r="M304" s="470"/>
      <c r="N304" s="473"/>
      <c r="O304" s="87"/>
      <c r="P304" s="16" t="s">
        <v>45</v>
      </c>
      <c r="Q304" s="45"/>
      <c r="R304" s="16" t="s">
        <v>46</v>
      </c>
      <c r="S304" s="88"/>
      <c r="T304" s="480" t="s">
        <v>48</v>
      </c>
      <c r="U304" s="481"/>
      <c r="V304" s="482"/>
      <c r="W304" s="483"/>
      <c r="X304" s="483"/>
      <c r="Y304" s="484"/>
      <c r="Z304" s="482"/>
      <c r="AA304" s="483"/>
      <c r="AB304" s="483"/>
      <c r="AC304" s="483"/>
      <c r="AD304" s="485">
        <v>0</v>
      </c>
      <c r="AE304" s="486"/>
      <c r="AF304" s="486"/>
      <c r="AG304" s="577"/>
      <c r="AH304" s="435">
        <f>IF(V303="賃金で算定",0,V304+Z304-AD304)</f>
        <v>0</v>
      </c>
      <c r="AI304" s="435"/>
      <c r="AJ304" s="435"/>
      <c r="AK304" s="465"/>
      <c r="AL304" s="439">
        <f>IF(V303="賃金で算定","賃金で算定",IF(OR(V304=0,$F309="",AV303=""),0,IF(AW303="昔",VLOOKUP($F309,労務比率,AX303,FALSE),IF(AW303="上",VLOOKUP($F309,労務比率,AX303,FALSE),IF(AW303="中",VLOOKUP($F309,労務比率,AX303,FALSE),VLOOKUP($F309,労務比率,AX303,FALSE))))))</f>
        <v>0</v>
      </c>
      <c r="AM304" s="440"/>
      <c r="AN304" s="615">
        <f>IF(V303="賃金で算定",0,INT(AH304*AL304/100))</f>
        <v>0</v>
      </c>
      <c r="AO304" s="616"/>
      <c r="AP304" s="616"/>
      <c r="AQ304" s="616"/>
      <c r="AR304" s="616"/>
      <c r="AS304" s="309"/>
      <c r="AV304" s="46"/>
      <c r="AW304" s="47"/>
      <c r="AY304" s="203">
        <f t="shared" ref="AY304" si="146">AH304</f>
        <v>0</v>
      </c>
      <c r="AZ304" s="201">
        <f>IF(AV303&lt;=設定シート!C$85,AH304,IF(AND(AV303&gt;=設定シート!E$85,AV303&lt;=設定シート!G$85),AH304*105/108,AH304))</f>
        <v>0</v>
      </c>
      <c r="BA304" s="198"/>
      <c r="BB304" s="201">
        <f t="shared" ref="BB304" si="147">IF($AL304="賃金で算定",0,INT(AY304*$AL304/100))</f>
        <v>0</v>
      </c>
      <c r="BC304" s="201">
        <f>IF(AY304=AZ304,BB304,AZ304*$AL304/100)</f>
        <v>0</v>
      </c>
      <c r="BL304" s="43">
        <f>IF(AY304=AZ304,0,1)</f>
        <v>0</v>
      </c>
      <c r="BM304" s="43" t="str">
        <f>IF(BL304=1,AL304,"")</f>
        <v/>
      </c>
    </row>
    <row r="305" spans="2:65" ht="18" customHeight="1" x14ac:dyDescent="0.15">
      <c r="B305" s="466"/>
      <c r="C305" s="467"/>
      <c r="D305" s="467"/>
      <c r="E305" s="467"/>
      <c r="F305" s="467"/>
      <c r="G305" s="467"/>
      <c r="H305" s="467"/>
      <c r="I305" s="468"/>
      <c r="J305" s="466"/>
      <c r="K305" s="467"/>
      <c r="L305" s="467"/>
      <c r="M305" s="467"/>
      <c r="N305" s="472"/>
      <c r="O305" s="86"/>
      <c r="P305" s="15" t="s">
        <v>45</v>
      </c>
      <c r="Q305" s="44"/>
      <c r="R305" s="15" t="s">
        <v>46</v>
      </c>
      <c r="S305" s="85"/>
      <c r="T305" s="474" t="s">
        <v>47</v>
      </c>
      <c r="U305" s="475"/>
      <c r="V305" s="476"/>
      <c r="W305" s="477"/>
      <c r="X305" s="477"/>
      <c r="Y305" s="60"/>
      <c r="Z305" s="33"/>
      <c r="AA305" s="34"/>
      <c r="AB305" s="34"/>
      <c r="AC305" s="35"/>
      <c r="AD305" s="33"/>
      <c r="AE305" s="34"/>
      <c r="AF305" s="34"/>
      <c r="AG305" s="40"/>
      <c r="AH305" s="462">
        <f>IF(V305="賃金で算定",V306+Z306-AD306,0)</f>
        <v>0</v>
      </c>
      <c r="AI305" s="463"/>
      <c r="AJ305" s="463"/>
      <c r="AK305" s="464"/>
      <c r="AL305" s="51"/>
      <c r="AM305" s="52"/>
      <c r="AN305" s="590"/>
      <c r="AO305" s="591"/>
      <c r="AP305" s="591"/>
      <c r="AQ305" s="591"/>
      <c r="AR305" s="591"/>
      <c r="AS305" s="307"/>
      <c r="AV305" s="46" t="str">
        <f>IF(OR(O305="",Q305=""),"", IF(O305&lt;20,DATE(O305+118,Q305,IF(S305="",1,S305)),DATE(O305+88,Q305,IF(S305="",1,S305))))</f>
        <v/>
      </c>
      <c r="AW305" s="47" t="str">
        <f>IF(AV305&lt;=設定シート!C$15,"昔",IF(AV305&lt;=設定シート!E$15,"上",IF(AV305&lt;=設定シート!G$15,"中","下")))</f>
        <v>下</v>
      </c>
      <c r="AX305" s="4">
        <f>IF(AV305&lt;=設定シート!$E$36,5,IF(AV305&lt;=設定シート!$I$36,7,IF(AV305&lt;=設定シート!$M$36,9,11)))</f>
        <v>11</v>
      </c>
      <c r="AY305" s="202"/>
      <c r="AZ305" s="200"/>
      <c r="BA305" s="204">
        <f t="shared" ref="BA305" si="148">AN305</f>
        <v>0</v>
      </c>
      <c r="BB305" s="200"/>
      <c r="BC305" s="200"/>
    </row>
    <row r="306" spans="2:65" ht="18" customHeight="1" x14ac:dyDescent="0.15">
      <c r="B306" s="469"/>
      <c r="C306" s="470"/>
      <c r="D306" s="470"/>
      <c r="E306" s="470"/>
      <c r="F306" s="470"/>
      <c r="G306" s="470"/>
      <c r="H306" s="470"/>
      <c r="I306" s="471"/>
      <c r="J306" s="469"/>
      <c r="K306" s="470"/>
      <c r="L306" s="470"/>
      <c r="M306" s="470"/>
      <c r="N306" s="473"/>
      <c r="O306" s="87"/>
      <c r="P306" s="16" t="s">
        <v>45</v>
      </c>
      <c r="Q306" s="45"/>
      <c r="R306" s="16" t="s">
        <v>46</v>
      </c>
      <c r="S306" s="88"/>
      <c r="T306" s="480" t="s">
        <v>48</v>
      </c>
      <c r="U306" s="481"/>
      <c r="V306" s="482"/>
      <c r="W306" s="483"/>
      <c r="X306" s="483"/>
      <c r="Y306" s="484"/>
      <c r="Z306" s="482"/>
      <c r="AA306" s="483"/>
      <c r="AB306" s="483"/>
      <c r="AC306" s="483"/>
      <c r="AD306" s="485">
        <v>0</v>
      </c>
      <c r="AE306" s="486"/>
      <c r="AF306" s="486"/>
      <c r="AG306" s="577"/>
      <c r="AH306" s="435">
        <f>IF(V305="賃金で算定",0,V306+Z306-AD306)</f>
        <v>0</v>
      </c>
      <c r="AI306" s="435"/>
      <c r="AJ306" s="435"/>
      <c r="AK306" s="465"/>
      <c r="AL306" s="439">
        <f>IF(V305="賃金で算定","賃金で算定",IF(OR(V306=0,$F309="",AV305=""),0,IF(AW305="昔",VLOOKUP($F309,労務比率,AX305,FALSE),IF(AW305="上",VLOOKUP($F309,労務比率,AX305,FALSE),IF(AW305="中",VLOOKUP($F309,労務比率,AX305,FALSE),VLOOKUP($F309,労務比率,AX305,FALSE))))))</f>
        <v>0</v>
      </c>
      <c r="AM306" s="440"/>
      <c r="AN306" s="615">
        <f>IF(V305="賃金で算定",0,INT(AH306*AL306/100))</f>
        <v>0</v>
      </c>
      <c r="AO306" s="616"/>
      <c r="AP306" s="616"/>
      <c r="AQ306" s="616"/>
      <c r="AR306" s="616"/>
      <c r="AS306" s="309"/>
      <c r="AV306" s="46"/>
      <c r="AW306" s="47"/>
      <c r="AY306" s="203">
        <f t="shared" ref="AY306" si="149">AH306</f>
        <v>0</v>
      </c>
      <c r="AZ306" s="201">
        <f>IF(AV305&lt;=設定シート!C$85,AH306,IF(AND(AV305&gt;=設定シート!E$85,AV305&lt;=設定シート!G$85),AH306*105/108,AH306))</f>
        <v>0</v>
      </c>
      <c r="BA306" s="198"/>
      <c r="BB306" s="201">
        <f t="shared" ref="BB306" si="150">IF($AL306="賃金で算定",0,INT(AY306*$AL306/100))</f>
        <v>0</v>
      </c>
      <c r="BC306" s="201">
        <f>IF(AY306=AZ306,BB306,AZ306*$AL306/100)</f>
        <v>0</v>
      </c>
      <c r="BL306" s="43">
        <f>IF(AY306=AZ306,0,1)</f>
        <v>0</v>
      </c>
      <c r="BM306" s="43" t="str">
        <f>IF(BL306=1,AL306,"")</f>
        <v/>
      </c>
    </row>
    <row r="307" spans="2:65" ht="18" customHeight="1" x14ac:dyDescent="0.15">
      <c r="B307" s="466"/>
      <c r="C307" s="467"/>
      <c r="D307" s="467"/>
      <c r="E307" s="467"/>
      <c r="F307" s="467"/>
      <c r="G307" s="467"/>
      <c r="H307" s="467"/>
      <c r="I307" s="468"/>
      <c r="J307" s="466"/>
      <c r="K307" s="467"/>
      <c r="L307" s="467"/>
      <c r="M307" s="467"/>
      <c r="N307" s="472"/>
      <c r="O307" s="86"/>
      <c r="P307" s="15" t="s">
        <v>45</v>
      </c>
      <c r="Q307" s="44"/>
      <c r="R307" s="15" t="s">
        <v>46</v>
      </c>
      <c r="S307" s="85"/>
      <c r="T307" s="474" t="s">
        <v>47</v>
      </c>
      <c r="U307" s="475"/>
      <c r="V307" s="476"/>
      <c r="W307" s="477"/>
      <c r="X307" s="477"/>
      <c r="Y307" s="60"/>
      <c r="Z307" s="33"/>
      <c r="AA307" s="34"/>
      <c r="AB307" s="34"/>
      <c r="AC307" s="35"/>
      <c r="AD307" s="33"/>
      <c r="AE307" s="34"/>
      <c r="AF307" s="34"/>
      <c r="AG307" s="40"/>
      <c r="AH307" s="462">
        <f>IF(V307="賃金で算定",V308+Z308-AD308,0)</f>
        <v>0</v>
      </c>
      <c r="AI307" s="463"/>
      <c r="AJ307" s="463"/>
      <c r="AK307" s="464"/>
      <c r="AL307" s="51"/>
      <c r="AM307" s="52"/>
      <c r="AN307" s="590"/>
      <c r="AO307" s="591"/>
      <c r="AP307" s="591"/>
      <c r="AQ307" s="591"/>
      <c r="AR307" s="591"/>
      <c r="AS307" s="307"/>
      <c r="AV307" s="46" t="str">
        <f>IF(OR(O307="",Q307=""),"", IF(O307&lt;20,DATE(O307+118,Q307,IF(S307="",1,S307)),DATE(O307+88,Q307,IF(S307="",1,S307))))</f>
        <v/>
      </c>
      <c r="AW307" s="47" t="str">
        <f>IF(AV307&lt;=設定シート!C$15,"昔",IF(AV307&lt;=設定シート!E$15,"上",IF(AV307&lt;=設定シート!G$15,"中","下")))</f>
        <v>下</v>
      </c>
      <c r="AX307" s="4">
        <f>IF(AV307&lt;=設定シート!$E$36,5,IF(AV307&lt;=設定シート!$I$36,7,IF(AV307&lt;=設定シート!$M$36,9,11)))</f>
        <v>11</v>
      </c>
      <c r="AY307" s="202"/>
      <c r="AZ307" s="200"/>
      <c r="BA307" s="204">
        <f t="shared" ref="BA307" si="151">AN307</f>
        <v>0</v>
      </c>
      <c r="BB307" s="200"/>
      <c r="BC307" s="200"/>
    </row>
    <row r="308" spans="2:65" ht="18" customHeight="1" x14ac:dyDescent="0.15">
      <c r="B308" s="469"/>
      <c r="C308" s="470"/>
      <c r="D308" s="470"/>
      <c r="E308" s="470"/>
      <c r="F308" s="470"/>
      <c r="G308" s="470"/>
      <c r="H308" s="470"/>
      <c r="I308" s="471"/>
      <c r="J308" s="469"/>
      <c r="K308" s="470"/>
      <c r="L308" s="470"/>
      <c r="M308" s="470"/>
      <c r="N308" s="473"/>
      <c r="O308" s="87"/>
      <c r="P308" s="184" t="s">
        <v>45</v>
      </c>
      <c r="Q308" s="45"/>
      <c r="R308" s="16" t="s">
        <v>46</v>
      </c>
      <c r="S308" s="88"/>
      <c r="T308" s="480" t="s">
        <v>48</v>
      </c>
      <c r="U308" s="481"/>
      <c r="V308" s="482"/>
      <c r="W308" s="483"/>
      <c r="X308" s="483"/>
      <c r="Y308" s="484"/>
      <c r="Z308" s="482"/>
      <c r="AA308" s="483"/>
      <c r="AB308" s="483"/>
      <c r="AC308" s="483"/>
      <c r="AD308" s="485">
        <v>0</v>
      </c>
      <c r="AE308" s="486"/>
      <c r="AF308" s="486"/>
      <c r="AG308" s="577"/>
      <c r="AH308" s="436">
        <f>IF(V307="賃金で算定",0,V308+Z308-AD308)</f>
        <v>0</v>
      </c>
      <c r="AI308" s="437"/>
      <c r="AJ308" s="437"/>
      <c r="AK308" s="438"/>
      <c r="AL308" s="439">
        <f>IF(V307="賃金で算定","賃金で算定",IF(OR(V308=0,$F309="",AV307=""),0,IF(AW307="昔",VLOOKUP($F309,労務比率,AX307,FALSE),IF(AW307="上",VLOOKUP($F309,労務比率,AX307,FALSE),IF(AW307="中",VLOOKUP($F309,労務比率,AX307,FALSE),VLOOKUP($F309,労務比率,AX307,FALSE))))))</f>
        <v>0</v>
      </c>
      <c r="AM308" s="440"/>
      <c r="AN308" s="615">
        <f>IF(V307="賃金で算定",0,INT(AH308*AL308/100))</f>
        <v>0</v>
      </c>
      <c r="AO308" s="616"/>
      <c r="AP308" s="616"/>
      <c r="AQ308" s="616"/>
      <c r="AR308" s="616"/>
      <c r="AS308" s="309"/>
      <c r="AV308" s="46"/>
      <c r="AW308" s="47"/>
      <c r="AY308" s="203">
        <f t="shared" ref="AY308" si="152">AH308</f>
        <v>0</v>
      </c>
      <c r="AZ308" s="201">
        <f>IF(AV307&lt;=設定シート!C$85,AH308,IF(AND(AV307&gt;=設定シート!E$85,AV307&lt;=設定シート!G$85),AH308*105/108,AH308))</f>
        <v>0</v>
      </c>
      <c r="BA308" s="198"/>
      <c r="BB308" s="201">
        <f t="shared" ref="BB308" si="153">IF($AL308="賃金で算定",0,INT(AY308*$AL308/100))</f>
        <v>0</v>
      </c>
      <c r="BC308" s="201">
        <f>IF(AY308=AZ308,BB308,AZ308*$AL308/100)</f>
        <v>0</v>
      </c>
      <c r="BL308" s="43">
        <f>IF(AY308=AZ308,0,1)</f>
        <v>0</v>
      </c>
      <c r="BM308" s="43" t="str">
        <f>IF(BL308=1,AL308,"")</f>
        <v/>
      </c>
    </row>
    <row r="309" spans="2:65" ht="18" customHeight="1" x14ac:dyDescent="0.15">
      <c r="B309" s="441" t="s">
        <v>85</v>
      </c>
      <c r="C309" s="442"/>
      <c r="D309" s="442"/>
      <c r="E309" s="443"/>
      <c r="F309" s="450"/>
      <c r="G309" s="451"/>
      <c r="H309" s="451"/>
      <c r="I309" s="451"/>
      <c r="J309" s="451"/>
      <c r="K309" s="451"/>
      <c r="L309" s="451"/>
      <c r="M309" s="451"/>
      <c r="N309" s="452"/>
      <c r="O309" s="441" t="s">
        <v>49</v>
      </c>
      <c r="P309" s="442"/>
      <c r="Q309" s="442"/>
      <c r="R309" s="442"/>
      <c r="S309" s="442"/>
      <c r="T309" s="442"/>
      <c r="U309" s="443"/>
      <c r="V309" s="459">
        <f>AH309</f>
        <v>0</v>
      </c>
      <c r="W309" s="460"/>
      <c r="X309" s="460"/>
      <c r="Y309" s="461"/>
      <c r="Z309" s="33"/>
      <c r="AA309" s="34"/>
      <c r="AB309" s="34"/>
      <c r="AC309" s="35"/>
      <c r="AD309" s="33"/>
      <c r="AE309" s="34"/>
      <c r="AF309" s="34"/>
      <c r="AG309" s="35"/>
      <c r="AH309" s="462">
        <f>AH291+AH293+AH295+AH297+AH299+AH301+AH303+AH305+AH307</f>
        <v>0</v>
      </c>
      <c r="AI309" s="463"/>
      <c r="AJ309" s="463"/>
      <c r="AK309" s="464"/>
      <c r="AL309" s="53"/>
      <c r="AM309" s="54"/>
      <c r="AN309" s="459">
        <f>AN291+AN293+AN295+AN297+AN299+AN301+AN303+AN305+AN307</f>
        <v>0</v>
      </c>
      <c r="AO309" s="460"/>
      <c r="AP309" s="460"/>
      <c r="AQ309" s="460"/>
      <c r="AR309" s="460"/>
      <c r="AS309" s="307"/>
      <c r="AW309" s="47"/>
      <c r="AY309" s="202"/>
      <c r="AZ309" s="205"/>
      <c r="BA309" s="212">
        <f>BA291+BA293+BA295+BA297+BA299+BA301+BA303+BA305+BA307</f>
        <v>0</v>
      </c>
      <c r="BB309" s="204">
        <f>BB292+BB294+BB296+BB298+BB300+BB302+BB304+BB306+BB308</f>
        <v>0</v>
      </c>
      <c r="BC309" s="204">
        <f>SUMIF(BL292:BL308,0,BC292:BC308)+ROUNDDOWN(ROUNDDOWN(BL309*105/108,0)*BM309/100,0)</f>
        <v>0</v>
      </c>
      <c r="BL309" s="43">
        <f>SUMIF(BL292:BL308,1,AH292:AK308)</f>
        <v>0</v>
      </c>
      <c r="BM309" s="43">
        <f>IF(COUNT(BM292:BM308)=0,0,SUM(BM292:BM308)/COUNT(BM292:BM308))</f>
        <v>0</v>
      </c>
    </row>
    <row r="310" spans="2:65" ht="18" customHeight="1" x14ac:dyDescent="0.15">
      <c r="B310" s="444"/>
      <c r="C310" s="445"/>
      <c r="D310" s="445"/>
      <c r="E310" s="446"/>
      <c r="F310" s="453"/>
      <c r="G310" s="454"/>
      <c r="H310" s="454"/>
      <c r="I310" s="454"/>
      <c r="J310" s="454"/>
      <c r="K310" s="454"/>
      <c r="L310" s="454"/>
      <c r="M310" s="454"/>
      <c r="N310" s="455"/>
      <c r="O310" s="444"/>
      <c r="P310" s="445"/>
      <c r="Q310" s="445"/>
      <c r="R310" s="445"/>
      <c r="S310" s="445"/>
      <c r="T310" s="445"/>
      <c r="U310" s="446"/>
      <c r="V310" s="434">
        <f>V292+V294+V296+V298+V300+V302+V304+V306+V308-V309</f>
        <v>0</v>
      </c>
      <c r="W310" s="435"/>
      <c r="X310" s="435"/>
      <c r="Y310" s="465"/>
      <c r="Z310" s="434">
        <f>Z292+Z294+Z296+Z298+Z300+Z302+Z304+Z306+Z308</f>
        <v>0</v>
      </c>
      <c r="AA310" s="435"/>
      <c r="AB310" s="435"/>
      <c r="AC310" s="435"/>
      <c r="AD310" s="434">
        <f>AD292+AD294+AD296+AD298+AD300+AD302+AD304+AD306+AD308</f>
        <v>0</v>
      </c>
      <c r="AE310" s="435"/>
      <c r="AF310" s="435"/>
      <c r="AG310" s="435"/>
      <c r="AH310" s="434">
        <f>AY310</f>
        <v>0</v>
      </c>
      <c r="AI310" s="435"/>
      <c r="AJ310" s="435"/>
      <c r="AK310" s="435"/>
      <c r="AL310" s="55"/>
      <c r="AM310" s="56"/>
      <c r="AN310" s="926">
        <f>BB310</f>
        <v>0</v>
      </c>
      <c r="AO310" s="638"/>
      <c r="AP310" s="638"/>
      <c r="AQ310" s="638"/>
      <c r="AR310" s="638"/>
      <c r="AS310" s="308"/>
      <c r="AW310" s="47"/>
      <c r="AY310" s="208">
        <f>AY292+AY294+AY296+AY298+AY300+AY302+AY304+AY306+AY308</f>
        <v>0</v>
      </c>
      <c r="AZ310" s="210"/>
      <c r="BA310" s="210"/>
      <c r="BB310" s="206">
        <f>BB309</f>
        <v>0</v>
      </c>
      <c r="BC310" s="213"/>
    </row>
    <row r="311" spans="2:65" ht="18" customHeight="1" x14ac:dyDescent="0.15">
      <c r="B311" s="447"/>
      <c r="C311" s="448"/>
      <c r="D311" s="448"/>
      <c r="E311" s="449"/>
      <c r="F311" s="456"/>
      <c r="G311" s="457"/>
      <c r="H311" s="457"/>
      <c r="I311" s="457"/>
      <c r="J311" s="457"/>
      <c r="K311" s="457"/>
      <c r="L311" s="457"/>
      <c r="M311" s="457"/>
      <c r="N311" s="458"/>
      <c r="O311" s="447"/>
      <c r="P311" s="448"/>
      <c r="Q311" s="448"/>
      <c r="R311" s="448"/>
      <c r="S311" s="448"/>
      <c r="T311" s="448"/>
      <c r="U311" s="449"/>
      <c r="V311" s="436"/>
      <c r="W311" s="437"/>
      <c r="X311" s="437"/>
      <c r="Y311" s="438"/>
      <c r="Z311" s="436"/>
      <c r="AA311" s="437"/>
      <c r="AB311" s="437"/>
      <c r="AC311" s="437"/>
      <c r="AD311" s="436"/>
      <c r="AE311" s="437"/>
      <c r="AF311" s="437"/>
      <c r="AG311" s="437"/>
      <c r="AH311" s="436">
        <f>AZ311</f>
        <v>0</v>
      </c>
      <c r="AI311" s="437"/>
      <c r="AJ311" s="437"/>
      <c r="AK311" s="438"/>
      <c r="AL311" s="57"/>
      <c r="AM311" s="58"/>
      <c r="AN311" s="615">
        <f>BC311</f>
        <v>0</v>
      </c>
      <c r="AO311" s="616"/>
      <c r="AP311" s="616"/>
      <c r="AQ311" s="616"/>
      <c r="AR311" s="616"/>
      <c r="AS311" s="309"/>
      <c r="AU311" s="90"/>
      <c r="AW311" s="47"/>
      <c r="AY311" s="209"/>
      <c r="AZ311" s="211">
        <f>IF(AZ292+AZ294+AZ296+AZ298+AZ300+AZ302+AZ304+AZ306+AZ308=AY310,0,ROUNDDOWN(AZ292+AZ294+AZ296+AZ298+AZ300+AZ302+AZ304+AZ306+AZ308,0))</f>
        <v>0</v>
      </c>
      <c r="BA311" s="207"/>
      <c r="BB311" s="207"/>
      <c r="BC311" s="211">
        <f>IF(BC309=BB310,0,BC309)</f>
        <v>0</v>
      </c>
    </row>
    <row r="312" spans="2:65" ht="18" customHeight="1" x14ac:dyDescent="0.15">
      <c r="AD312" s="1" t="str">
        <f>IF(AND($F309="",$V309+$V310&gt;0),"事業の種類を選択してください。","")</f>
        <v/>
      </c>
      <c r="AN312" s="929">
        <f>IF(AN309=0,0,AN309+IF(AN311=0,AN310,AN311))</f>
        <v>0</v>
      </c>
      <c r="AO312" s="929"/>
      <c r="AP312" s="929"/>
      <c r="AQ312" s="929"/>
      <c r="AR312" s="929"/>
      <c r="AW312" s="47"/>
    </row>
    <row r="313" spans="2:65" ht="31.5" customHeight="1" x14ac:dyDescent="0.15">
      <c r="AN313" s="337"/>
      <c r="AO313" s="337"/>
      <c r="AP313" s="337"/>
      <c r="AQ313" s="337"/>
      <c r="AR313" s="337"/>
      <c r="AW313" s="47"/>
    </row>
    <row r="314" spans="2:65" ht="7.5" customHeight="1" x14ac:dyDescent="0.15">
      <c r="X314" s="6"/>
      <c r="Y314" s="6"/>
      <c r="AW314" s="47"/>
    </row>
    <row r="315" spans="2:65" ht="10.5" customHeight="1" x14ac:dyDescent="0.15">
      <c r="X315" s="6"/>
      <c r="Y315" s="6"/>
      <c r="AW315" s="47"/>
    </row>
    <row r="316" spans="2:65" ht="5.25" customHeight="1" x14ac:dyDescent="0.15">
      <c r="X316" s="6"/>
      <c r="Y316" s="6"/>
      <c r="AW316" s="47"/>
    </row>
    <row r="317" spans="2:65" ht="5.25" customHeight="1" x14ac:dyDescent="0.15">
      <c r="X317" s="6"/>
      <c r="Y317" s="6"/>
      <c r="AW317" s="47"/>
    </row>
    <row r="318" spans="2:65" ht="5.25" customHeight="1" x14ac:dyDescent="0.15">
      <c r="X318" s="6"/>
      <c r="Y318" s="6"/>
      <c r="AW318" s="47"/>
    </row>
    <row r="319" spans="2:65" ht="5.25" customHeight="1" x14ac:dyDescent="0.15">
      <c r="X319" s="6"/>
      <c r="Y319" s="6"/>
      <c r="AW319" s="47"/>
    </row>
    <row r="320" spans="2:65" ht="17.25" customHeight="1" x14ac:dyDescent="0.15">
      <c r="B320" s="2" t="s">
        <v>50</v>
      </c>
      <c r="S320" s="4"/>
      <c r="T320" s="4"/>
      <c r="U320" s="4"/>
      <c r="V320" s="4"/>
      <c r="W320" s="4"/>
      <c r="AL320" s="48"/>
      <c r="AW320" s="47"/>
    </row>
    <row r="321" spans="2:65" ht="12.75" customHeight="1" x14ac:dyDescent="0.15">
      <c r="M321" s="49"/>
      <c r="N321" s="49"/>
      <c r="O321" s="49"/>
      <c r="P321" s="49"/>
      <c r="Q321" s="49"/>
      <c r="R321" s="49"/>
      <c r="S321" s="49"/>
      <c r="T321" s="50"/>
      <c r="U321" s="50"/>
      <c r="V321" s="50"/>
      <c r="W321" s="50"/>
      <c r="X321" s="50"/>
      <c r="Y321" s="50"/>
      <c r="Z321" s="50"/>
      <c r="AA321" s="49"/>
      <c r="AB321" s="49"/>
      <c r="AC321" s="49"/>
      <c r="AL321" s="48"/>
      <c r="AM321" s="560" t="s">
        <v>266</v>
      </c>
      <c r="AN321" s="561"/>
      <c r="AO321" s="561"/>
      <c r="AP321" s="562"/>
      <c r="AW321" s="47"/>
    </row>
    <row r="322" spans="2:65" ht="12.75" customHeight="1" x14ac:dyDescent="0.15">
      <c r="M322" s="49"/>
      <c r="N322" s="49"/>
      <c r="O322" s="49"/>
      <c r="P322" s="49"/>
      <c r="Q322" s="49"/>
      <c r="R322" s="49"/>
      <c r="S322" s="49"/>
      <c r="T322" s="50"/>
      <c r="U322" s="50"/>
      <c r="V322" s="50"/>
      <c r="W322" s="50"/>
      <c r="X322" s="50"/>
      <c r="Y322" s="50"/>
      <c r="Z322" s="50"/>
      <c r="AA322" s="49"/>
      <c r="AB322" s="49"/>
      <c r="AC322" s="49"/>
      <c r="AL322" s="48"/>
      <c r="AM322" s="563"/>
      <c r="AN322" s="564"/>
      <c r="AO322" s="564"/>
      <c r="AP322" s="565"/>
      <c r="AW322" s="47"/>
    </row>
    <row r="323" spans="2:65" ht="12.75" customHeight="1" x14ac:dyDescent="0.15">
      <c r="M323" s="49"/>
      <c r="N323" s="49"/>
      <c r="O323" s="49"/>
      <c r="P323" s="49"/>
      <c r="Q323" s="49"/>
      <c r="R323" s="49"/>
      <c r="S323" s="49"/>
      <c r="T323" s="49"/>
      <c r="U323" s="49"/>
      <c r="V323" s="49"/>
      <c r="W323" s="49"/>
      <c r="X323" s="49"/>
      <c r="Y323" s="49"/>
      <c r="Z323" s="49"/>
      <c r="AA323" s="49"/>
      <c r="AB323" s="49"/>
      <c r="AC323" s="49"/>
      <c r="AL323" s="48"/>
      <c r="AM323" s="220"/>
      <c r="AN323" s="335"/>
      <c r="AW323" s="47"/>
    </row>
    <row r="324" spans="2:65" ht="6" customHeight="1" x14ac:dyDescent="0.15">
      <c r="M324" s="49"/>
      <c r="N324" s="49"/>
      <c r="O324" s="49"/>
      <c r="P324" s="49"/>
      <c r="Q324" s="49"/>
      <c r="R324" s="49"/>
      <c r="S324" s="49"/>
      <c r="T324" s="49"/>
      <c r="U324" s="49"/>
      <c r="V324" s="49"/>
      <c r="W324" s="49"/>
      <c r="X324" s="49"/>
      <c r="Y324" s="49"/>
      <c r="Z324" s="49"/>
      <c r="AA324" s="49"/>
      <c r="AB324" s="49"/>
      <c r="AC324" s="49"/>
      <c r="AL324" s="48"/>
      <c r="AM324" s="48"/>
      <c r="AW324" s="47"/>
    </row>
    <row r="325" spans="2:65" ht="12.75" customHeight="1" x14ac:dyDescent="0.15">
      <c r="B325" s="566" t="s">
        <v>2</v>
      </c>
      <c r="C325" s="567"/>
      <c r="D325" s="567"/>
      <c r="E325" s="567"/>
      <c r="F325" s="567"/>
      <c r="G325" s="567"/>
      <c r="H325" s="567"/>
      <c r="I325" s="567"/>
      <c r="J325" s="569" t="s">
        <v>10</v>
      </c>
      <c r="K325" s="569"/>
      <c r="L325" s="3" t="s">
        <v>3</v>
      </c>
      <c r="M325" s="569" t="s">
        <v>11</v>
      </c>
      <c r="N325" s="569"/>
      <c r="O325" s="570" t="s">
        <v>12</v>
      </c>
      <c r="P325" s="569"/>
      <c r="Q325" s="569"/>
      <c r="R325" s="569"/>
      <c r="S325" s="569"/>
      <c r="T325" s="569"/>
      <c r="U325" s="569" t="s">
        <v>13</v>
      </c>
      <c r="V325" s="569"/>
      <c r="W325" s="569"/>
      <c r="AD325" s="5"/>
      <c r="AE325" s="5"/>
      <c r="AF325" s="5"/>
      <c r="AG325" s="5"/>
      <c r="AH325" s="5"/>
      <c r="AI325" s="5"/>
      <c r="AJ325" s="5"/>
      <c r="AL325" s="571">
        <f>$AL$9</f>
        <v>0</v>
      </c>
      <c r="AM325" s="572"/>
      <c r="AN325" s="938" t="s">
        <v>4</v>
      </c>
      <c r="AO325" s="938"/>
      <c r="AP325" s="941">
        <v>8</v>
      </c>
      <c r="AQ325" s="941"/>
      <c r="AR325" s="938" t="s">
        <v>5</v>
      </c>
      <c r="AS325" s="944"/>
      <c r="AW325" s="47"/>
    </row>
    <row r="326" spans="2:65" ht="13.5" customHeight="1" x14ac:dyDescent="0.15">
      <c r="B326" s="567"/>
      <c r="C326" s="567"/>
      <c r="D326" s="567"/>
      <c r="E326" s="567"/>
      <c r="F326" s="567"/>
      <c r="G326" s="567"/>
      <c r="H326" s="567"/>
      <c r="I326" s="567"/>
      <c r="J326" s="508" t="str">
        <f>$J$10</f>
        <v>1</v>
      </c>
      <c r="K326" s="510" t="str">
        <f>$K$10</f>
        <v>2</v>
      </c>
      <c r="L326" s="513" t="str">
        <f>$L$10</f>
        <v>1</v>
      </c>
      <c r="M326" s="516" t="str">
        <f>$M$10</f>
        <v>0</v>
      </c>
      <c r="N326" s="510" t="str">
        <f>$N$10</f>
        <v>3</v>
      </c>
      <c r="O326" s="516" t="str">
        <f>$O$10</f>
        <v>9</v>
      </c>
      <c r="P326" s="519" t="str">
        <f>$P$10</f>
        <v>3</v>
      </c>
      <c r="Q326" s="519" t="str">
        <f>$Q$10</f>
        <v>9</v>
      </c>
      <c r="R326" s="519" t="str">
        <f>$R$10</f>
        <v>0</v>
      </c>
      <c r="S326" s="519" t="str">
        <f>$S$10</f>
        <v>2</v>
      </c>
      <c r="T326" s="510" t="str">
        <f>$T$10</f>
        <v>5</v>
      </c>
      <c r="U326" s="516">
        <f>$U$10</f>
        <v>0</v>
      </c>
      <c r="V326" s="519">
        <f>$V$10</f>
        <v>0</v>
      </c>
      <c r="W326" s="510">
        <f>$W$10</f>
        <v>0</v>
      </c>
      <c r="AD326" s="5"/>
      <c r="AE326" s="5"/>
      <c r="AF326" s="5"/>
      <c r="AG326" s="5"/>
      <c r="AH326" s="5"/>
      <c r="AI326" s="5"/>
      <c r="AJ326" s="5"/>
      <c r="AL326" s="573"/>
      <c r="AM326" s="574"/>
      <c r="AN326" s="939"/>
      <c r="AO326" s="939"/>
      <c r="AP326" s="942"/>
      <c r="AQ326" s="942"/>
      <c r="AR326" s="939"/>
      <c r="AS326" s="945"/>
      <c r="AW326" s="47"/>
    </row>
    <row r="327" spans="2:65" ht="9" customHeight="1" x14ac:dyDescent="0.15">
      <c r="B327" s="567"/>
      <c r="C327" s="567"/>
      <c r="D327" s="567"/>
      <c r="E327" s="567"/>
      <c r="F327" s="567"/>
      <c r="G327" s="567"/>
      <c r="H327" s="567"/>
      <c r="I327" s="567"/>
      <c r="J327" s="509"/>
      <c r="K327" s="511"/>
      <c r="L327" s="514"/>
      <c r="M327" s="517"/>
      <c r="N327" s="511"/>
      <c r="O327" s="517"/>
      <c r="P327" s="520"/>
      <c r="Q327" s="520"/>
      <c r="R327" s="520"/>
      <c r="S327" s="520"/>
      <c r="T327" s="511"/>
      <c r="U327" s="517"/>
      <c r="V327" s="520"/>
      <c r="W327" s="511"/>
      <c r="AD327" s="5"/>
      <c r="AE327" s="5"/>
      <c r="AF327" s="5"/>
      <c r="AG327" s="5"/>
      <c r="AH327" s="5"/>
      <c r="AI327" s="5"/>
      <c r="AJ327" s="5"/>
      <c r="AL327" s="575"/>
      <c r="AM327" s="576"/>
      <c r="AN327" s="940"/>
      <c r="AO327" s="940"/>
      <c r="AP327" s="943"/>
      <c r="AQ327" s="943"/>
      <c r="AR327" s="940"/>
      <c r="AS327" s="946"/>
      <c r="AW327" s="47"/>
    </row>
    <row r="328" spans="2:65" ht="6" customHeight="1" x14ac:dyDescent="0.15">
      <c r="B328" s="568"/>
      <c r="C328" s="568"/>
      <c r="D328" s="568"/>
      <c r="E328" s="568"/>
      <c r="F328" s="568"/>
      <c r="G328" s="568"/>
      <c r="H328" s="568"/>
      <c r="I328" s="568"/>
      <c r="J328" s="509"/>
      <c r="K328" s="512"/>
      <c r="L328" s="515"/>
      <c r="M328" s="518"/>
      <c r="N328" s="512"/>
      <c r="O328" s="518"/>
      <c r="P328" s="521"/>
      <c r="Q328" s="521"/>
      <c r="R328" s="521"/>
      <c r="S328" s="521"/>
      <c r="T328" s="512"/>
      <c r="U328" s="518"/>
      <c r="V328" s="521"/>
      <c r="W328" s="512"/>
      <c r="AW328" s="47"/>
    </row>
    <row r="329" spans="2:65" ht="15" customHeight="1" x14ac:dyDescent="0.15">
      <c r="B329" s="487" t="s">
        <v>51</v>
      </c>
      <c r="C329" s="488"/>
      <c r="D329" s="488"/>
      <c r="E329" s="488"/>
      <c r="F329" s="488"/>
      <c r="G329" s="488"/>
      <c r="H329" s="488"/>
      <c r="I329" s="489"/>
      <c r="J329" s="487" t="s">
        <v>6</v>
      </c>
      <c r="K329" s="488"/>
      <c r="L329" s="488"/>
      <c r="M329" s="488"/>
      <c r="N329" s="496"/>
      <c r="O329" s="499" t="s">
        <v>52</v>
      </c>
      <c r="P329" s="488"/>
      <c r="Q329" s="488"/>
      <c r="R329" s="488"/>
      <c r="S329" s="488"/>
      <c r="T329" s="488"/>
      <c r="U329" s="489"/>
      <c r="V329" s="12" t="s">
        <v>53</v>
      </c>
      <c r="W329" s="27"/>
      <c r="X329" s="27"/>
      <c r="Y329" s="526" t="s">
        <v>54</v>
      </c>
      <c r="Z329" s="526"/>
      <c r="AA329" s="526"/>
      <c r="AB329" s="526"/>
      <c r="AC329" s="526"/>
      <c r="AD329" s="526"/>
      <c r="AE329" s="526"/>
      <c r="AF329" s="526"/>
      <c r="AG329" s="526"/>
      <c r="AH329" s="526"/>
      <c r="AI329" s="27"/>
      <c r="AJ329" s="27"/>
      <c r="AK329" s="28"/>
      <c r="AL329" s="527" t="s">
        <v>216</v>
      </c>
      <c r="AM329" s="527"/>
      <c r="AN329" s="930" t="s">
        <v>33</v>
      </c>
      <c r="AO329" s="930"/>
      <c r="AP329" s="930"/>
      <c r="AQ329" s="930"/>
      <c r="AR329" s="930"/>
      <c r="AS329" s="931"/>
      <c r="AW329" s="47"/>
    </row>
    <row r="330" spans="2:65" ht="13.5" customHeight="1" x14ac:dyDescent="0.15">
      <c r="B330" s="490"/>
      <c r="C330" s="491"/>
      <c r="D330" s="491"/>
      <c r="E330" s="491"/>
      <c r="F330" s="491"/>
      <c r="G330" s="491"/>
      <c r="H330" s="491"/>
      <c r="I330" s="492"/>
      <c r="J330" s="490"/>
      <c r="K330" s="491"/>
      <c r="L330" s="491"/>
      <c r="M330" s="491"/>
      <c r="N330" s="497"/>
      <c r="O330" s="500"/>
      <c r="P330" s="491"/>
      <c r="Q330" s="491"/>
      <c r="R330" s="491"/>
      <c r="S330" s="491"/>
      <c r="T330" s="491"/>
      <c r="U330" s="492"/>
      <c r="V330" s="530" t="s">
        <v>7</v>
      </c>
      <c r="W330" s="531"/>
      <c r="X330" s="531"/>
      <c r="Y330" s="532"/>
      <c r="Z330" s="536" t="s">
        <v>16</v>
      </c>
      <c r="AA330" s="537"/>
      <c r="AB330" s="537"/>
      <c r="AC330" s="538"/>
      <c r="AD330" s="542" t="s">
        <v>17</v>
      </c>
      <c r="AE330" s="543"/>
      <c r="AF330" s="543"/>
      <c r="AG330" s="544"/>
      <c r="AH330" s="548" t="s">
        <v>86</v>
      </c>
      <c r="AI330" s="549"/>
      <c r="AJ330" s="549"/>
      <c r="AK330" s="550"/>
      <c r="AL330" s="554" t="s">
        <v>217</v>
      </c>
      <c r="AM330" s="554"/>
      <c r="AN330" s="932" t="s">
        <v>19</v>
      </c>
      <c r="AO330" s="933"/>
      <c r="AP330" s="933"/>
      <c r="AQ330" s="933"/>
      <c r="AR330" s="934"/>
      <c r="AS330" s="935"/>
      <c r="AW330" s="47"/>
      <c r="AY330" s="196" t="s">
        <v>243</v>
      </c>
      <c r="AZ330" s="196" t="s">
        <v>243</v>
      </c>
      <c r="BA330" s="196" t="s">
        <v>241</v>
      </c>
      <c r="BB330" s="522" t="s">
        <v>242</v>
      </c>
      <c r="BC330" s="523"/>
    </row>
    <row r="331" spans="2:65" ht="13.5" customHeight="1" x14ac:dyDescent="0.15">
      <c r="B331" s="493"/>
      <c r="C331" s="494"/>
      <c r="D331" s="494"/>
      <c r="E331" s="494"/>
      <c r="F331" s="494"/>
      <c r="G331" s="494"/>
      <c r="H331" s="494"/>
      <c r="I331" s="495"/>
      <c r="J331" s="493"/>
      <c r="K331" s="494"/>
      <c r="L331" s="494"/>
      <c r="M331" s="494"/>
      <c r="N331" s="498"/>
      <c r="O331" s="501"/>
      <c r="P331" s="494"/>
      <c r="Q331" s="494"/>
      <c r="R331" s="494"/>
      <c r="S331" s="494"/>
      <c r="T331" s="494"/>
      <c r="U331" s="495"/>
      <c r="V331" s="533"/>
      <c r="W331" s="534"/>
      <c r="X331" s="534"/>
      <c r="Y331" s="535"/>
      <c r="Z331" s="539"/>
      <c r="AA331" s="540"/>
      <c r="AB331" s="540"/>
      <c r="AC331" s="541"/>
      <c r="AD331" s="545"/>
      <c r="AE331" s="546"/>
      <c r="AF331" s="546"/>
      <c r="AG331" s="547"/>
      <c r="AH331" s="551"/>
      <c r="AI331" s="552"/>
      <c r="AJ331" s="552"/>
      <c r="AK331" s="553"/>
      <c r="AL331" s="555"/>
      <c r="AM331" s="555"/>
      <c r="AN331" s="936"/>
      <c r="AO331" s="936"/>
      <c r="AP331" s="936"/>
      <c r="AQ331" s="936"/>
      <c r="AR331" s="936"/>
      <c r="AS331" s="937"/>
      <c r="AW331" s="47"/>
      <c r="AY331" s="197"/>
      <c r="AZ331" s="198" t="s">
        <v>237</v>
      </c>
      <c r="BA331" s="198" t="s">
        <v>240</v>
      </c>
      <c r="BB331" s="199" t="s">
        <v>238</v>
      </c>
      <c r="BC331" s="198" t="s">
        <v>237</v>
      </c>
      <c r="BL331" s="43" t="s">
        <v>251</v>
      </c>
      <c r="BM331" s="43" t="s">
        <v>151</v>
      </c>
    </row>
    <row r="332" spans="2:65" ht="18" customHeight="1" x14ac:dyDescent="0.15">
      <c r="B332" s="466"/>
      <c r="C332" s="467"/>
      <c r="D332" s="467"/>
      <c r="E332" s="467"/>
      <c r="F332" s="467"/>
      <c r="G332" s="467"/>
      <c r="H332" s="467"/>
      <c r="I332" s="468"/>
      <c r="J332" s="466"/>
      <c r="K332" s="467"/>
      <c r="L332" s="467"/>
      <c r="M332" s="467"/>
      <c r="N332" s="472"/>
      <c r="O332" s="86"/>
      <c r="P332" s="15" t="s">
        <v>0</v>
      </c>
      <c r="Q332" s="44"/>
      <c r="R332" s="15" t="s">
        <v>1</v>
      </c>
      <c r="S332" s="85"/>
      <c r="T332" s="474" t="s">
        <v>57</v>
      </c>
      <c r="U332" s="475"/>
      <c r="V332" s="476"/>
      <c r="W332" s="477"/>
      <c r="X332" s="477"/>
      <c r="Y332" s="59" t="s">
        <v>8</v>
      </c>
      <c r="Z332" s="37"/>
      <c r="AA332" s="38"/>
      <c r="AB332" s="38"/>
      <c r="AC332" s="36" t="s">
        <v>8</v>
      </c>
      <c r="AD332" s="37"/>
      <c r="AE332" s="38"/>
      <c r="AF332" s="38"/>
      <c r="AG332" s="39" t="s">
        <v>8</v>
      </c>
      <c r="AH332" s="462">
        <f>IF(V332="賃金で算定",V333+Z333-AD333,0)</f>
        <v>0</v>
      </c>
      <c r="AI332" s="463"/>
      <c r="AJ332" s="463"/>
      <c r="AK332" s="464"/>
      <c r="AL332" s="51"/>
      <c r="AM332" s="52"/>
      <c r="AN332" s="590"/>
      <c r="AO332" s="591"/>
      <c r="AP332" s="591"/>
      <c r="AQ332" s="591"/>
      <c r="AR332" s="591"/>
      <c r="AS332" s="265" t="s">
        <v>8</v>
      </c>
      <c r="AV332" s="46" t="str">
        <f>IF(OR(O332="",Q332=""),"", IF(O332&lt;20,DATE(O332+118,Q332,IF(S332="",1,S332)),DATE(O332+88,Q332,IF(S332="",1,S332))))</f>
        <v/>
      </c>
      <c r="AW332" s="47" t="str">
        <f>IF(AV332&lt;=設定シート!C$15,"昔",IF(AV332&lt;=設定シート!E$15,"上",IF(AV332&lt;=設定シート!G$15,"中","下")))</f>
        <v>下</v>
      </c>
      <c r="AX332" s="4">
        <f>IF(AV332&lt;=設定シート!$E$36,5,IF(AV332&lt;=設定シート!$I$36,7,IF(AV332&lt;=設定シート!$M$36,9,11)))</f>
        <v>11</v>
      </c>
      <c r="AY332" s="202"/>
      <c r="AZ332" s="200"/>
      <c r="BA332" s="204">
        <f>AN332</f>
        <v>0</v>
      </c>
      <c r="BB332" s="200"/>
      <c r="BC332" s="200"/>
    </row>
    <row r="333" spans="2:65" ht="18" customHeight="1" x14ac:dyDescent="0.15">
      <c r="B333" s="469"/>
      <c r="C333" s="470"/>
      <c r="D333" s="470"/>
      <c r="E333" s="470"/>
      <c r="F333" s="470"/>
      <c r="G333" s="470"/>
      <c r="H333" s="470"/>
      <c r="I333" s="471"/>
      <c r="J333" s="469"/>
      <c r="K333" s="470"/>
      <c r="L333" s="470"/>
      <c r="M333" s="470"/>
      <c r="N333" s="473"/>
      <c r="O333" s="87"/>
      <c r="P333" s="5" t="s">
        <v>0</v>
      </c>
      <c r="Q333" s="45"/>
      <c r="R333" s="5" t="s">
        <v>1</v>
      </c>
      <c r="S333" s="88"/>
      <c r="T333" s="480" t="s">
        <v>58</v>
      </c>
      <c r="U333" s="481"/>
      <c r="V333" s="482"/>
      <c r="W333" s="483"/>
      <c r="X333" s="483"/>
      <c r="Y333" s="484"/>
      <c r="Z333" s="485"/>
      <c r="AA333" s="486"/>
      <c r="AB333" s="486"/>
      <c r="AC333" s="486"/>
      <c r="AD333" s="482">
        <v>0</v>
      </c>
      <c r="AE333" s="483"/>
      <c r="AF333" s="483"/>
      <c r="AG333" s="484"/>
      <c r="AH333" s="435">
        <f>IF(V332="賃金で算定",0,V333+Z333-AD333)</f>
        <v>0</v>
      </c>
      <c r="AI333" s="435"/>
      <c r="AJ333" s="435"/>
      <c r="AK333" s="465"/>
      <c r="AL333" s="439">
        <f>IF(V332="賃金で算定","賃金で算定",IF(OR(V333=0,$F350="",AV332=""),0,IF(AW332="昔",VLOOKUP($F350,労務比率,AX332,FALSE),IF(AW332="上",VLOOKUP($F350,労務比率,AX332,FALSE),IF(AW332="中",VLOOKUP($F350,労務比率,AX332,FALSE),VLOOKUP($F350,労務比率,AX332,FALSE))))))</f>
        <v>0</v>
      </c>
      <c r="AM333" s="440"/>
      <c r="AN333" s="615">
        <f>IF(V332="賃金で算定",0,INT(AH333*AL333/100))</f>
        <v>0</v>
      </c>
      <c r="AO333" s="616"/>
      <c r="AP333" s="616"/>
      <c r="AQ333" s="616"/>
      <c r="AR333" s="616"/>
      <c r="AS333" s="309"/>
      <c r="AV333" s="46"/>
      <c r="AW333" s="47"/>
      <c r="AY333" s="203">
        <f>AH333</f>
        <v>0</v>
      </c>
      <c r="AZ333" s="201">
        <f>IF(AV332&lt;=設定シート!C$85,AH333,IF(AND(AV332&gt;=設定シート!E$85,AV332&lt;=設定シート!G$85),AH333*105/108,AH333))</f>
        <v>0</v>
      </c>
      <c r="BA333" s="198"/>
      <c r="BB333" s="201">
        <f>IF($AL333="賃金で算定",0,INT(AY333*$AL333/100))</f>
        <v>0</v>
      </c>
      <c r="BC333" s="201">
        <f>IF(AY333=AZ333,BB333,AZ333*$AL333/100)</f>
        <v>0</v>
      </c>
      <c r="BL333" s="43">
        <f>IF(AY333=AZ333,0,1)</f>
        <v>0</v>
      </c>
      <c r="BM333" s="43" t="str">
        <f>IF(BL333=1,AL333,"")</f>
        <v/>
      </c>
    </row>
    <row r="334" spans="2:65" ht="18" customHeight="1" x14ac:dyDescent="0.15">
      <c r="B334" s="466"/>
      <c r="C334" s="467"/>
      <c r="D334" s="467"/>
      <c r="E334" s="467"/>
      <c r="F334" s="467"/>
      <c r="G334" s="467"/>
      <c r="H334" s="467"/>
      <c r="I334" s="468"/>
      <c r="J334" s="466"/>
      <c r="K334" s="467"/>
      <c r="L334" s="467"/>
      <c r="M334" s="467"/>
      <c r="N334" s="472"/>
      <c r="O334" s="86"/>
      <c r="P334" s="15" t="s">
        <v>45</v>
      </c>
      <c r="Q334" s="44"/>
      <c r="R334" s="15" t="s">
        <v>46</v>
      </c>
      <c r="S334" s="85"/>
      <c r="T334" s="474" t="s">
        <v>47</v>
      </c>
      <c r="U334" s="475"/>
      <c r="V334" s="476"/>
      <c r="W334" s="477"/>
      <c r="X334" s="477"/>
      <c r="Y334" s="60"/>
      <c r="Z334" s="33"/>
      <c r="AA334" s="34"/>
      <c r="AB334" s="34"/>
      <c r="AC334" s="35"/>
      <c r="AD334" s="33"/>
      <c r="AE334" s="34"/>
      <c r="AF334" s="34"/>
      <c r="AG334" s="40"/>
      <c r="AH334" s="462">
        <f>IF(V334="賃金で算定",V335+Z335-AD335,0)</f>
        <v>0</v>
      </c>
      <c r="AI334" s="463"/>
      <c r="AJ334" s="463"/>
      <c r="AK334" s="464"/>
      <c r="AL334" s="51"/>
      <c r="AM334" s="52"/>
      <c r="AN334" s="590"/>
      <c r="AO334" s="591"/>
      <c r="AP334" s="591"/>
      <c r="AQ334" s="591"/>
      <c r="AR334" s="591"/>
      <c r="AS334" s="307"/>
      <c r="AV334" s="46" t="str">
        <f>IF(OR(O334="",Q334=""),"", IF(O334&lt;20,DATE(O334+118,Q334,IF(S334="",1,S334)),DATE(O334+88,Q334,IF(S334="",1,S334))))</f>
        <v/>
      </c>
      <c r="AW334" s="47" t="str">
        <f>IF(AV334&lt;=設定シート!C$15,"昔",IF(AV334&lt;=設定シート!E$15,"上",IF(AV334&lt;=設定シート!G$15,"中","下")))</f>
        <v>下</v>
      </c>
      <c r="AX334" s="4">
        <f>IF(AV334&lt;=設定シート!$E$36,5,IF(AV334&lt;=設定シート!$I$36,7,IF(AV334&lt;=設定シート!$M$36,9,11)))</f>
        <v>11</v>
      </c>
      <c r="AY334" s="202"/>
      <c r="AZ334" s="200"/>
      <c r="BA334" s="204">
        <f t="shared" ref="BA334" si="154">AN334</f>
        <v>0</v>
      </c>
      <c r="BB334" s="200"/>
      <c r="BC334" s="200"/>
      <c r="BL334" s="43"/>
      <c r="BM334" s="43"/>
    </row>
    <row r="335" spans="2:65" ht="18" customHeight="1" x14ac:dyDescent="0.15">
      <c r="B335" s="469"/>
      <c r="C335" s="470"/>
      <c r="D335" s="470"/>
      <c r="E335" s="470"/>
      <c r="F335" s="470"/>
      <c r="G335" s="470"/>
      <c r="H335" s="470"/>
      <c r="I335" s="471"/>
      <c r="J335" s="469"/>
      <c r="K335" s="470"/>
      <c r="L335" s="470"/>
      <c r="M335" s="470"/>
      <c r="N335" s="473"/>
      <c r="O335" s="87"/>
      <c r="P335" s="16" t="s">
        <v>45</v>
      </c>
      <c r="Q335" s="45"/>
      <c r="R335" s="16" t="s">
        <v>46</v>
      </c>
      <c r="S335" s="88"/>
      <c r="T335" s="480" t="s">
        <v>48</v>
      </c>
      <c r="U335" s="481"/>
      <c r="V335" s="482"/>
      <c r="W335" s="483"/>
      <c r="X335" s="483"/>
      <c r="Y335" s="484"/>
      <c r="Z335" s="485"/>
      <c r="AA335" s="486"/>
      <c r="AB335" s="486"/>
      <c r="AC335" s="486"/>
      <c r="AD335" s="482">
        <v>0</v>
      </c>
      <c r="AE335" s="483"/>
      <c r="AF335" s="483"/>
      <c r="AG335" s="484"/>
      <c r="AH335" s="435">
        <f>IF(V334="賃金で算定",0,V335+Z335-AD335)</f>
        <v>0</v>
      </c>
      <c r="AI335" s="435"/>
      <c r="AJ335" s="435"/>
      <c r="AK335" s="465"/>
      <c r="AL335" s="439">
        <f>IF(V334="賃金で算定","賃金で算定",IF(OR(V335=0,$F350="",AV334=""),0,IF(AW334="昔",VLOOKUP($F350,労務比率,AX334,FALSE),IF(AW334="上",VLOOKUP($F350,労務比率,AX334,FALSE),IF(AW334="中",VLOOKUP($F350,労務比率,AX334,FALSE),VLOOKUP($F350,労務比率,AX334,FALSE))))))</f>
        <v>0</v>
      </c>
      <c r="AM335" s="440"/>
      <c r="AN335" s="615">
        <f>IF(V334="賃金で算定",0,INT(AH335*AL335/100))</f>
        <v>0</v>
      </c>
      <c r="AO335" s="616"/>
      <c r="AP335" s="616"/>
      <c r="AQ335" s="616"/>
      <c r="AR335" s="616"/>
      <c r="AS335" s="309"/>
      <c r="AV335" s="46"/>
      <c r="AW335" s="47"/>
      <c r="AY335" s="203">
        <f t="shared" ref="AY335" si="155">AH335</f>
        <v>0</v>
      </c>
      <c r="AZ335" s="201">
        <f>IF(AV334&lt;=設定シート!C$85,AH335,IF(AND(AV334&gt;=設定シート!E$85,AV334&lt;=設定シート!G$85),AH335*105/108,AH335))</f>
        <v>0</v>
      </c>
      <c r="BA335" s="198"/>
      <c r="BB335" s="201">
        <f t="shared" ref="BB335" si="156">IF($AL335="賃金で算定",0,INT(AY335*$AL335/100))</f>
        <v>0</v>
      </c>
      <c r="BC335" s="201">
        <f>IF(AY335=AZ335,BB335,AZ335*$AL335/100)</f>
        <v>0</v>
      </c>
      <c r="BL335" s="43">
        <f>IF(AY335=AZ335,0,1)</f>
        <v>0</v>
      </c>
      <c r="BM335" s="43" t="str">
        <f>IF(BL335=1,AL335,"")</f>
        <v/>
      </c>
    </row>
    <row r="336" spans="2:65" ht="18" customHeight="1" x14ac:dyDescent="0.15">
      <c r="B336" s="466"/>
      <c r="C336" s="467"/>
      <c r="D336" s="467"/>
      <c r="E336" s="467"/>
      <c r="F336" s="467"/>
      <c r="G336" s="467"/>
      <c r="H336" s="467"/>
      <c r="I336" s="468"/>
      <c r="J336" s="466"/>
      <c r="K336" s="467"/>
      <c r="L336" s="467"/>
      <c r="M336" s="467"/>
      <c r="N336" s="472"/>
      <c r="O336" s="86"/>
      <c r="P336" s="15" t="s">
        <v>45</v>
      </c>
      <c r="Q336" s="44"/>
      <c r="R336" s="15" t="s">
        <v>46</v>
      </c>
      <c r="S336" s="85"/>
      <c r="T336" s="474" t="s">
        <v>47</v>
      </c>
      <c r="U336" s="475"/>
      <c r="V336" s="476"/>
      <c r="W336" s="477"/>
      <c r="X336" s="477"/>
      <c r="Y336" s="60"/>
      <c r="Z336" s="33"/>
      <c r="AA336" s="34"/>
      <c r="AB336" s="34"/>
      <c r="AC336" s="35"/>
      <c r="AD336" s="33"/>
      <c r="AE336" s="34"/>
      <c r="AF336" s="34"/>
      <c r="AG336" s="40"/>
      <c r="AH336" s="462">
        <f>IF(V336="賃金で算定",V337+Z337-AD337,0)</f>
        <v>0</v>
      </c>
      <c r="AI336" s="463"/>
      <c r="AJ336" s="463"/>
      <c r="AK336" s="464"/>
      <c r="AL336" s="51"/>
      <c r="AM336" s="52"/>
      <c r="AN336" s="590"/>
      <c r="AO336" s="591"/>
      <c r="AP336" s="591"/>
      <c r="AQ336" s="591"/>
      <c r="AR336" s="591"/>
      <c r="AS336" s="307"/>
      <c r="AV336" s="46" t="str">
        <f>IF(OR(O336="",Q336=""),"", IF(O336&lt;20,DATE(O336+118,Q336,IF(S336="",1,S336)),DATE(O336+88,Q336,IF(S336="",1,S336))))</f>
        <v/>
      </c>
      <c r="AW336" s="47" t="str">
        <f>IF(AV336&lt;=設定シート!C$15,"昔",IF(AV336&lt;=設定シート!E$15,"上",IF(AV336&lt;=設定シート!G$15,"中","下")))</f>
        <v>下</v>
      </c>
      <c r="AX336" s="4">
        <f>IF(AV336&lt;=設定シート!$E$36,5,IF(AV336&lt;=設定シート!$I$36,7,IF(AV336&lt;=設定シート!$M$36,9,11)))</f>
        <v>11</v>
      </c>
      <c r="AY336" s="202"/>
      <c r="AZ336" s="200"/>
      <c r="BA336" s="204">
        <f t="shared" ref="BA336" si="157">AN336</f>
        <v>0</v>
      </c>
      <c r="BB336" s="200"/>
      <c r="BC336" s="200"/>
    </row>
    <row r="337" spans="2:65" ht="18" customHeight="1" x14ac:dyDescent="0.15">
      <c r="B337" s="469"/>
      <c r="C337" s="470"/>
      <c r="D337" s="470"/>
      <c r="E337" s="470"/>
      <c r="F337" s="470"/>
      <c r="G337" s="470"/>
      <c r="H337" s="470"/>
      <c r="I337" s="471"/>
      <c r="J337" s="469"/>
      <c r="K337" s="470"/>
      <c r="L337" s="470"/>
      <c r="M337" s="470"/>
      <c r="N337" s="473"/>
      <c r="O337" s="87"/>
      <c r="P337" s="16" t="s">
        <v>45</v>
      </c>
      <c r="Q337" s="45"/>
      <c r="R337" s="16" t="s">
        <v>46</v>
      </c>
      <c r="S337" s="88"/>
      <c r="T337" s="480" t="s">
        <v>48</v>
      </c>
      <c r="U337" s="481"/>
      <c r="V337" s="482"/>
      <c r="W337" s="483"/>
      <c r="X337" s="483"/>
      <c r="Y337" s="484"/>
      <c r="Z337" s="482"/>
      <c r="AA337" s="483"/>
      <c r="AB337" s="483"/>
      <c r="AC337" s="483"/>
      <c r="AD337" s="482">
        <v>0</v>
      </c>
      <c r="AE337" s="483"/>
      <c r="AF337" s="483"/>
      <c r="AG337" s="484"/>
      <c r="AH337" s="435">
        <f>IF(V336="賃金で算定",0,V337+Z337-AD337)</f>
        <v>0</v>
      </c>
      <c r="AI337" s="435"/>
      <c r="AJ337" s="435"/>
      <c r="AK337" s="465"/>
      <c r="AL337" s="439">
        <f>IF(V336="賃金で算定","賃金で算定",IF(OR(V337=0,$F350="",AV336=""),0,IF(AW336="昔",VLOOKUP($F350,労務比率,AX336,FALSE),IF(AW336="上",VLOOKUP($F350,労務比率,AX336,FALSE),IF(AW336="中",VLOOKUP($F350,労務比率,AX336,FALSE),VLOOKUP($F350,労務比率,AX336,FALSE))))))</f>
        <v>0</v>
      </c>
      <c r="AM337" s="440"/>
      <c r="AN337" s="615">
        <f>IF(V336="賃金で算定",0,INT(AH337*AL337/100))</f>
        <v>0</v>
      </c>
      <c r="AO337" s="616"/>
      <c r="AP337" s="616"/>
      <c r="AQ337" s="616"/>
      <c r="AR337" s="616"/>
      <c r="AS337" s="309"/>
      <c r="AV337" s="46"/>
      <c r="AW337" s="47"/>
      <c r="AY337" s="203">
        <f t="shared" ref="AY337" si="158">AH337</f>
        <v>0</v>
      </c>
      <c r="AZ337" s="201">
        <f>IF(AV336&lt;=設定シート!C$85,AH337,IF(AND(AV336&gt;=設定シート!E$85,AV336&lt;=設定シート!G$85),AH337*105/108,AH337))</f>
        <v>0</v>
      </c>
      <c r="BA337" s="198"/>
      <c r="BB337" s="201">
        <f t="shared" ref="BB337" si="159">IF($AL337="賃金で算定",0,INT(AY337*$AL337/100))</f>
        <v>0</v>
      </c>
      <c r="BC337" s="201">
        <f>IF(AY337=AZ337,BB337,AZ337*$AL337/100)</f>
        <v>0</v>
      </c>
      <c r="BL337" s="43">
        <f>IF(AY337=AZ337,0,1)</f>
        <v>0</v>
      </c>
      <c r="BM337" s="43" t="str">
        <f>IF(BL337=1,AL337,"")</f>
        <v/>
      </c>
    </row>
    <row r="338" spans="2:65" ht="18" customHeight="1" x14ac:dyDescent="0.15">
      <c r="B338" s="466"/>
      <c r="C338" s="467"/>
      <c r="D338" s="467"/>
      <c r="E338" s="467"/>
      <c r="F338" s="467"/>
      <c r="G338" s="467"/>
      <c r="H338" s="467"/>
      <c r="I338" s="468"/>
      <c r="J338" s="466"/>
      <c r="K338" s="467"/>
      <c r="L338" s="467"/>
      <c r="M338" s="467"/>
      <c r="N338" s="472"/>
      <c r="O338" s="86"/>
      <c r="P338" s="15" t="s">
        <v>45</v>
      </c>
      <c r="Q338" s="44"/>
      <c r="R338" s="15" t="s">
        <v>46</v>
      </c>
      <c r="S338" s="85"/>
      <c r="T338" s="474" t="s">
        <v>47</v>
      </c>
      <c r="U338" s="475"/>
      <c r="V338" s="476"/>
      <c r="W338" s="477"/>
      <c r="X338" s="477"/>
      <c r="Y338" s="61"/>
      <c r="Z338" s="29"/>
      <c r="AA338" s="30"/>
      <c r="AB338" s="30"/>
      <c r="AC338" s="41"/>
      <c r="AD338" s="29"/>
      <c r="AE338" s="30"/>
      <c r="AF338" s="30"/>
      <c r="AG338" s="42"/>
      <c r="AH338" s="462">
        <f>IF(V338="賃金で算定",V339+Z339-AD339,0)</f>
        <v>0</v>
      </c>
      <c r="AI338" s="463"/>
      <c r="AJ338" s="463"/>
      <c r="AK338" s="464"/>
      <c r="AL338" s="51"/>
      <c r="AM338" s="52"/>
      <c r="AN338" s="590"/>
      <c r="AO338" s="591"/>
      <c r="AP338" s="591"/>
      <c r="AQ338" s="591"/>
      <c r="AR338" s="591"/>
      <c r="AS338" s="307"/>
      <c r="AV338" s="46" t="str">
        <f>IF(OR(O338="",Q338=""),"", IF(O338&lt;20,DATE(O338+118,Q338,IF(S338="",1,S338)),DATE(O338+88,Q338,IF(S338="",1,S338))))</f>
        <v/>
      </c>
      <c r="AW338" s="47" t="str">
        <f>IF(AV338&lt;=設定シート!C$15,"昔",IF(AV338&lt;=設定シート!E$15,"上",IF(AV338&lt;=設定シート!G$15,"中","下")))</f>
        <v>下</v>
      </c>
      <c r="AX338" s="4">
        <f>IF(AV338&lt;=設定シート!$E$36,5,IF(AV338&lt;=設定シート!$I$36,7,IF(AV338&lt;=設定シート!$M$36,9,11)))</f>
        <v>11</v>
      </c>
      <c r="AY338" s="202"/>
      <c r="AZ338" s="200"/>
      <c r="BA338" s="204">
        <f t="shared" ref="BA338" si="160">AN338</f>
        <v>0</v>
      </c>
      <c r="BB338" s="200"/>
      <c r="BC338" s="200"/>
    </row>
    <row r="339" spans="2:65" ht="18" customHeight="1" x14ac:dyDescent="0.15">
      <c r="B339" s="469"/>
      <c r="C339" s="470"/>
      <c r="D339" s="470"/>
      <c r="E339" s="470"/>
      <c r="F339" s="470"/>
      <c r="G339" s="470"/>
      <c r="H339" s="470"/>
      <c r="I339" s="471"/>
      <c r="J339" s="469"/>
      <c r="K339" s="470"/>
      <c r="L339" s="470"/>
      <c r="M339" s="470"/>
      <c r="N339" s="473"/>
      <c r="O339" s="87"/>
      <c r="P339" s="16" t="s">
        <v>45</v>
      </c>
      <c r="Q339" s="45"/>
      <c r="R339" s="16" t="s">
        <v>46</v>
      </c>
      <c r="S339" s="88"/>
      <c r="T339" s="480" t="s">
        <v>48</v>
      </c>
      <c r="U339" s="481"/>
      <c r="V339" s="482"/>
      <c r="W339" s="483"/>
      <c r="X339" s="483"/>
      <c r="Y339" s="484"/>
      <c r="Z339" s="485"/>
      <c r="AA339" s="486"/>
      <c r="AB339" s="486"/>
      <c r="AC339" s="486"/>
      <c r="AD339" s="482">
        <v>0</v>
      </c>
      <c r="AE339" s="483"/>
      <c r="AF339" s="483"/>
      <c r="AG339" s="484"/>
      <c r="AH339" s="435">
        <f>IF(V338="賃金で算定",0,V339+Z339-AD339)</f>
        <v>0</v>
      </c>
      <c r="AI339" s="435"/>
      <c r="AJ339" s="435"/>
      <c r="AK339" s="465"/>
      <c r="AL339" s="439">
        <f>IF(V338="賃金で算定","賃金で算定",IF(OR(V339=0,$F350="",AV338=""),0,IF(AW338="昔",VLOOKUP($F350,労務比率,AX338,FALSE),IF(AW338="上",VLOOKUP($F350,労務比率,AX338,FALSE),IF(AW338="中",VLOOKUP($F350,労務比率,AX338,FALSE),VLOOKUP($F350,労務比率,AX338,FALSE))))))</f>
        <v>0</v>
      </c>
      <c r="AM339" s="440"/>
      <c r="AN339" s="615">
        <f>IF(V338="賃金で算定",0,INT(AH339*AL339/100))</f>
        <v>0</v>
      </c>
      <c r="AO339" s="616"/>
      <c r="AP339" s="616"/>
      <c r="AQ339" s="616"/>
      <c r="AR339" s="616"/>
      <c r="AS339" s="309"/>
      <c r="AV339" s="46"/>
      <c r="AW339" s="47"/>
      <c r="AY339" s="203">
        <f t="shared" ref="AY339" si="161">AH339</f>
        <v>0</v>
      </c>
      <c r="AZ339" s="201">
        <f>IF(AV338&lt;=設定シート!C$85,AH339,IF(AND(AV338&gt;=設定シート!E$85,AV338&lt;=設定シート!G$85),AH339*105/108,AH339))</f>
        <v>0</v>
      </c>
      <c r="BA339" s="198"/>
      <c r="BB339" s="201">
        <f t="shared" ref="BB339" si="162">IF($AL339="賃金で算定",0,INT(AY339*$AL339/100))</f>
        <v>0</v>
      </c>
      <c r="BC339" s="201">
        <f>IF(AY339=AZ339,BB339,AZ339*$AL339/100)</f>
        <v>0</v>
      </c>
      <c r="BL339" s="43">
        <f>IF(AY339=AZ339,0,1)</f>
        <v>0</v>
      </c>
      <c r="BM339" s="43" t="str">
        <f>IF(BL339=1,AL339,"")</f>
        <v/>
      </c>
    </row>
    <row r="340" spans="2:65" ht="18" customHeight="1" x14ac:dyDescent="0.15">
      <c r="B340" s="466"/>
      <c r="C340" s="467"/>
      <c r="D340" s="467"/>
      <c r="E340" s="467"/>
      <c r="F340" s="467"/>
      <c r="G340" s="467"/>
      <c r="H340" s="467"/>
      <c r="I340" s="468"/>
      <c r="J340" s="466"/>
      <c r="K340" s="467"/>
      <c r="L340" s="467"/>
      <c r="M340" s="467"/>
      <c r="N340" s="472"/>
      <c r="O340" s="86"/>
      <c r="P340" s="15" t="s">
        <v>45</v>
      </c>
      <c r="Q340" s="44"/>
      <c r="R340" s="15" t="s">
        <v>46</v>
      </c>
      <c r="S340" s="85"/>
      <c r="T340" s="474" t="s">
        <v>47</v>
      </c>
      <c r="U340" s="475"/>
      <c r="V340" s="476"/>
      <c r="W340" s="477"/>
      <c r="X340" s="477"/>
      <c r="Y340" s="60"/>
      <c r="Z340" s="33"/>
      <c r="AA340" s="34"/>
      <c r="AB340" s="34"/>
      <c r="AC340" s="35"/>
      <c r="AD340" s="33"/>
      <c r="AE340" s="34"/>
      <c r="AF340" s="34"/>
      <c r="AG340" s="40"/>
      <c r="AH340" s="462">
        <f>IF(V340="賃金で算定",V341+Z341-AD341,0)</f>
        <v>0</v>
      </c>
      <c r="AI340" s="463"/>
      <c r="AJ340" s="463"/>
      <c r="AK340" s="464"/>
      <c r="AL340" s="51"/>
      <c r="AM340" s="52"/>
      <c r="AN340" s="590"/>
      <c r="AO340" s="591"/>
      <c r="AP340" s="591"/>
      <c r="AQ340" s="591"/>
      <c r="AR340" s="591"/>
      <c r="AS340" s="307"/>
      <c r="AV340" s="46" t="str">
        <f>IF(OR(O340="",Q340=""),"", IF(O340&lt;20,DATE(O340+118,Q340,IF(S340="",1,S340)),DATE(O340+88,Q340,IF(S340="",1,S340))))</f>
        <v/>
      </c>
      <c r="AW340" s="47" t="str">
        <f>IF(AV340&lt;=設定シート!C$15,"昔",IF(AV340&lt;=設定シート!E$15,"上",IF(AV340&lt;=設定シート!G$15,"中","下")))</f>
        <v>下</v>
      </c>
      <c r="AX340" s="4">
        <f>IF(AV340&lt;=設定シート!$E$36,5,IF(AV340&lt;=設定シート!$I$36,7,IF(AV340&lt;=設定シート!$M$36,9,11)))</f>
        <v>11</v>
      </c>
      <c r="AY340" s="202"/>
      <c r="AZ340" s="200"/>
      <c r="BA340" s="204">
        <f t="shared" ref="BA340" si="163">AN340</f>
        <v>0</v>
      </c>
      <c r="BB340" s="200"/>
      <c r="BC340" s="200"/>
    </row>
    <row r="341" spans="2:65" ht="18" customHeight="1" x14ac:dyDescent="0.15">
      <c r="B341" s="469"/>
      <c r="C341" s="470"/>
      <c r="D341" s="470"/>
      <c r="E341" s="470"/>
      <c r="F341" s="470"/>
      <c r="G341" s="470"/>
      <c r="H341" s="470"/>
      <c r="I341" s="471"/>
      <c r="J341" s="469"/>
      <c r="K341" s="470"/>
      <c r="L341" s="470"/>
      <c r="M341" s="470"/>
      <c r="N341" s="473"/>
      <c r="O341" s="87"/>
      <c r="P341" s="16" t="s">
        <v>45</v>
      </c>
      <c r="Q341" s="45"/>
      <c r="R341" s="16" t="s">
        <v>46</v>
      </c>
      <c r="S341" s="88"/>
      <c r="T341" s="480" t="s">
        <v>48</v>
      </c>
      <c r="U341" s="481"/>
      <c r="V341" s="482"/>
      <c r="W341" s="483"/>
      <c r="X341" s="483"/>
      <c r="Y341" s="484"/>
      <c r="Z341" s="482"/>
      <c r="AA341" s="483"/>
      <c r="AB341" s="483"/>
      <c r="AC341" s="483"/>
      <c r="AD341" s="482">
        <v>0</v>
      </c>
      <c r="AE341" s="483"/>
      <c r="AF341" s="483"/>
      <c r="AG341" s="484"/>
      <c r="AH341" s="435">
        <f>IF(V340="賃金で算定",0,V341+Z341-AD341)</f>
        <v>0</v>
      </c>
      <c r="AI341" s="435"/>
      <c r="AJ341" s="435"/>
      <c r="AK341" s="465"/>
      <c r="AL341" s="439">
        <f>IF(V340="賃金で算定","賃金で算定",IF(OR(V341=0,$F350="",AV340=""),0,IF(AW340="昔",VLOOKUP($F350,労務比率,AX340,FALSE),IF(AW340="上",VLOOKUP($F350,労務比率,AX340,FALSE),IF(AW340="中",VLOOKUP($F350,労務比率,AX340,FALSE),VLOOKUP($F350,労務比率,AX340,FALSE))))))</f>
        <v>0</v>
      </c>
      <c r="AM341" s="440"/>
      <c r="AN341" s="615">
        <f>IF(V340="賃金で算定",0,INT(AH341*AL341/100))</f>
        <v>0</v>
      </c>
      <c r="AO341" s="616"/>
      <c r="AP341" s="616"/>
      <c r="AQ341" s="616"/>
      <c r="AR341" s="616"/>
      <c r="AS341" s="309"/>
      <c r="AV341" s="46"/>
      <c r="AW341" s="47"/>
      <c r="AY341" s="203">
        <f t="shared" ref="AY341" si="164">AH341</f>
        <v>0</v>
      </c>
      <c r="AZ341" s="201">
        <f>IF(AV340&lt;=設定シート!C$85,AH341,IF(AND(AV340&gt;=設定シート!E$85,AV340&lt;=設定シート!G$85),AH341*105/108,AH341))</f>
        <v>0</v>
      </c>
      <c r="BA341" s="198"/>
      <c r="BB341" s="201">
        <f t="shared" ref="BB341" si="165">IF($AL341="賃金で算定",0,INT(AY341*$AL341/100))</f>
        <v>0</v>
      </c>
      <c r="BC341" s="201">
        <f>IF(AY341=AZ341,BB341,AZ341*$AL341/100)</f>
        <v>0</v>
      </c>
      <c r="BL341" s="43">
        <f>IF(AY341=AZ341,0,1)</f>
        <v>0</v>
      </c>
      <c r="BM341" s="43" t="str">
        <f>IF(BL341=1,AL341,"")</f>
        <v/>
      </c>
    </row>
    <row r="342" spans="2:65" ht="18" customHeight="1" x14ac:dyDescent="0.15">
      <c r="B342" s="466"/>
      <c r="C342" s="467"/>
      <c r="D342" s="467"/>
      <c r="E342" s="467"/>
      <c r="F342" s="467"/>
      <c r="G342" s="467"/>
      <c r="H342" s="467"/>
      <c r="I342" s="468"/>
      <c r="J342" s="466"/>
      <c r="K342" s="467"/>
      <c r="L342" s="467"/>
      <c r="M342" s="467"/>
      <c r="N342" s="472"/>
      <c r="O342" s="86"/>
      <c r="P342" s="15" t="s">
        <v>45</v>
      </c>
      <c r="Q342" s="44"/>
      <c r="R342" s="15" t="s">
        <v>46</v>
      </c>
      <c r="S342" s="85"/>
      <c r="T342" s="474" t="s">
        <v>47</v>
      </c>
      <c r="U342" s="475"/>
      <c r="V342" s="476"/>
      <c r="W342" s="477"/>
      <c r="X342" s="477"/>
      <c r="Y342" s="60"/>
      <c r="Z342" s="33"/>
      <c r="AA342" s="34"/>
      <c r="AB342" s="34"/>
      <c r="AC342" s="35"/>
      <c r="AD342" s="33"/>
      <c r="AE342" s="34"/>
      <c r="AF342" s="34"/>
      <c r="AG342" s="40"/>
      <c r="AH342" s="462">
        <f>IF(V342="賃金で算定",V343+Z343-AD343,0)</f>
        <v>0</v>
      </c>
      <c r="AI342" s="463"/>
      <c r="AJ342" s="463"/>
      <c r="AK342" s="464"/>
      <c r="AL342" s="51"/>
      <c r="AM342" s="52"/>
      <c r="AN342" s="590"/>
      <c r="AO342" s="591"/>
      <c r="AP342" s="591"/>
      <c r="AQ342" s="591"/>
      <c r="AR342" s="591"/>
      <c r="AS342" s="307"/>
      <c r="AV342" s="46" t="str">
        <f>IF(OR(O342="",Q342=""),"", IF(O342&lt;20,DATE(O342+118,Q342,IF(S342="",1,S342)),DATE(O342+88,Q342,IF(S342="",1,S342))))</f>
        <v/>
      </c>
      <c r="AW342" s="47" t="str">
        <f>IF(AV342&lt;=設定シート!C$15,"昔",IF(AV342&lt;=設定シート!E$15,"上",IF(AV342&lt;=設定シート!G$15,"中","下")))</f>
        <v>下</v>
      </c>
      <c r="AX342" s="4">
        <f>IF(AV342&lt;=設定シート!$E$36,5,IF(AV342&lt;=設定シート!$I$36,7,IF(AV342&lt;=設定シート!$M$36,9,11)))</f>
        <v>11</v>
      </c>
      <c r="AY342" s="202"/>
      <c r="AZ342" s="200"/>
      <c r="BA342" s="204">
        <f t="shared" ref="BA342" si="166">AN342</f>
        <v>0</v>
      </c>
      <c r="BB342" s="200"/>
      <c r="BC342" s="200"/>
    </row>
    <row r="343" spans="2:65" ht="18" customHeight="1" x14ac:dyDescent="0.15">
      <c r="B343" s="469"/>
      <c r="C343" s="470"/>
      <c r="D343" s="470"/>
      <c r="E343" s="470"/>
      <c r="F343" s="470"/>
      <c r="G343" s="470"/>
      <c r="H343" s="470"/>
      <c r="I343" s="471"/>
      <c r="J343" s="469"/>
      <c r="K343" s="470"/>
      <c r="L343" s="470"/>
      <c r="M343" s="470"/>
      <c r="N343" s="473"/>
      <c r="O343" s="87"/>
      <c r="P343" s="16" t="s">
        <v>45</v>
      </c>
      <c r="Q343" s="45"/>
      <c r="R343" s="16" t="s">
        <v>46</v>
      </c>
      <c r="S343" s="88"/>
      <c r="T343" s="480" t="s">
        <v>48</v>
      </c>
      <c r="U343" s="481"/>
      <c r="V343" s="482"/>
      <c r="W343" s="483"/>
      <c r="X343" s="483"/>
      <c r="Y343" s="484"/>
      <c r="Z343" s="482"/>
      <c r="AA343" s="483"/>
      <c r="AB343" s="483"/>
      <c r="AC343" s="483"/>
      <c r="AD343" s="482"/>
      <c r="AE343" s="483"/>
      <c r="AF343" s="483"/>
      <c r="AG343" s="484"/>
      <c r="AH343" s="435">
        <f>IF(V342="賃金で算定",0,V343+Z343-AD343)</f>
        <v>0</v>
      </c>
      <c r="AI343" s="435"/>
      <c r="AJ343" s="435"/>
      <c r="AK343" s="465"/>
      <c r="AL343" s="439">
        <f>IF(V342="賃金で算定","賃金で算定",IF(OR(V343=0,$F350="",AV342=""),0,IF(AW342="昔",VLOOKUP($F350,労務比率,AX342,FALSE),IF(AW342="上",VLOOKUP($F350,労務比率,AX342,FALSE),IF(AW342="中",VLOOKUP($F350,労務比率,AX342,FALSE),VLOOKUP($F350,労務比率,AX342,FALSE))))))</f>
        <v>0</v>
      </c>
      <c r="AM343" s="440"/>
      <c r="AN343" s="615">
        <f>IF(V342="賃金で算定",0,INT(AH343*AL343/100))</f>
        <v>0</v>
      </c>
      <c r="AO343" s="616"/>
      <c r="AP343" s="616"/>
      <c r="AQ343" s="616"/>
      <c r="AR343" s="616"/>
      <c r="AS343" s="309"/>
      <c r="AV343" s="46"/>
      <c r="AW343" s="47"/>
      <c r="AY343" s="203">
        <f t="shared" ref="AY343" si="167">AH343</f>
        <v>0</v>
      </c>
      <c r="AZ343" s="201">
        <f>IF(AV342&lt;=設定シート!C$85,AH343,IF(AND(AV342&gt;=設定シート!E$85,AV342&lt;=設定シート!G$85),AH343*105/108,AH343))</f>
        <v>0</v>
      </c>
      <c r="BA343" s="198"/>
      <c r="BB343" s="201">
        <f t="shared" ref="BB343" si="168">IF($AL343="賃金で算定",0,INT(AY343*$AL343/100))</f>
        <v>0</v>
      </c>
      <c r="BC343" s="201">
        <f>IF(AY343=AZ343,BB343,AZ343*$AL343/100)</f>
        <v>0</v>
      </c>
      <c r="BL343" s="43">
        <f>IF(AY343=AZ343,0,1)</f>
        <v>0</v>
      </c>
      <c r="BM343" s="43" t="str">
        <f>IF(BL343=1,AL343,"")</f>
        <v/>
      </c>
    </row>
    <row r="344" spans="2:65" ht="18" customHeight="1" x14ac:dyDescent="0.15">
      <c r="B344" s="466"/>
      <c r="C344" s="467"/>
      <c r="D344" s="467"/>
      <c r="E344" s="467"/>
      <c r="F344" s="467"/>
      <c r="G344" s="467"/>
      <c r="H344" s="467"/>
      <c r="I344" s="468"/>
      <c r="J344" s="466"/>
      <c r="K344" s="467"/>
      <c r="L344" s="467"/>
      <c r="M344" s="467"/>
      <c r="N344" s="472"/>
      <c r="O344" s="86"/>
      <c r="P344" s="15" t="s">
        <v>45</v>
      </c>
      <c r="Q344" s="44"/>
      <c r="R344" s="15" t="s">
        <v>46</v>
      </c>
      <c r="S344" s="85"/>
      <c r="T344" s="474" t="s">
        <v>47</v>
      </c>
      <c r="U344" s="475"/>
      <c r="V344" s="476"/>
      <c r="W344" s="477"/>
      <c r="X344" s="477"/>
      <c r="Y344" s="60"/>
      <c r="Z344" s="33"/>
      <c r="AA344" s="34"/>
      <c r="AB344" s="34"/>
      <c r="AC344" s="35"/>
      <c r="AD344" s="33"/>
      <c r="AE344" s="34"/>
      <c r="AF344" s="34"/>
      <c r="AG344" s="40"/>
      <c r="AH344" s="462">
        <f>IF(V344="賃金で算定",V345+Z345-AD345,0)</f>
        <v>0</v>
      </c>
      <c r="AI344" s="463"/>
      <c r="AJ344" s="463"/>
      <c r="AK344" s="464"/>
      <c r="AL344" s="51"/>
      <c r="AM344" s="52"/>
      <c r="AN344" s="590"/>
      <c r="AO344" s="591"/>
      <c r="AP344" s="591"/>
      <c r="AQ344" s="591"/>
      <c r="AR344" s="591"/>
      <c r="AS344" s="307"/>
      <c r="AV344" s="46" t="str">
        <f>IF(OR(O344="",Q344=""),"", IF(O344&lt;20,DATE(O344+118,Q344,IF(S344="",1,S344)),DATE(O344+88,Q344,IF(S344="",1,S344))))</f>
        <v/>
      </c>
      <c r="AW344" s="47" t="str">
        <f>IF(AV344&lt;=設定シート!C$15,"昔",IF(AV344&lt;=設定シート!E$15,"上",IF(AV344&lt;=設定シート!G$15,"中","下")))</f>
        <v>下</v>
      </c>
      <c r="AX344" s="4">
        <f>IF(AV344&lt;=設定シート!$E$36,5,IF(AV344&lt;=設定シート!$I$36,7,IF(AV344&lt;=設定シート!$M$36,9,11)))</f>
        <v>11</v>
      </c>
      <c r="AY344" s="202"/>
      <c r="AZ344" s="200"/>
      <c r="BA344" s="204">
        <f t="shared" ref="BA344" si="169">AN344</f>
        <v>0</v>
      </c>
      <c r="BB344" s="200"/>
      <c r="BC344" s="200"/>
    </row>
    <row r="345" spans="2:65" ht="18" customHeight="1" x14ac:dyDescent="0.15">
      <c r="B345" s="469"/>
      <c r="C345" s="470"/>
      <c r="D345" s="470"/>
      <c r="E345" s="470"/>
      <c r="F345" s="470"/>
      <c r="G345" s="470"/>
      <c r="H345" s="470"/>
      <c r="I345" s="471"/>
      <c r="J345" s="469"/>
      <c r="K345" s="470"/>
      <c r="L345" s="470"/>
      <c r="M345" s="470"/>
      <c r="N345" s="473"/>
      <c r="O345" s="87"/>
      <c r="P345" s="16" t="s">
        <v>45</v>
      </c>
      <c r="Q345" s="45"/>
      <c r="R345" s="16" t="s">
        <v>46</v>
      </c>
      <c r="S345" s="88"/>
      <c r="T345" s="480" t="s">
        <v>48</v>
      </c>
      <c r="U345" s="481"/>
      <c r="V345" s="482"/>
      <c r="W345" s="483"/>
      <c r="X345" s="483"/>
      <c r="Y345" s="484"/>
      <c r="Z345" s="482"/>
      <c r="AA345" s="483"/>
      <c r="AB345" s="483"/>
      <c r="AC345" s="483"/>
      <c r="AD345" s="482">
        <v>0</v>
      </c>
      <c r="AE345" s="483"/>
      <c r="AF345" s="483"/>
      <c r="AG345" s="484"/>
      <c r="AH345" s="435">
        <f>IF(V344="賃金で算定",0,V345+Z345-AD345)</f>
        <v>0</v>
      </c>
      <c r="AI345" s="435"/>
      <c r="AJ345" s="435"/>
      <c r="AK345" s="465"/>
      <c r="AL345" s="439">
        <f>IF(V344="賃金で算定","賃金で算定",IF(OR(V345=0,$F350="",AV344=""),0,IF(AW344="昔",VLOOKUP($F350,労務比率,AX344,FALSE),IF(AW344="上",VLOOKUP($F350,労務比率,AX344,FALSE),IF(AW344="中",VLOOKUP($F350,労務比率,AX344,FALSE),VLOOKUP($F350,労務比率,AX344,FALSE))))))</f>
        <v>0</v>
      </c>
      <c r="AM345" s="440"/>
      <c r="AN345" s="615">
        <f>IF(V344="賃金で算定",0,INT(AH345*AL345/100))</f>
        <v>0</v>
      </c>
      <c r="AO345" s="616"/>
      <c r="AP345" s="616"/>
      <c r="AQ345" s="616"/>
      <c r="AR345" s="616"/>
      <c r="AS345" s="309"/>
      <c r="AV345" s="46"/>
      <c r="AW345" s="47"/>
      <c r="AY345" s="203">
        <f t="shared" ref="AY345" si="170">AH345</f>
        <v>0</v>
      </c>
      <c r="AZ345" s="201">
        <f>IF(AV344&lt;=設定シート!C$85,AH345,IF(AND(AV344&gt;=設定シート!E$85,AV344&lt;=設定シート!G$85),AH345*105/108,AH345))</f>
        <v>0</v>
      </c>
      <c r="BA345" s="198"/>
      <c r="BB345" s="201">
        <f t="shared" ref="BB345" si="171">IF($AL345="賃金で算定",0,INT(AY345*$AL345/100))</f>
        <v>0</v>
      </c>
      <c r="BC345" s="201">
        <f>IF(AY345=AZ345,BB345,AZ345*$AL345/100)</f>
        <v>0</v>
      </c>
      <c r="BL345" s="43">
        <f>IF(AY345=AZ345,0,1)</f>
        <v>0</v>
      </c>
      <c r="BM345" s="43" t="str">
        <f>IF(BL345=1,AL345,"")</f>
        <v/>
      </c>
    </row>
    <row r="346" spans="2:65" ht="18" customHeight="1" x14ac:dyDescent="0.15">
      <c r="B346" s="466"/>
      <c r="C346" s="467"/>
      <c r="D346" s="467"/>
      <c r="E346" s="467"/>
      <c r="F346" s="467"/>
      <c r="G346" s="467"/>
      <c r="H346" s="467"/>
      <c r="I346" s="468"/>
      <c r="J346" s="466"/>
      <c r="K346" s="467"/>
      <c r="L346" s="467"/>
      <c r="M346" s="467"/>
      <c r="N346" s="472"/>
      <c r="O346" s="86"/>
      <c r="P346" s="15" t="s">
        <v>45</v>
      </c>
      <c r="Q346" s="44"/>
      <c r="R346" s="15" t="s">
        <v>46</v>
      </c>
      <c r="S346" s="85"/>
      <c r="T346" s="474" t="s">
        <v>47</v>
      </c>
      <c r="U346" s="475"/>
      <c r="V346" s="476"/>
      <c r="W346" s="477"/>
      <c r="X346" s="477"/>
      <c r="Y346" s="60"/>
      <c r="Z346" s="33"/>
      <c r="AA346" s="34"/>
      <c r="AB346" s="34"/>
      <c r="AC346" s="35"/>
      <c r="AD346" s="33"/>
      <c r="AE346" s="34"/>
      <c r="AF346" s="34"/>
      <c r="AG346" s="40"/>
      <c r="AH346" s="462">
        <f>IF(V346="賃金で算定",V347+Z347-AD347,0)</f>
        <v>0</v>
      </c>
      <c r="AI346" s="463"/>
      <c r="AJ346" s="463"/>
      <c r="AK346" s="464"/>
      <c r="AL346" s="51"/>
      <c r="AM346" s="52"/>
      <c r="AN346" s="590"/>
      <c r="AO346" s="591"/>
      <c r="AP346" s="591"/>
      <c r="AQ346" s="591"/>
      <c r="AR346" s="591"/>
      <c r="AS346" s="307"/>
      <c r="AV346" s="46" t="str">
        <f>IF(OR(O346="",Q346=""),"", IF(O346&lt;20,DATE(O346+118,Q346,IF(S346="",1,S346)),DATE(O346+88,Q346,IF(S346="",1,S346))))</f>
        <v/>
      </c>
      <c r="AW346" s="47" t="str">
        <f>IF(AV346&lt;=設定シート!C$15,"昔",IF(AV346&lt;=設定シート!E$15,"上",IF(AV346&lt;=設定シート!G$15,"中","下")))</f>
        <v>下</v>
      </c>
      <c r="AX346" s="4">
        <f>IF(AV346&lt;=設定シート!$E$36,5,IF(AV346&lt;=設定シート!$I$36,7,IF(AV346&lt;=設定シート!$M$36,9,11)))</f>
        <v>11</v>
      </c>
      <c r="AY346" s="202"/>
      <c r="AZ346" s="200"/>
      <c r="BA346" s="204">
        <f t="shared" ref="BA346" si="172">AN346</f>
        <v>0</v>
      </c>
      <c r="BB346" s="200"/>
      <c r="BC346" s="200"/>
    </row>
    <row r="347" spans="2:65" ht="18" customHeight="1" x14ac:dyDescent="0.15">
      <c r="B347" s="469"/>
      <c r="C347" s="470"/>
      <c r="D347" s="470"/>
      <c r="E347" s="470"/>
      <c r="F347" s="470"/>
      <c r="G347" s="470"/>
      <c r="H347" s="470"/>
      <c r="I347" s="471"/>
      <c r="J347" s="469"/>
      <c r="K347" s="470"/>
      <c r="L347" s="470"/>
      <c r="M347" s="470"/>
      <c r="N347" s="473"/>
      <c r="O347" s="87"/>
      <c r="P347" s="16" t="s">
        <v>45</v>
      </c>
      <c r="Q347" s="45"/>
      <c r="R347" s="16" t="s">
        <v>46</v>
      </c>
      <c r="S347" s="88"/>
      <c r="T347" s="480" t="s">
        <v>48</v>
      </c>
      <c r="U347" s="481"/>
      <c r="V347" s="482"/>
      <c r="W347" s="483"/>
      <c r="X347" s="483"/>
      <c r="Y347" s="484"/>
      <c r="Z347" s="482"/>
      <c r="AA347" s="483"/>
      <c r="AB347" s="483"/>
      <c r="AC347" s="483"/>
      <c r="AD347" s="482">
        <v>0</v>
      </c>
      <c r="AE347" s="483"/>
      <c r="AF347" s="483"/>
      <c r="AG347" s="484"/>
      <c r="AH347" s="435">
        <f>IF(V346="賃金で算定",0,V347+Z347-AD347)</f>
        <v>0</v>
      </c>
      <c r="AI347" s="435"/>
      <c r="AJ347" s="435"/>
      <c r="AK347" s="465"/>
      <c r="AL347" s="439">
        <f>IF(V346="賃金で算定","賃金で算定",IF(OR(V347=0,$F350="",AV346=""),0,IF(AW346="昔",VLOOKUP($F350,労務比率,AX346,FALSE),IF(AW346="上",VLOOKUP($F350,労務比率,AX346,FALSE),IF(AW346="中",VLOOKUP($F350,労務比率,AX346,FALSE),VLOOKUP($F350,労務比率,AX346,FALSE))))))</f>
        <v>0</v>
      </c>
      <c r="AM347" s="440"/>
      <c r="AN347" s="615">
        <f>IF(V346="賃金で算定",0,INT(AH347*AL347/100))</f>
        <v>0</v>
      </c>
      <c r="AO347" s="616"/>
      <c r="AP347" s="616"/>
      <c r="AQ347" s="616"/>
      <c r="AR347" s="616"/>
      <c r="AS347" s="309"/>
      <c r="AV347" s="46"/>
      <c r="AW347" s="47"/>
      <c r="AY347" s="203">
        <f t="shared" ref="AY347" si="173">AH347</f>
        <v>0</v>
      </c>
      <c r="AZ347" s="201">
        <f>IF(AV346&lt;=設定シート!C$85,AH347,IF(AND(AV346&gt;=設定シート!E$85,AV346&lt;=設定シート!G$85),AH347*105/108,AH347))</f>
        <v>0</v>
      </c>
      <c r="BA347" s="198"/>
      <c r="BB347" s="201">
        <f t="shared" ref="BB347" si="174">IF($AL347="賃金で算定",0,INT(AY347*$AL347/100))</f>
        <v>0</v>
      </c>
      <c r="BC347" s="201">
        <f>IF(AY347=AZ347,BB347,AZ347*$AL347/100)</f>
        <v>0</v>
      </c>
      <c r="BL347" s="43">
        <f>IF(AY347=AZ347,0,1)</f>
        <v>0</v>
      </c>
      <c r="BM347" s="43" t="str">
        <f>IF(BL347=1,AL347,"")</f>
        <v/>
      </c>
    </row>
    <row r="348" spans="2:65" ht="18" customHeight="1" x14ac:dyDescent="0.15">
      <c r="B348" s="466"/>
      <c r="C348" s="467"/>
      <c r="D348" s="467"/>
      <c r="E348" s="467"/>
      <c r="F348" s="467"/>
      <c r="G348" s="467"/>
      <c r="H348" s="467"/>
      <c r="I348" s="468"/>
      <c r="J348" s="466"/>
      <c r="K348" s="467"/>
      <c r="L348" s="467"/>
      <c r="M348" s="467"/>
      <c r="N348" s="472"/>
      <c r="O348" s="86"/>
      <c r="P348" s="15" t="s">
        <v>45</v>
      </c>
      <c r="Q348" s="44"/>
      <c r="R348" s="15" t="s">
        <v>46</v>
      </c>
      <c r="S348" s="85"/>
      <c r="T348" s="474" t="s">
        <v>47</v>
      </c>
      <c r="U348" s="475"/>
      <c r="V348" s="476"/>
      <c r="W348" s="477"/>
      <c r="X348" s="477"/>
      <c r="Y348" s="60"/>
      <c r="Z348" s="33"/>
      <c r="AA348" s="34"/>
      <c r="AB348" s="34"/>
      <c r="AC348" s="35"/>
      <c r="AD348" s="33"/>
      <c r="AE348" s="34"/>
      <c r="AF348" s="34"/>
      <c r="AG348" s="40"/>
      <c r="AH348" s="462">
        <f>IF(V348="賃金で算定",V349+Z349-AD349,0)</f>
        <v>0</v>
      </c>
      <c r="AI348" s="463"/>
      <c r="AJ348" s="463"/>
      <c r="AK348" s="464"/>
      <c r="AL348" s="51"/>
      <c r="AM348" s="52"/>
      <c r="AN348" s="590"/>
      <c r="AO348" s="591"/>
      <c r="AP348" s="591"/>
      <c r="AQ348" s="591"/>
      <c r="AR348" s="591"/>
      <c r="AS348" s="307"/>
      <c r="AV348" s="46" t="str">
        <f>IF(OR(O348="",Q348=""),"", IF(O348&lt;20,DATE(O348+118,Q348,IF(S348="",1,S348)),DATE(O348+88,Q348,IF(S348="",1,S348))))</f>
        <v/>
      </c>
      <c r="AW348" s="47" t="str">
        <f>IF(AV348&lt;=設定シート!C$15,"昔",IF(AV348&lt;=設定シート!E$15,"上",IF(AV348&lt;=設定シート!G$15,"中","下")))</f>
        <v>下</v>
      </c>
      <c r="AX348" s="4">
        <f>IF(AV348&lt;=設定シート!$E$36,5,IF(AV348&lt;=設定シート!$I$36,7,IF(AV348&lt;=設定シート!$M$36,9,11)))</f>
        <v>11</v>
      </c>
      <c r="AY348" s="202"/>
      <c r="AZ348" s="200"/>
      <c r="BA348" s="204">
        <f t="shared" ref="BA348" si="175">AN348</f>
        <v>0</v>
      </c>
      <c r="BB348" s="200"/>
      <c r="BC348" s="200"/>
    </row>
    <row r="349" spans="2:65" ht="18" customHeight="1" x14ac:dyDescent="0.15">
      <c r="B349" s="469"/>
      <c r="C349" s="470"/>
      <c r="D349" s="470"/>
      <c r="E349" s="470"/>
      <c r="F349" s="470"/>
      <c r="G349" s="470"/>
      <c r="H349" s="470"/>
      <c r="I349" s="471"/>
      <c r="J349" s="469"/>
      <c r="K349" s="470"/>
      <c r="L349" s="470"/>
      <c r="M349" s="470"/>
      <c r="N349" s="473"/>
      <c r="O349" s="87"/>
      <c r="P349" s="184" t="s">
        <v>45</v>
      </c>
      <c r="Q349" s="45"/>
      <c r="R349" s="16" t="s">
        <v>46</v>
      </c>
      <c r="S349" s="88"/>
      <c r="T349" s="480" t="s">
        <v>48</v>
      </c>
      <c r="U349" s="481"/>
      <c r="V349" s="482"/>
      <c r="W349" s="483"/>
      <c r="X349" s="483"/>
      <c r="Y349" s="484"/>
      <c r="Z349" s="482"/>
      <c r="AA349" s="483"/>
      <c r="AB349" s="483"/>
      <c r="AC349" s="483"/>
      <c r="AD349" s="482"/>
      <c r="AE349" s="483"/>
      <c r="AF349" s="483"/>
      <c r="AG349" s="484"/>
      <c r="AH349" s="436">
        <f>IF(V348="賃金で算定",0,V349+Z349-AD349)</f>
        <v>0</v>
      </c>
      <c r="AI349" s="437"/>
      <c r="AJ349" s="437"/>
      <c r="AK349" s="438"/>
      <c r="AL349" s="439">
        <f>IF(V348="賃金で算定","賃金で算定",IF(OR(V349=0,$F350="",AV348=""),0,IF(AW348="昔",VLOOKUP($F350,労務比率,AX348,FALSE),IF(AW348="上",VLOOKUP($F350,労務比率,AX348,FALSE),IF(AW348="中",VLOOKUP($F350,労務比率,AX348,FALSE),VLOOKUP($F350,労務比率,AX348,FALSE))))))</f>
        <v>0</v>
      </c>
      <c r="AM349" s="440"/>
      <c r="AN349" s="615">
        <f>IF(V348="賃金で算定",0,INT(AH349*AL349/100))</f>
        <v>0</v>
      </c>
      <c r="AO349" s="616"/>
      <c r="AP349" s="616"/>
      <c r="AQ349" s="616"/>
      <c r="AR349" s="616"/>
      <c r="AS349" s="309"/>
      <c r="AV349" s="46"/>
      <c r="AW349" s="47"/>
      <c r="AY349" s="203">
        <f t="shared" ref="AY349" si="176">AH349</f>
        <v>0</v>
      </c>
      <c r="AZ349" s="201">
        <f>IF(AV348&lt;=設定シート!C$85,AH349,IF(AND(AV348&gt;=設定シート!E$85,AV348&lt;=設定シート!G$85),AH349*105/108,AH349))</f>
        <v>0</v>
      </c>
      <c r="BA349" s="198"/>
      <c r="BB349" s="201">
        <f t="shared" ref="BB349" si="177">IF($AL349="賃金で算定",0,INT(AY349*$AL349/100))</f>
        <v>0</v>
      </c>
      <c r="BC349" s="201">
        <f>IF(AY349=AZ349,BB349,AZ349*$AL349/100)</f>
        <v>0</v>
      </c>
      <c r="BL349" s="43">
        <f>IF(AY349=AZ349,0,1)</f>
        <v>0</v>
      </c>
      <c r="BM349" s="43" t="str">
        <f>IF(BL349=1,AL349,"")</f>
        <v/>
      </c>
    </row>
    <row r="350" spans="2:65" ht="18" customHeight="1" x14ac:dyDescent="0.15">
      <c r="B350" s="441" t="s">
        <v>85</v>
      </c>
      <c r="C350" s="442"/>
      <c r="D350" s="442"/>
      <c r="E350" s="443"/>
      <c r="F350" s="450"/>
      <c r="G350" s="451"/>
      <c r="H350" s="451"/>
      <c r="I350" s="451"/>
      <c r="J350" s="451"/>
      <c r="K350" s="451"/>
      <c r="L350" s="451"/>
      <c r="M350" s="451"/>
      <c r="N350" s="452"/>
      <c r="O350" s="441" t="s">
        <v>49</v>
      </c>
      <c r="P350" s="442"/>
      <c r="Q350" s="442"/>
      <c r="R350" s="442"/>
      <c r="S350" s="442"/>
      <c r="T350" s="442"/>
      <c r="U350" s="443"/>
      <c r="V350" s="459">
        <f>AH350</f>
        <v>0</v>
      </c>
      <c r="W350" s="460"/>
      <c r="X350" s="460"/>
      <c r="Y350" s="461"/>
      <c r="Z350" s="33"/>
      <c r="AA350" s="34"/>
      <c r="AB350" s="34"/>
      <c r="AC350" s="35"/>
      <c r="AD350" s="33"/>
      <c r="AE350" s="34"/>
      <c r="AF350" s="34"/>
      <c r="AG350" s="35"/>
      <c r="AH350" s="462">
        <f>AH332+AH334+AH336+AH338+AH340+AH342+AH344+AH346+AH348</f>
        <v>0</v>
      </c>
      <c r="AI350" s="463"/>
      <c r="AJ350" s="463"/>
      <c r="AK350" s="464"/>
      <c r="AL350" s="53"/>
      <c r="AM350" s="54"/>
      <c r="AN350" s="459">
        <f>AN332+AN334+AN336+AN338+AN340+AN342+AN344+AN346+AN348</f>
        <v>0</v>
      </c>
      <c r="AO350" s="460"/>
      <c r="AP350" s="460"/>
      <c r="AQ350" s="460"/>
      <c r="AR350" s="460"/>
      <c r="AS350" s="307"/>
      <c r="AW350" s="47"/>
      <c r="AY350" s="202"/>
      <c r="AZ350" s="205"/>
      <c r="BA350" s="212">
        <f>BA332+BA334+BA336+BA338+BA340+BA342+BA344+BA346+BA348</f>
        <v>0</v>
      </c>
      <c r="BB350" s="204">
        <f>BB333+BB335+BB337+BB339+BB341+BB343+BB345+BB347+BB349</f>
        <v>0</v>
      </c>
      <c r="BC350" s="204">
        <f>SUMIF(BL333:BL349,0,BC333:BC349)+ROUNDDOWN(ROUNDDOWN(BL350*105/108,0)*BM350/100,0)</f>
        <v>0</v>
      </c>
      <c r="BL350" s="43">
        <f>SUMIF(BL333:BL349,1,AH333:AK349)</f>
        <v>0</v>
      </c>
      <c r="BM350" s="43">
        <f>IF(COUNT(BM333:BM349)=0,0,SUM(BM333:BM349)/COUNT(BM333:BM349))</f>
        <v>0</v>
      </c>
    </row>
    <row r="351" spans="2:65" ht="18" customHeight="1" x14ac:dyDescent="0.15">
      <c r="B351" s="444"/>
      <c r="C351" s="445"/>
      <c r="D351" s="445"/>
      <c r="E351" s="446"/>
      <c r="F351" s="453"/>
      <c r="G351" s="454"/>
      <c r="H351" s="454"/>
      <c r="I351" s="454"/>
      <c r="J351" s="454"/>
      <c r="K351" s="454"/>
      <c r="L351" s="454"/>
      <c r="M351" s="454"/>
      <c r="N351" s="455"/>
      <c r="O351" s="444"/>
      <c r="P351" s="445"/>
      <c r="Q351" s="445"/>
      <c r="R351" s="445"/>
      <c r="S351" s="445"/>
      <c r="T351" s="445"/>
      <c r="U351" s="446"/>
      <c r="V351" s="434">
        <f>V333+V335+V337+V339+V341+V343+V345+V347+V349-V350</f>
        <v>0</v>
      </c>
      <c r="W351" s="435"/>
      <c r="X351" s="435"/>
      <c r="Y351" s="465"/>
      <c r="Z351" s="434">
        <f>Z333+Z335+Z337+Z339+Z341+Z343+Z345+Z347+Z349</f>
        <v>0</v>
      </c>
      <c r="AA351" s="435"/>
      <c r="AB351" s="435"/>
      <c r="AC351" s="435"/>
      <c r="AD351" s="434">
        <f>AD333+AD335+AD337+AD339+AD341+AD343+AD345+AD347+AD349</f>
        <v>0</v>
      </c>
      <c r="AE351" s="435"/>
      <c r="AF351" s="435"/>
      <c r="AG351" s="435"/>
      <c r="AH351" s="434">
        <f>AY351</f>
        <v>0</v>
      </c>
      <c r="AI351" s="435"/>
      <c r="AJ351" s="435"/>
      <c r="AK351" s="435"/>
      <c r="AL351" s="55"/>
      <c r="AM351" s="56"/>
      <c r="AN351" s="926">
        <f>BB351</f>
        <v>0</v>
      </c>
      <c r="AO351" s="638"/>
      <c r="AP351" s="638"/>
      <c r="AQ351" s="638"/>
      <c r="AR351" s="638"/>
      <c r="AS351" s="308"/>
      <c r="AW351" s="47"/>
      <c r="AY351" s="208">
        <f>AY333+AY335+AY337+AY339+AY341+AY343+AY345+AY347+AY349</f>
        <v>0</v>
      </c>
      <c r="AZ351" s="210"/>
      <c r="BA351" s="210"/>
      <c r="BB351" s="206">
        <f>BB350</f>
        <v>0</v>
      </c>
      <c r="BC351" s="213"/>
    </row>
    <row r="352" spans="2:65" ht="18" customHeight="1" x14ac:dyDescent="0.15">
      <c r="B352" s="447"/>
      <c r="C352" s="448"/>
      <c r="D352" s="448"/>
      <c r="E352" s="449"/>
      <c r="F352" s="456"/>
      <c r="G352" s="457"/>
      <c r="H352" s="457"/>
      <c r="I352" s="457"/>
      <c r="J352" s="457"/>
      <c r="K352" s="457"/>
      <c r="L352" s="457"/>
      <c r="M352" s="457"/>
      <c r="N352" s="458"/>
      <c r="O352" s="447"/>
      <c r="P352" s="448"/>
      <c r="Q352" s="448"/>
      <c r="R352" s="448"/>
      <c r="S352" s="448"/>
      <c r="T352" s="448"/>
      <c r="U352" s="449"/>
      <c r="V352" s="436"/>
      <c r="W352" s="437"/>
      <c r="X352" s="437"/>
      <c r="Y352" s="438"/>
      <c r="Z352" s="436"/>
      <c r="AA352" s="437"/>
      <c r="AB352" s="437"/>
      <c r="AC352" s="437"/>
      <c r="AD352" s="436"/>
      <c r="AE352" s="437"/>
      <c r="AF352" s="437"/>
      <c r="AG352" s="437"/>
      <c r="AH352" s="436">
        <f>AZ352</f>
        <v>0</v>
      </c>
      <c r="AI352" s="437"/>
      <c r="AJ352" s="437"/>
      <c r="AK352" s="438"/>
      <c r="AL352" s="57"/>
      <c r="AM352" s="58"/>
      <c r="AN352" s="615">
        <f>BC352</f>
        <v>0</v>
      </c>
      <c r="AO352" s="616"/>
      <c r="AP352" s="616"/>
      <c r="AQ352" s="616"/>
      <c r="AR352" s="616"/>
      <c r="AS352" s="309"/>
      <c r="AU352" s="90"/>
      <c r="AW352" s="47"/>
      <c r="AY352" s="209"/>
      <c r="AZ352" s="211">
        <f>IF(AZ333+AZ335+AZ337+AZ339+AZ341+AZ343+AZ345+AZ347+AZ349=AY351,0,ROUNDDOWN(AZ333+AZ335+AZ337+AZ339+AZ341+AZ343+AZ345+AZ347+AZ349,0))</f>
        <v>0</v>
      </c>
      <c r="BA352" s="207"/>
      <c r="BB352" s="207"/>
      <c r="BC352" s="211">
        <f>IF(BC350=BB351,0,BC350)</f>
        <v>0</v>
      </c>
    </row>
    <row r="353" spans="2:49" ht="18" customHeight="1" x14ac:dyDescent="0.15">
      <c r="AD353" s="1" t="str">
        <f>IF(AND($F350="",$V350+$V351&gt;0),"事業の種類を選択してください。","")</f>
        <v/>
      </c>
      <c r="AN353" s="929">
        <f>IF(AN350=0,0,AN350+IF(AN352=0,AN351,AN352))</f>
        <v>0</v>
      </c>
      <c r="AO353" s="929"/>
      <c r="AP353" s="929"/>
      <c r="AQ353" s="929"/>
      <c r="AR353" s="929"/>
      <c r="AW353" s="47"/>
    </row>
    <row r="354" spans="2:49" ht="31.5" customHeight="1" x14ac:dyDescent="0.15">
      <c r="AN354" s="337"/>
      <c r="AO354" s="337"/>
      <c r="AP354" s="337"/>
      <c r="AQ354" s="337"/>
      <c r="AR354" s="337"/>
      <c r="AW354" s="47"/>
    </row>
    <row r="355" spans="2:49" ht="7.5" customHeight="1" x14ac:dyDescent="0.15">
      <c r="X355" s="6"/>
      <c r="Y355" s="6"/>
      <c r="AW355" s="47"/>
    </row>
    <row r="356" spans="2:49" ht="10.5" customHeight="1" x14ac:dyDescent="0.15">
      <c r="X356" s="6"/>
      <c r="Y356" s="6"/>
      <c r="AW356" s="47"/>
    </row>
    <row r="357" spans="2:49" ht="5.25" customHeight="1" x14ac:dyDescent="0.15">
      <c r="X357" s="6"/>
      <c r="Y357" s="6"/>
      <c r="AW357" s="47"/>
    </row>
    <row r="358" spans="2:49" ht="5.25" customHeight="1" x14ac:dyDescent="0.15">
      <c r="X358" s="6"/>
      <c r="Y358" s="6"/>
      <c r="AW358" s="47"/>
    </row>
    <row r="359" spans="2:49" ht="5.25" customHeight="1" x14ac:dyDescent="0.15">
      <c r="X359" s="6"/>
      <c r="Y359" s="6"/>
      <c r="AW359" s="47"/>
    </row>
    <row r="360" spans="2:49" ht="5.25" customHeight="1" x14ac:dyDescent="0.15">
      <c r="X360" s="6"/>
      <c r="Y360" s="6"/>
      <c r="AW360" s="47"/>
    </row>
    <row r="361" spans="2:49" ht="17.25" customHeight="1" x14ac:dyDescent="0.15">
      <c r="B361" s="2" t="s">
        <v>50</v>
      </c>
      <c r="S361" s="4"/>
      <c r="T361" s="4"/>
      <c r="U361" s="4"/>
      <c r="V361" s="4"/>
      <c r="W361" s="4"/>
      <c r="AL361" s="48"/>
      <c r="AW361" s="47"/>
    </row>
    <row r="362" spans="2:49" ht="12.75" customHeight="1" x14ac:dyDescent="0.15">
      <c r="M362" s="49"/>
      <c r="N362" s="49"/>
      <c r="O362" s="49"/>
      <c r="P362" s="49"/>
      <c r="Q362" s="49"/>
      <c r="R362" s="49"/>
      <c r="S362" s="49"/>
      <c r="T362" s="50"/>
      <c r="U362" s="50"/>
      <c r="V362" s="50"/>
      <c r="W362" s="50"/>
      <c r="X362" s="50"/>
      <c r="Y362" s="50"/>
      <c r="Z362" s="50"/>
      <c r="AA362" s="49"/>
      <c r="AB362" s="49"/>
      <c r="AC362" s="49"/>
      <c r="AL362" s="48"/>
      <c r="AM362" s="560" t="s">
        <v>266</v>
      </c>
      <c r="AN362" s="561"/>
      <c r="AO362" s="561"/>
      <c r="AP362" s="562"/>
      <c r="AW362" s="47"/>
    </row>
    <row r="363" spans="2:49" ht="12.75" customHeight="1" x14ac:dyDescent="0.15">
      <c r="M363" s="49"/>
      <c r="N363" s="49"/>
      <c r="O363" s="49"/>
      <c r="P363" s="49"/>
      <c r="Q363" s="49"/>
      <c r="R363" s="49"/>
      <c r="S363" s="49"/>
      <c r="T363" s="50"/>
      <c r="U363" s="50"/>
      <c r="V363" s="50"/>
      <c r="W363" s="50"/>
      <c r="X363" s="50"/>
      <c r="Y363" s="50"/>
      <c r="Z363" s="50"/>
      <c r="AA363" s="49"/>
      <c r="AB363" s="49"/>
      <c r="AC363" s="49"/>
      <c r="AL363" s="48"/>
      <c r="AM363" s="563"/>
      <c r="AN363" s="564"/>
      <c r="AO363" s="564"/>
      <c r="AP363" s="565"/>
      <c r="AW363" s="47"/>
    </row>
    <row r="364" spans="2:49" ht="12.75" customHeight="1" x14ac:dyDescent="0.15">
      <c r="M364" s="49"/>
      <c r="N364" s="49"/>
      <c r="O364" s="49"/>
      <c r="P364" s="49"/>
      <c r="Q364" s="49"/>
      <c r="R364" s="49"/>
      <c r="S364" s="49"/>
      <c r="T364" s="49"/>
      <c r="U364" s="49"/>
      <c r="V364" s="49"/>
      <c r="W364" s="49"/>
      <c r="X364" s="49"/>
      <c r="Y364" s="49"/>
      <c r="Z364" s="49"/>
      <c r="AA364" s="49"/>
      <c r="AB364" s="49"/>
      <c r="AC364" s="49"/>
      <c r="AL364" s="48"/>
      <c r="AM364" s="220"/>
      <c r="AN364" s="335"/>
      <c r="AW364" s="47"/>
    </row>
    <row r="365" spans="2:49" ht="6" customHeight="1" x14ac:dyDescent="0.15">
      <c r="M365" s="49"/>
      <c r="N365" s="49"/>
      <c r="O365" s="49"/>
      <c r="P365" s="49"/>
      <c r="Q365" s="49"/>
      <c r="R365" s="49"/>
      <c r="S365" s="49"/>
      <c r="T365" s="49"/>
      <c r="U365" s="49"/>
      <c r="V365" s="49"/>
      <c r="W365" s="49"/>
      <c r="X365" s="49"/>
      <c r="Y365" s="49"/>
      <c r="Z365" s="49"/>
      <c r="AA365" s="49"/>
      <c r="AB365" s="49"/>
      <c r="AC365" s="49"/>
      <c r="AL365" s="48"/>
      <c r="AM365" s="48"/>
      <c r="AW365" s="47"/>
    </row>
    <row r="366" spans="2:49" ht="12.75" customHeight="1" x14ac:dyDescent="0.15">
      <c r="B366" s="566" t="s">
        <v>2</v>
      </c>
      <c r="C366" s="567"/>
      <c r="D366" s="567"/>
      <c r="E366" s="567"/>
      <c r="F366" s="567"/>
      <c r="G366" s="567"/>
      <c r="H366" s="567"/>
      <c r="I366" s="567"/>
      <c r="J366" s="569" t="s">
        <v>10</v>
      </c>
      <c r="K366" s="569"/>
      <c r="L366" s="3" t="s">
        <v>3</v>
      </c>
      <c r="M366" s="569" t="s">
        <v>11</v>
      </c>
      <c r="N366" s="569"/>
      <c r="O366" s="570" t="s">
        <v>12</v>
      </c>
      <c r="P366" s="569"/>
      <c r="Q366" s="569"/>
      <c r="R366" s="569"/>
      <c r="S366" s="569"/>
      <c r="T366" s="569"/>
      <c r="U366" s="569" t="s">
        <v>13</v>
      </c>
      <c r="V366" s="569"/>
      <c r="W366" s="569"/>
      <c r="AD366" s="5"/>
      <c r="AE366" s="5"/>
      <c r="AF366" s="5"/>
      <c r="AG366" s="5"/>
      <c r="AH366" s="5"/>
      <c r="AI366" s="5"/>
      <c r="AJ366" s="5"/>
      <c r="AL366" s="571">
        <f>$AL$9</f>
        <v>0</v>
      </c>
      <c r="AM366" s="572"/>
      <c r="AN366" s="938" t="s">
        <v>4</v>
      </c>
      <c r="AO366" s="938"/>
      <c r="AP366" s="941">
        <v>9</v>
      </c>
      <c r="AQ366" s="941"/>
      <c r="AR366" s="938" t="s">
        <v>5</v>
      </c>
      <c r="AS366" s="944"/>
      <c r="AW366" s="47"/>
    </row>
    <row r="367" spans="2:49" ht="13.5" customHeight="1" x14ac:dyDescent="0.15">
      <c r="B367" s="567"/>
      <c r="C367" s="567"/>
      <c r="D367" s="567"/>
      <c r="E367" s="567"/>
      <c r="F367" s="567"/>
      <c r="G367" s="567"/>
      <c r="H367" s="567"/>
      <c r="I367" s="567"/>
      <c r="J367" s="508" t="str">
        <f>$J$10</f>
        <v>1</v>
      </c>
      <c r="K367" s="510" t="str">
        <f>$K$10</f>
        <v>2</v>
      </c>
      <c r="L367" s="513" t="str">
        <f>$L$10</f>
        <v>1</v>
      </c>
      <c r="M367" s="516" t="str">
        <f>$M$10</f>
        <v>0</v>
      </c>
      <c r="N367" s="510" t="str">
        <f>$N$10</f>
        <v>3</v>
      </c>
      <c r="O367" s="516" t="str">
        <f>$O$10</f>
        <v>9</v>
      </c>
      <c r="P367" s="519" t="str">
        <f>$P$10</f>
        <v>3</v>
      </c>
      <c r="Q367" s="519" t="str">
        <f>$Q$10</f>
        <v>9</v>
      </c>
      <c r="R367" s="519" t="str">
        <f>$R$10</f>
        <v>0</v>
      </c>
      <c r="S367" s="519" t="str">
        <f>$S$10</f>
        <v>2</v>
      </c>
      <c r="T367" s="510" t="str">
        <f>$T$10</f>
        <v>5</v>
      </c>
      <c r="U367" s="516">
        <f>$U$10</f>
        <v>0</v>
      </c>
      <c r="V367" s="519">
        <f>$V$10</f>
        <v>0</v>
      </c>
      <c r="W367" s="510">
        <f>$W$10</f>
        <v>0</v>
      </c>
      <c r="AD367" s="5"/>
      <c r="AE367" s="5"/>
      <c r="AF367" s="5"/>
      <c r="AG367" s="5"/>
      <c r="AH367" s="5"/>
      <c r="AI367" s="5"/>
      <c r="AJ367" s="5"/>
      <c r="AL367" s="573"/>
      <c r="AM367" s="574"/>
      <c r="AN367" s="939"/>
      <c r="AO367" s="939"/>
      <c r="AP367" s="942"/>
      <c r="AQ367" s="942"/>
      <c r="AR367" s="939"/>
      <c r="AS367" s="945"/>
      <c r="AW367" s="47"/>
    </row>
    <row r="368" spans="2:49" ht="9" customHeight="1" x14ac:dyDescent="0.15">
      <c r="B368" s="567"/>
      <c r="C368" s="567"/>
      <c r="D368" s="567"/>
      <c r="E368" s="567"/>
      <c r="F368" s="567"/>
      <c r="G368" s="567"/>
      <c r="H368" s="567"/>
      <c r="I368" s="567"/>
      <c r="J368" s="509"/>
      <c r="K368" s="511"/>
      <c r="L368" s="514"/>
      <c r="M368" s="517"/>
      <c r="N368" s="511"/>
      <c r="O368" s="517"/>
      <c r="P368" s="520"/>
      <c r="Q368" s="520"/>
      <c r="R368" s="520"/>
      <c r="S368" s="520"/>
      <c r="T368" s="511"/>
      <c r="U368" s="517"/>
      <c r="V368" s="520"/>
      <c r="W368" s="511"/>
      <c r="AD368" s="5"/>
      <c r="AE368" s="5"/>
      <c r="AF368" s="5"/>
      <c r="AG368" s="5"/>
      <c r="AH368" s="5"/>
      <c r="AI368" s="5"/>
      <c r="AJ368" s="5"/>
      <c r="AL368" s="575"/>
      <c r="AM368" s="576"/>
      <c r="AN368" s="940"/>
      <c r="AO368" s="940"/>
      <c r="AP368" s="943"/>
      <c r="AQ368" s="943"/>
      <c r="AR368" s="940"/>
      <c r="AS368" s="946"/>
      <c r="AW368" s="47"/>
    </row>
    <row r="369" spans="2:65" ht="6" customHeight="1" x14ac:dyDescent="0.15">
      <c r="B369" s="568"/>
      <c r="C369" s="568"/>
      <c r="D369" s="568"/>
      <c r="E369" s="568"/>
      <c r="F369" s="568"/>
      <c r="G369" s="568"/>
      <c r="H369" s="568"/>
      <c r="I369" s="568"/>
      <c r="J369" s="509"/>
      <c r="K369" s="512"/>
      <c r="L369" s="515"/>
      <c r="M369" s="518"/>
      <c r="N369" s="512"/>
      <c r="O369" s="518"/>
      <c r="P369" s="521"/>
      <c r="Q369" s="521"/>
      <c r="R369" s="521"/>
      <c r="S369" s="521"/>
      <c r="T369" s="512"/>
      <c r="U369" s="518"/>
      <c r="V369" s="521"/>
      <c r="W369" s="512"/>
      <c r="AW369" s="47"/>
    </row>
    <row r="370" spans="2:65" ht="15" customHeight="1" x14ac:dyDescent="0.15">
      <c r="B370" s="487" t="s">
        <v>51</v>
      </c>
      <c r="C370" s="488"/>
      <c r="D370" s="488"/>
      <c r="E370" s="488"/>
      <c r="F370" s="488"/>
      <c r="G370" s="488"/>
      <c r="H370" s="488"/>
      <c r="I370" s="489"/>
      <c r="J370" s="487" t="s">
        <v>6</v>
      </c>
      <c r="K370" s="488"/>
      <c r="L370" s="488"/>
      <c r="M370" s="488"/>
      <c r="N370" s="496"/>
      <c r="O370" s="499" t="s">
        <v>52</v>
      </c>
      <c r="P370" s="488"/>
      <c r="Q370" s="488"/>
      <c r="R370" s="488"/>
      <c r="S370" s="488"/>
      <c r="T370" s="488"/>
      <c r="U370" s="489"/>
      <c r="V370" s="12" t="s">
        <v>53</v>
      </c>
      <c r="W370" s="27"/>
      <c r="X370" s="27"/>
      <c r="Y370" s="526" t="s">
        <v>54</v>
      </c>
      <c r="Z370" s="526"/>
      <c r="AA370" s="526"/>
      <c r="AB370" s="526"/>
      <c r="AC370" s="526"/>
      <c r="AD370" s="526"/>
      <c r="AE370" s="526"/>
      <c r="AF370" s="526"/>
      <c r="AG370" s="526"/>
      <c r="AH370" s="526"/>
      <c r="AI370" s="27"/>
      <c r="AJ370" s="27"/>
      <c r="AK370" s="28"/>
      <c r="AL370" s="527" t="s">
        <v>216</v>
      </c>
      <c r="AM370" s="527"/>
      <c r="AN370" s="930" t="s">
        <v>33</v>
      </c>
      <c r="AO370" s="930"/>
      <c r="AP370" s="930"/>
      <c r="AQ370" s="930"/>
      <c r="AR370" s="930"/>
      <c r="AS370" s="931"/>
      <c r="AW370" s="47"/>
    </row>
    <row r="371" spans="2:65" ht="13.5" customHeight="1" x14ac:dyDescent="0.15">
      <c r="B371" s="490"/>
      <c r="C371" s="491"/>
      <c r="D371" s="491"/>
      <c r="E371" s="491"/>
      <c r="F371" s="491"/>
      <c r="G371" s="491"/>
      <c r="H371" s="491"/>
      <c r="I371" s="492"/>
      <c r="J371" s="490"/>
      <c r="K371" s="491"/>
      <c r="L371" s="491"/>
      <c r="M371" s="491"/>
      <c r="N371" s="497"/>
      <c r="O371" s="500"/>
      <c r="P371" s="491"/>
      <c r="Q371" s="491"/>
      <c r="R371" s="491"/>
      <c r="S371" s="491"/>
      <c r="T371" s="491"/>
      <c r="U371" s="492"/>
      <c r="V371" s="530" t="s">
        <v>7</v>
      </c>
      <c r="W371" s="531"/>
      <c r="X371" s="531"/>
      <c r="Y371" s="532"/>
      <c r="Z371" s="536" t="s">
        <v>16</v>
      </c>
      <c r="AA371" s="537"/>
      <c r="AB371" s="537"/>
      <c r="AC371" s="538"/>
      <c r="AD371" s="542" t="s">
        <v>17</v>
      </c>
      <c r="AE371" s="543"/>
      <c r="AF371" s="543"/>
      <c r="AG371" s="544"/>
      <c r="AH371" s="548" t="s">
        <v>86</v>
      </c>
      <c r="AI371" s="549"/>
      <c r="AJ371" s="549"/>
      <c r="AK371" s="550"/>
      <c r="AL371" s="554" t="s">
        <v>217</v>
      </c>
      <c r="AM371" s="554"/>
      <c r="AN371" s="932" t="s">
        <v>19</v>
      </c>
      <c r="AO371" s="933"/>
      <c r="AP371" s="933"/>
      <c r="AQ371" s="933"/>
      <c r="AR371" s="934"/>
      <c r="AS371" s="935"/>
      <c r="AW371" s="47"/>
      <c r="AY371" s="196" t="s">
        <v>243</v>
      </c>
      <c r="AZ371" s="196" t="s">
        <v>243</v>
      </c>
      <c r="BA371" s="196" t="s">
        <v>241</v>
      </c>
      <c r="BB371" s="522" t="s">
        <v>242</v>
      </c>
      <c r="BC371" s="523"/>
    </row>
    <row r="372" spans="2:65" ht="13.5" customHeight="1" x14ac:dyDescent="0.15">
      <c r="B372" s="493"/>
      <c r="C372" s="494"/>
      <c r="D372" s="494"/>
      <c r="E372" s="494"/>
      <c r="F372" s="494"/>
      <c r="G372" s="494"/>
      <c r="H372" s="494"/>
      <c r="I372" s="495"/>
      <c r="J372" s="493"/>
      <c r="K372" s="494"/>
      <c r="L372" s="494"/>
      <c r="M372" s="494"/>
      <c r="N372" s="498"/>
      <c r="O372" s="501"/>
      <c r="P372" s="494"/>
      <c r="Q372" s="494"/>
      <c r="R372" s="494"/>
      <c r="S372" s="494"/>
      <c r="T372" s="494"/>
      <c r="U372" s="495"/>
      <c r="V372" s="533"/>
      <c r="W372" s="534"/>
      <c r="X372" s="534"/>
      <c r="Y372" s="535"/>
      <c r="Z372" s="539"/>
      <c r="AA372" s="540"/>
      <c r="AB372" s="540"/>
      <c r="AC372" s="541"/>
      <c r="AD372" s="545"/>
      <c r="AE372" s="546"/>
      <c r="AF372" s="546"/>
      <c r="AG372" s="547"/>
      <c r="AH372" s="551"/>
      <c r="AI372" s="552"/>
      <c r="AJ372" s="552"/>
      <c r="AK372" s="553"/>
      <c r="AL372" s="555"/>
      <c r="AM372" s="555"/>
      <c r="AN372" s="936"/>
      <c r="AO372" s="936"/>
      <c r="AP372" s="936"/>
      <c r="AQ372" s="936"/>
      <c r="AR372" s="936"/>
      <c r="AS372" s="937"/>
      <c r="AW372" s="47"/>
      <c r="AY372" s="197"/>
      <c r="AZ372" s="198" t="s">
        <v>237</v>
      </c>
      <c r="BA372" s="198" t="s">
        <v>240</v>
      </c>
      <c r="BB372" s="199" t="s">
        <v>238</v>
      </c>
      <c r="BC372" s="198" t="s">
        <v>237</v>
      </c>
      <c r="BL372" s="43" t="s">
        <v>251</v>
      </c>
      <c r="BM372" s="43" t="s">
        <v>151</v>
      </c>
    </row>
    <row r="373" spans="2:65" ht="18" customHeight="1" x14ac:dyDescent="0.15">
      <c r="B373" s="466"/>
      <c r="C373" s="467"/>
      <c r="D373" s="467"/>
      <c r="E373" s="467"/>
      <c r="F373" s="467"/>
      <c r="G373" s="467"/>
      <c r="H373" s="467"/>
      <c r="I373" s="468"/>
      <c r="J373" s="466"/>
      <c r="K373" s="467"/>
      <c r="L373" s="467"/>
      <c r="M373" s="467"/>
      <c r="N373" s="472"/>
      <c r="O373" s="86"/>
      <c r="P373" s="15" t="s">
        <v>0</v>
      </c>
      <c r="Q373" s="44"/>
      <c r="R373" s="15" t="s">
        <v>1</v>
      </c>
      <c r="S373" s="85"/>
      <c r="T373" s="474" t="s">
        <v>57</v>
      </c>
      <c r="U373" s="475"/>
      <c r="V373" s="476"/>
      <c r="W373" s="477"/>
      <c r="X373" s="477"/>
      <c r="Y373" s="59" t="s">
        <v>8</v>
      </c>
      <c r="Z373" s="37"/>
      <c r="AA373" s="38"/>
      <c r="AB373" s="38"/>
      <c r="AC373" s="36" t="s">
        <v>8</v>
      </c>
      <c r="AD373" s="37"/>
      <c r="AE373" s="38"/>
      <c r="AF373" s="38"/>
      <c r="AG373" s="39" t="s">
        <v>8</v>
      </c>
      <c r="AH373" s="462">
        <f>IF(V373="賃金で算定",V374+Z374-AD374,0)</f>
        <v>0</v>
      </c>
      <c r="AI373" s="463"/>
      <c r="AJ373" s="463"/>
      <c r="AK373" s="464"/>
      <c r="AL373" s="51"/>
      <c r="AM373" s="52"/>
      <c r="AN373" s="590"/>
      <c r="AO373" s="591"/>
      <c r="AP373" s="591"/>
      <c r="AQ373" s="591"/>
      <c r="AR373" s="591"/>
      <c r="AS373" s="265" t="s">
        <v>8</v>
      </c>
      <c r="AV373" s="46" t="str">
        <f>IF(OR(O373="",Q373=""),"", IF(O373&lt;20,DATE(O373+118,Q373,IF(S373="",1,S373)),DATE(O373+88,Q373,IF(S373="",1,S373))))</f>
        <v/>
      </c>
      <c r="AW373" s="47" t="str">
        <f>IF(AV373&lt;=設定シート!C$15,"昔",IF(AV373&lt;=設定シート!E$15,"上",IF(AV373&lt;=設定シート!G$15,"中","下")))</f>
        <v>下</v>
      </c>
      <c r="AX373" s="4">
        <f>IF(AV373&lt;=設定シート!$E$36,5,IF(AV373&lt;=設定シート!$I$36,7,IF(AV373&lt;=設定シート!$M$36,9,11)))</f>
        <v>11</v>
      </c>
      <c r="AY373" s="202"/>
      <c r="AZ373" s="200"/>
      <c r="BA373" s="204">
        <f>AN373</f>
        <v>0</v>
      </c>
      <c r="BB373" s="200"/>
      <c r="BC373" s="200"/>
    </row>
    <row r="374" spans="2:65" ht="18" customHeight="1" x14ac:dyDescent="0.15">
      <c r="B374" s="469"/>
      <c r="C374" s="470"/>
      <c r="D374" s="470"/>
      <c r="E374" s="470"/>
      <c r="F374" s="470"/>
      <c r="G374" s="470"/>
      <c r="H374" s="470"/>
      <c r="I374" s="471"/>
      <c r="J374" s="469"/>
      <c r="K374" s="470"/>
      <c r="L374" s="470"/>
      <c r="M374" s="470"/>
      <c r="N374" s="473"/>
      <c r="O374" s="87"/>
      <c r="P374" s="5" t="s">
        <v>0</v>
      </c>
      <c r="Q374" s="45"/>
      <c r="R374" s="5" t="s">
        <v>1</v>
      </c>
      <c r="S374" s="88"/>
      <c r="T374" s="480" t="s">
        <v>58</v>
      </c>
      <c r="U374" s="481"/>
      <c r="V374" s="482"/>
      <c r="W374" s="483"/>
      <c r="X374" s="483"/>
      <c r="Y374" s="484"/>
      <c r="Z374" s="485"/>
      <c r="AA374" s="486"/>
      <c r="AB374" s="486"/>
      <c r="AC374" s="486"/>
      <c r="AD374" s="482">
        <v>0</v>
      </c>
      <c r="AE374" s="483"/>
      <c r="AF374" s="483"/>
      <c r="AG374" s="484"/>
      <c r="AH374" s="435">
        <f>IF(V373="賃金で算定",0,V374+Z374-AD374)</f>
        <v>0</v>
      </c>
      <c r="AI374" s="435"/>
      <c r="AJ374" s="435"/>
      <c r="AK374" s="465"/>
      <c r="AL374" s="439">
        <f>IF(V373="賃金で算定","賃金で算定",IF(OR(V374=0,$F391="",AV373=""),0,IF(AW373="昔",VLOOKUP($F391,労務比率,AX373,FALSE),IF(AW373="上",VLOOKUP($F391,労務比率,AX373,FALSE),IF(AW373="中",VLOOKUP($F391,労務比率,AX373,FALSE),VLOOKUP($F391,労務比率,AX373,FALSE))))))</f>
        <v>0</v>
      </c>
      <c r="AM374" s="440"/>
      <c r="AN374" s="615">
        <f>IF(V373="賃金で算定",0,INT(AH374*AL374/100))</f>
        <v>0</v>
      </c>
      <c r="AO374" s="616"/>
      <c r="AP374" s="616"/>
      <c r="AQ374" s="616"/>
      <c r="AR374" s="616"/>
      <c r="AS374" s="309"/>
      <c r="AV374" s="46"/>
      <c r="AW374" s="47"/>
      <c r="AY374" s="203">
        <f>AH374</f>
        <v>0</v>
      </c>
      <c r="AZ374" s="201">
        <f>IF(AV373&lt;=設定シート!C$85,AH374,IF(AND(AV373&gt;=設定シート!E$85,AV373&lt;=設定シート!G$85),AH374*105/108,AH374))</f>
        <v>0</v>
      </c>
      <c r="BA374" s="198"/>
      <c r="BB374" s="201">
        <f>IF($AL374="賃金で算定",0,INT(AY374*$AL374/100))</f>
        <v>0</v>
      </c>
      <c r="BC374" s="201">
        <f>IF(AY374=AZ374,BB374,AZ374*$AL374/100)</f>
        <v>0</v>
      </c>
      <c r="BL374" s="43">
        <f>IF(AY374=AZ374,0,1)</f>
        <v>0</v>
      </c>
      <c r="BM374" s="43" t="str">
        <f>IF(BL374=1,AL374,"")</f>
        <v/>
      </c>
    </row>
    <row r="375" spans="2:65" ht="18" customHeight="1" x14ac:dyDescent="0.15">
      <c r="B375" s="466"/>
      <c r="C375" s="467"/>
      <c r="D375" s="467"/>
      <c r="E375" s="467"/>
      <c r="F375" s="467"/>
      <c r="G375" s="467"/>
      <c r="H375" s="467"/>
      <c r="I375" s="468"/>
      <c r="J375" s="466"/>
      <c r="K375" s="467"/>
      <c r="L375" s="467"/>
      <c r="M375" s="467"/>
      <c r="N375" s="472"/>
      <c r="O375" s="86"/>
      <c r="P375" s="15" t="s">
        <v>45</v>
      </c>
      <c r="Q375" s="44"/>
      <c r="R375" s="15" t="s">
        <v>46</v>
      </c>
      <c r="S375" s="85"/>
      <c r="T375" s="474" t="s">
        <v>47</v>
      </c>
      <c r="U375" s="475"/>
      <c r="V375" s="476"/>
      <c r="W375" s="477"/>
      <c r="X375" s="477"/>
      <c r="Y375" s="60"/>
      <c r="Z375" s="33"/>
      <c r="AA375" s="34"/>
      <c r="AB375" s="34"/>
      <c r="AC375" s="35"/>
      <c r="AD375" s="33"/>
      <c r="AE375" s="34"/>
      <c r="AF375" s="34"/>
      <c r="AG375" s="40"/>
      <c r="AH375" s="462">
        <f>IF(V375="賃金で算定",V376+Z376-AD376,0)</f>
        <v>0</v>
      </c>
      <c r="AI375" s="463"/>
      <c r="AJ375" s="463"/>
      <c r="AK375" s="464"/>
      <c r="AL375" s="51"/>
      <c r="AM375" s="52"/>
      <c r="AN375" s="590"/>
      <c r="AO375" s="591"/>
      <c r="AP375" s="591"/>
      <c r="AQ375" s="591"/>
      <c r="AR375" s="591"/>
      <c r="AS375" s="307"/>
      <c r="AV375" s="46" t="str">
        <f>IF(OR(O375="",Q375=""),"", IF(O375&lt;20,DATE(O375+118,Q375,IF(S375="",1,S375)),DATE(O375+88,Q375,IF(S375="",1,S375))))</f>
        <v/>
      </c>
      <c r="AW375" s="47" t="str">
        <f>IF(AV375&lt;=設定シート!C$15,"昔",IF(AV375&lt;=設定シート!E$15,"上",IF(AV375&lt;=設定シート!G$15,"中","下")))</f>
        <v>下</v>
      </c>
      <c r="AX375" s="4">
        <f>IF(AV375&lt;=設定シート!$E$36,5,IF(AV375&lt;=設定シート!$I$36,7,IF(AV375&lt;=設定シート!$M$36,9,11)))</f>
        <v>11</v>
      </c>
      <c r="AY375" s="202"/>
      <c r="AZ375" s="200"/>
      <c r="BA375" s="204">
        <f t="shared" ref="BA375" si="178">AN375</f>
        <v>0</v>
      </c>
      <c r="BB375" s="200"/>
      <c r="BC375" s="200"/>
      <c r="BL375" s="43"/>
      <c r="BM375" s="43"/>
    </row>
    <row r="376" spans="2:65" ht="18" customHeight="1" x14ac:dyDescent="0.15">
      <c r="B376" s="469"/>
      <c r="C376" s="470"/>
      <c r="D376" s="470"/>
      <c r="E376" s="470"/>
      <c r="F376" s="470"/>
      <c r="G376" s="470"/>
      <c r="H376" s="470"/>
      <c r="I376" s="471"/>
      <c r="J376" s="469"/>
      <c r="K376" s="470"/>
      <c r="L376" s="470"/>
      <c r="M376" s="470"/>
      <c r="N376" s="473"/>
      <c r="O376" s="87"/>
      <c r="P376" s="16" t="s">
        <v>45</v>
      </c>
      <c r="Q376" s="45"/>
      <c r="R376" s="16" t="s">
        <v>46</v>
      </c>
      <c r="S376" s="88"/>
      <c r="T376" s="480" t="s">
        <v>48</v>
      </c>
      <c r="U376" s="481"/>
      <c r="V376" s="482"/>
      <c r="W376" s="483"/>
      <c r="X376" s="483"/>
      <c r="Y376" s="484"/>
      <c r="Z376" s="485"/>
      <c r="AA376" s="486"/>
      <c r="AB376" s="486"/>
      <c r="AC376" s="486"/>
      <c r="AD376" s="482">
        <v>0</v>
      </c>
      <c r="AE376" s="483"/>
      <c r="AF376" s="483"/>
      <c r="AG376" s="484"/>
      <c r="AH376" s="435">
        <f>IF(V375="賃金で算定",0,V376+Z376-AD376)</f>
        <v>0</v>
      </c>
      <c r="AI376" s="435"/>
      <c r="AJ376" s="435"/>
      <c r="AK376" s="465"/>
      <c r="AL376" s="439">
        <f>IF(V375="賃金で算定","賃金で算定",IF(OR(V376=0,$F391="",AV375=""),0,IF(AW375="昔",VLOOKUP($F391,労務比率,AX375,FALSE),IF(AW375="上",VLOOKUP($F391,労務比率,AX375,FALSE),IF(AW375="中",VLOOKUP($F391,労務比率,AX375,FALSE),VLOOKUP($F391,労務比率,AX375,FALSE))))))</f>
        <v>0</v>
      </c>
      <c r="AM376" s="440"/>
      <c r="AN376" s="615">
        <f>IF(V375="賃金で算定",0,INT(AH376*AL376/100))</f>
        <v>0</v>
      </c>
      <c r="AO376" s="616"/>
      <c r="AP376" s="616"/>
      <c r="AQ376" s="616"/>
      <c r="AR376" s="616"/>
      <c r="AS376" s="309"/>
      <c r="AV376" s="46"/>
      <c r="AW376" s="47"/>
      <c r="AY376" s="203">
        <f t="shared" ref="AY376" si="179">AH376</f>
        <v>0</v>
      </c>
      <c r="AZ376" s="201">
        <f>IF(AV375&lt;=設定シート!C$85,AH376,IF(AND(AV375&gt;=設定シート!E$85,AV375&lt;=設定シート!G$85),AH376*105/108,AH376))</f>
        <v>0</v>
      </c>
      <c r="BA376" s="198"/>
      <c r="BB376" s="201">
        <f t="shared" ref="BB376" si="180">IF($AL376="賃金で算定",0,INT(AY376*$AL376/100))</f>
        <v>0</v>
      </c>
      <c r="BC376" s="201">
        <f>IF(AY376=AZ376,BB376,AZ376*$AL376/100)</f>
        <v>0</v>
      </c>
      <c r="BL376" s="43">
        <f>IF(AY376=AZ376,0,1)</f>
        <v>0</v>
      </c>
      <c r="BM376" s="43" t="str">
        <f>IF(BL376=1,AL376,"")</f>
        <v/>
      </c>
    </row>
    <row r="377" spans="2:65" ht="18" customHeight="1" x14ac:dyDescent="0.15">
      <c r="B377" s="466"/>
      <c r="C377" s="467"/>
      <c r="D377" s="467"/>
      <c r="E377" s="467"/>
      <c r="F377" s="467"/>
      <c r="G377" s="467"/>
      <c r="H377" s="467"/>
      <c r="I377" s="468"/>
      <c r="J377" s="466"/>
      <c r="K377" s="467"/>
      <c r="L377" s="467"/>
      <c r="M377" s="467"/>
      <c r="N377" s="472"/>
      <c r="O377" s="86"/>
      <c r="P377" s="15" t="s">
        <v>45</v>
      </c>
      <c r="Q377" s="44"/>
      <c r="R377" s="15" t="s">
        <v>46</v>
      </c>
      <c r="S377" s="85"/>
      <c r="T377" s="474" t="s">
        <v>47</v>
      </c>
      <c r="U377" s="475"/>
      <c r="V377" s="476"/>
      <c r="W377" s="477"/>
      <c r="X377" s="477"/>
      <c r="Y377" s="60"/>
      <c r="Z377" s="33"/>
      <c r="AA377" s="34"/>
      <c r="AB377" s="34"/>
      <c r="AC377" s="35"/>
      <c r="AD377" s="33"/>
      <c r="AE377" s="34"/>
      <c r="AF377" s="34"/>
      <c r="AG377" s="40"/>
      <c r="AH377" s="462">
        <f>IF(V377="賃金で算定",V378+Z378-AD378,0)</f>
        <v>0</v>
      </c>
      <c r="AI377" s="463"/>
      <c r="AJ377" s="463"/>
      <c r="AK377" s="464"/>
      <c r="AL377" s="51"/>
      <c r="AM377" s="52"/>
      <c r="AN377" s="590"/>
      <c r="AO377" s="591"/>
      <c r="AP377" s="591"/>
      <c r="AQ377" s="591"/>
      <c r="AR377" s="591"/>
      <c r="AS377" s="307"/>
      <c r="AV377" s="46" t="str">
        <f>IF(OR(O377="",Q377=""),"", IF(O377&lt;20,DATE(O377+118,Q377,IF(S377="",1,S377)),DATE(O377+88,Q377,IF(S377="",1,S377))))</f>
        <v/>
      </c>
      <c r="AW377" s="47" t="str">
        <f>IF(AV377&lt;=設定シート!C$15,"昔",IF(AV377&lt;=設定シート!E$15,"上",IF(AV377&lt;=設定シート!G$15,"中","下")))</f>
        <v>下</v>
      </c>
      <c r="AX377" s="4">
        <f>IF(AV377&lt;=設定シート!$E$36,5,IF(AV377&lt;=設定シート!$I$36,7,IF(AV377&lt;=設定シート!$M$36,9,11)))</f>
        <v>11</v>
      </c>
      <c r="AY377" s="202"/>
      <c r="AZ377" s="200"/>
      <c r="BA377" s="204">
        <f t="shared" ref="BA377" si="181">AN377</f>
        <v>0</v>
      </c>
      <c r="BB377" s="200"/>
      <c r="BC377" s="200"/>
    </row>
    <row r="378" spans="2:65" ht="18" customHeight="1" x14ac:dyDescent="0.15">
      <c r="B378" s="469"/>
      <c r="C378" s="470"/>
      <c r="D378" s="470"/>
      <c r="E378" s="470"/>
      <c r="F378" s="470"/>
      <c r="G378" s="470"/>
      <c r="H378" s="470"/>
      <c r="I378" s="471"/>
      <c r="J378" s="469"/>
      <c r="K378" s="470"/>
      <c r="L378" s="470"/>
      <c r="M378" s="470"/>
      <c r="N378" s="473"/>
      <c r="O378" s="87"/>
      <c r="P378" s="16" t="s">
        <v>45</v>
      </c>
      <c r="Q378" s="45"/>
      <c r="R378" s="16" t="s">
        <v>46</v>
      </c>
      <c r="S378" s="88"/>
      <c r="T378" s="480" t="s">
        <v>48</v>
      </c>
      <c r="U378" s="481"/>
      <c r="V378" s="482"/>
      <c r="W378" s="483"/>
      <c r="X378" s="483"/>
      <c r="Y378" s="484"/>
      <c r="Z378" s="482"/>
      <c r="AA378" s="483"/>
      <c r="AB378" s="483"/>
      <c r="AC378" s="483"/>
      <c r="AD378" s="482">
        <v>0</v>
      </c>
      <c r="AE378" s="483"/>
      <c r="AF378" s="483"/>
      <c r="AG378" s="484"/>
      <c r="AH378" s="435">
        <f>IF(V377="賃金で算定",0,V378+Z378-AD378)</f>
        <v>0</v>
      </c>
      <c r="AI378" s="435"/>
      <c r="AJ378" s="435"/>
      <c r="AK378" s="465"/>
      <c r="AL378" s="439">
        <f>IF(V377="賃金で算定","賃金で算定",IF(OR(V378=0,$F391="",AV377=""),0,IF(AW377="昔",VLOOKUP($F391,労務比率,AX377,FALSE),IF(AW377="上",VLOOKUP($F391,労務比率,AX377,FALSE),IF(AW377="中",VLOOKUP($F391,労務比率,AX377,FALSE),VLOOKUP($F391,労務比率,AX377,FALSE))))))</f>
        <v>0</v>
      </c>
      <c r="AM378" s="440"/>
      <c r="AN378" s="615">
        <f>IF(V377="賃金で算定",0,INT(AH378*AL378/100))</f>
        <v>0</v>
      </c>
      <c r="AO378" s="616"/>
      <c r="AP378" s="616"/>
      <c r="AQ378" s="616"/>
      <c r="AR378" s="616"/>
      <c r="AS378" s="309"/>
      <c r="AV378" s="46"/>
      <c r="AW378" s="47"/>
      <c r="AY378" s="203">
        <f t="shared" ref="AY378" si="182">AH378</f>
        <v>0</v>
      </c>
      <c r="AZ378" s="201">
        <f>IF(AV377&lt;=設定シート!C$85,AH378,IF(AND(AV377&gt;=設定シート!E$85,AV377&lt;=設定シート!G$85),AH378*105/108,AH378))</f>
        <v>0</v>
      </c>
      <c r="BA378" s="198"/>
      <c r="BB378" s="201">
        <f t="shared" ref="BB378" si="183">IF($AL378="賃金で算定",0,INT(AY378*$AL378/100))</f>
        <v>0</v>
      </c>
      <c r="BC378" s="201">
        <f>IF(AY378=AZ378,BB378,AZ378*$AL378/100)</f>
        <v>0</v>
      </c>
      <c r="BL378" s="43">
        <f>IF(AY378=AZ378,0,1)</f>
        <v>0</v>
      </c>
      <c r="BM378" s="43" t="str">
        <f>IF(BL378=1,AL378,"")</f>
        <v/>
      </c>
    </row>
    <row r="379" spans="2:65" ht="18" customHeight="1" x14ac:dyDescent="0.15">
      <c r="B379" s="466"/>
      <c r="C379" s="467"/>
      <c r="D379" s="467"/>
      <c r="E379" s="467"/>
      <c r="F379" s="467"/>
      <c r="G379" s="467"/>
      <c r="H379" s="467"/>
      <c r="I379" s="468"/>
      <c r="J379" s="466"/>
      <c r="K379" s="467"/>
      <c r="L379" s="467"/>
      <c r="M379" s="467"/>
      <c r="N379" s="472"/>
      <c r="O379" s="86"/>
      <c r="P379" s="15" t="s">
        <v>45</v>
      </c>
      <c r="Q379" s="44"/>
      <c r="R379" s="15" t="s">
        <v>46</v>
      </c>
      <c r="S379" s="85"/>
      <c r="T379" s="474" t="s">
        <v>47</v>
      </c>
      <c r="U379" s="475"/>
      <c r="V379" s="476"/>
      <c r="W379" s="477"/>
      <c r="X379" s="477"/>
      <c r="Y379" s="61"/>
      <c r="Z379" s="29"/>
      <c r="AA379" s="30"/>
      <c r="AB379" s="30"/>
      <c r="AC379" s="41"/>
      <c r="AD379" s="29"/>
      <c r="AE379" s="30"/>
      <c r="AF379" s="30"/>
      <c r="AG379" s="42"/>
      <c r="AH379" s="462">
        <f>IF(V379="賃金で算定",V380+Z380-AD380,0)</f>
        <v>0</v>
      </c>
      <c r="AI379" s="463"/>
      <c r="AJ379" s="463"/>
      <c r="AK379" s="464"/>
      <c r="AL379" s="51"/>
      <c r="AM379" s="52"/>
      <c r="AN379" s="590"/>
      <c r="AO379" s="591"/>
      <c r="AP379" s="591"/>
      <c r="AQ379" s="591"/>
      <c r="AR379" s="591"/>
      <c r="AS379" s="307"/>
      <c r="AV379" s="46" t="str">
        <f>IF(OR(O379="",Q379=""),"", IF(O379&lt;20,DATE(O379+118,Q379,IF(S379="",1,S379)),DATE(O379+88,Q379,IF(S379="",1,S379))))</f>
        <v/>
      </c>
      <c r="AW379" s="47" t="str">
        <f>IF(AV379&lt;=設定シート!C$15,"昔",IF(AV379&lt;=設定シート!E$15,"上",IF(AV379&lt;=設定シート!G$15,"中","下")))</f>
        <v>下</v>
      </c>
      <c r="AX379" s="4">
        <f>IF(AV379&lt;=設定シート!$E$36,5,IF(AV379&lt;=設定シート!$I$36,7,IF(AV379&lt;=設定シート!$M$36,9,11)))</f>
        <v>11</v>
      </c>
      <c r="AY379" s="202"/>
      <c r="AZ379" s="200"/>
      <c r="BA379" s="204">
        <f t="shared" ref="BA379" si="184">AN379</f>
        <v>0</v>
      </c>
      <c r="BB379" s="200"/>
      <c r="BC379" s="200"/>
    </row>
    <row r="380" spans="2:65" ht="18" customHeight="1" x14ac:dyDescent="0.15">
      <c r="B380" s="469"/>
      <c r="C380" s="470"/>
      <c r="D380" s="470"/>
      <c r="E380" s="470"/>
      <c r="F380" s="470"/>
      <c r="G380" s="470"/>
      <c r="H380" s="470"/>
      <c r="I380" s="471"/>
      <c r="J380" s="469"/>
      <c r="K380" s="470"/>
      <c r="L380" s="470"/>
      <c r="M380" s="470"/>
      <c r="N380" s="473"/>
      <c r="O380" s="87"/>
      <c r="P380" s="16" t="s">
        <v>45</v>
      </c>
      <c r="Q380" s="45"/>
      <c r="R380" s="16" t="s">
        <v>46</v>
      </c>
      <c r="S380" s="88"/>
      <c r="T380" s="480" t="s">
        <v>48</v>
      </c>
      <c r="U380" s="481"/>
      <c r="V380" s="482"/>
      <c r="W380" s="483"/>
      <c r="X380" s="483"/>
      <c r="Y380" s="484"/>
      <c r="Z380" s="485"/>
      <c r="AA380" s="486"/>
      <c r="AB380" s="486"/>
      <c r="AC380" s="486"/>
      <c r="AD380" s="482">
        <v>0</v>
      </c>
      <c r="AE380" s="483"/>
      <c r="AF380" s="483"/>
      <c r="AG380" s="484"/>
      <c r="AH380" s="435">
        <f>IF(V379="賃金で算定",0,V380+Z380-AD380)</f>
        <v>0</v>
      </c>
      <c r="AI380" s="435"/>
      <c r="AJ380" s="435"/>
      <c r="AK380" s="465"/>
      <c r="AL380" s="439">
        <f>IF(V379="賃金で算定","賃金で算定",IF(OR(V380=0,$F391="",AV379=""),0,IF(AW379="昔",VLOOKUP($F391,労務比率,AX379,FALSE),IF(AW379="上",VLOOKUP($F391,労務比率,AX379,FALSE),IF(AW379="中",VLOOKUP($F391,労務比率,AX379,FALSE),VLOOKUP($F391,労務比率,AX379,FALSE))))))</f>
        <v>0</v>
      </c>
      <c r="AM380" s="440"/>
      <c r="AN380" s="615">
        <f>IF(V379="賃金で算定",0,INT(AH380*AL380/100))</f>
        <v>0</v>
      </c>
      <c r="AO380" s="616"/>
      <c r="AP380" s="616"/>
      <c r="AQ380" s="616"/>
      <c r="AR380" s="616"/>
      <c r="AS380" s="309"/>
      <c r="AV380" s="46"/>
      <c r="AW380" s="47"/>
      <c r="AY380" s="203">
        <f t="shared" ref="AY380" si="185">AH380</f>
        <v>0</v>
      </c>
      <c r="AZ380" s="201">
        <f>IF(AV379&lt;=設定シート!C$85,AH380,IF(AND(AV379&gt;=設定シート!E$85,AV379&lt;=設定シート!G$85),AH380*105/108,AH380))</f>
        <v>0</v>
      </c>
      <c r="BA380" s="198"/>
      <c r="BB380" s="201">
        <f t="shared" ref="BB380" si="186">IF($AL380="賃金で算定",0,INT(AY380*$AL380/100))</f>
        <v>0</v>
      </c>
      <c r="BC380" s="201">
        <f>IF(AY380=AZ380,BB380,AZ380*$AL380/100)</f>
        <v>0</v>
      </c>
      <c r="BL380" s="43">
        <f>IF(AY380=AZ380,0,1)</f>
        <v>0</v>
      </c>
      <c r="BM380" s="43" t="str">
        <f>IF(BL380=1,AL380,"")</f>
        <v/>
      </c>
    </row>
    <row r="381" spans="2:65" ht="18" customHeight="1" x14ac:dyDescent="0.15">
      <c r="B381" s="466"/>
      <c r="C381" s="467"/>
      <c r="D381" s="467"/>
      <c r="E381" s="467"/>
      <c r="F381" s="467"/>
      <c r="G381" s="467"/>
      <c r="H381" s="467"/>
      <c r="I381" s="468"/>
      <c r="J381" s="466"/>
      <c r="K381" s="467"/>
      <c r="L381" s="467"/>
      <c r="M381" s="467"/>
      <c r="N381" s="472"/>
      <c r="O381" s="86"/>
      <c r="P381" s="15" t="s">
        <v>45</v>
      </c>
      <c r="Q381" s="44"/>
      <c r="R381" s="15" t="s">
        <v>46</v>
      </c>
      <c r="S381" s="85"/>
      <c r="T381" s="474" t="s">
        <v>47</v>
      </c>
      <c r="U381" s="475"/>
      <c r="V381" s="476"/>
      <c r="W381" s="477"/>
      <c r="X381" s="477"/>
      <c r="Y381" s="60"/>
      <c r="Z381" s="33"/>
      <c r="AA381" s="34"/>
      <c r="AB381" s="34"/>
      <c r="AC381" s="35"/>
      <c r="AD381" s="33"/>
      <c r="AE381" s="34"/>
      <c r="AF381" s="34"/>
      <c r="AG381" s="40"/>
      <c r="AH381" s="462">
        <f>IF(V381="賃金で算定",V382+Z382-AD382,0)</f>
        <v>0</v>
      </c>
      <c r="AI381" s="463"/>
      <c r="AJ381" s="463"/>
      <c r="AK381" s="464"/>
      <c r="AL381" s="51"/>
      <c r="AM381" s="52"/>
      <c r="AN381" s="590"/>
      <c r="AO381" s="591"/>
      <c r="AP381" s="591"/>
      <c r="AQ381" s="591"/>
      <c r="AR381" s="591"/>
      <c r="AS381" s="307"/>
      <c r="AV381" s="46" t="str">
        <f>IF(OR(O381="",Q381=""),"", IF(O381&lt;20,DATE(O381+118,Q381,IF(S381="",1,S381)),DATE(O381+88,Q381,IF(S381="",1,S381))))</f>
        <v/>
      </c>
      <c r="AW381" s="47" t="str">
        <f>IF(AV381&lt;=設定シート!C$15,"昔",IF(AV381&lt;=設定シート!E$15,"上",IF(AV381&lt;=設定シート!G$15,"中","下")))</f>
        <v>下</v>
      </c>
      <c r="AX381" s="4">
        <f>IF(AV381&lt;=設定シート!$E$36,5,IF(AV381&lt;=設定シート!$I$36,7,IF(AV381&lt;=設定シート!$M$36,9,11)))</f>
        <v>11</v>
      </c>
      <c r="AY381" s="202"/>
      <c r="AZ381" s="200"/>
      <c r="BA381" s="204">
        <f t="shared" ref="BA381" si="187">AN381</f>
        <v>0</v>
      </c>
      <c r="BB381" s="200"/>
      <c r="BC381" s="200"/>
    </row>
    <row r="382" spans="2:65" ht="18" customHeight="1" x14ac:dyDescent="0.15">
      <c r="B382" s="469"/>
      <c r="C382" s="470"/>
      <c r="D382" s="470"/>
      <c r="E382" s="470"/>
      <c r="F382" s="470"/>
      <c r="G382" s="470"/>
      <c r="H382" s="470"/>
      <c r="I382" s="471"/>
      <c r="J382" s="469"/>
      <c r="K382" s="470"/>
      <c r="L382" s="470"/>
      <c r="M382" s="470"/>
      <c r="N382" s="473"/>
      <c r="O382" s="87"/>
      <c r="P382" s="16" t="s">
        <v>45</v>
      </c>
      <c r="Q382" s="45"/>
      <c r="R382" s="16" t="s">
        <v>46</v>
      </c>
      <c r="S382" s="88"/>
      <c r="T382" s="480" t="s">
        <v>48</v>
      </c>
      <c r="U382" s="481"/>
      <c r="V382" s="482"/>
      <c r="W382" s="483"/>
      <c r="X382" s="483"/>
      <c r="Y382" s="484"/>
      <c r="Z382" s="482"/>
      <c r="AA382" s="483"/>
      <c r="AB382" s="483"/>
      <c r="AC382" s="483"/>
      <c r="AD382" s="482">
        <v>0</v>
      </c>
      <c r="AE382" s="483"/>
      <c r="AF382" s="483"/>
      <c r="AG382" s="484"/>
      <c r="AH382" s="435">
        <f>IF(V381="賃金で算定",0,V382+Z382-AD382)</f>
        <v>0</v>
      </c>
      <c r="AI382" s="435"/>
      <c r="AJ382" s="435"/>
      <c r="AK382" s="465"/>
      <c r="AL382" s="439">
        <f>IF(V381="賃金で算定","賃金で算定",IF(OR(V382=0,$F391="",AV381=""),0,IF(AW381="昔",VLOOKUP($F391,労務比率,AX381,FALSE),IF(AW381="上",VLOOKUP($F391,労務比率,AX381,FALSE),IF(AW381="中",VLOOKUP($F391,労務比率,AX381,FALSE),VLOOKUP($F391,労務比率,AX381,FALSE))))))</f>
        <v>0</v>
      </c>
      <c r="AM382" s="440"/>
      <c r="AN382" s="615">
        <f>IF(V381="賃金で算定",0,INT(AH382*AL382/100))</f>
        <v>0</v>
      </c>
      <c r="AO382" s="616"/>
      <c r="AP382" s="616"/>
      <c r="AQ382" s="616"/>
      <c r="AR382" s="616"/>
      <c r="AS382" s="309"/>
      <c r="AV382" s="46"/>
      <c r="AW382" s="47"/>
      <c r="AY382" s="203">
        <f t="shared" ref="AY382" si="188">AH382</f>
        <v>0</v>
      </c>
      <c r="AZ382" s="201">
        <f>IF(AV381&lt;=設定シート!C$85,AH382,IF(AND(AV381&gt;=設定シート!E$85,AV381&lt;=設定シート!G$85),AH382*105/108,AH382))</f>
        <v>0</v>
      </c>
      <c r="BA382" s="198"/>
      <c r="BB382" s="201">
        <f t="shared" ref="BB382" si="189">IF($AL382="賃金で算定",0,INT(AY382*$AL382/100))</f>
        <v>0</v>
      </c>
      <c r="BC382" s="201">
        <f>IF(AY382=AZ382,BB382,AZ382*$AL382/100)</f>
        <v>0</v>
      </c>
      <c r="BL382" s="43">
        <f>IF(AY382=AZ382,0,1)</f>
        <v>0</v>
      </c>
      <c r="BM382" s="43" t="str">
        <f>IF(BL382=1,AL382,"")</f>
        <v/>
      </c>
    </row>
    <row r="383" spans="2:65" ht="18" customHeight="1" x14ac:dyDescent="0.15">
      <c r="B383" s="466"/>
      <c r="C383" s="467"/>
      <c r="D383" s="467"/>
      <c r="E383" s="467"/>
      <c r="F383" s="467"/>
      <c r="G383" s="467"/>
      <c r="H383" s="467"/>
      <c r="I383" s="468"/>
      <c r="J383" s="466"/>
      <c r="K383" s="467"/>
      <c r="L383" s="467"/>
      <c r="M383" s="467"/>
      <c r="N383" s="472"/>
      <c r="O383" s="86"/>
      <c r="P383" s="15" t="s">
        <v>45</v>
      </c>
      <c r="Q383" s="44"/>
      <c r="R383" s="15" t="s">
        <v>46</v>
      </c>
      <c r="S383" s="85"/>
      <c r="T383" s="474" t="s">
        <v>47</v>
      </c>
      <c r="U383" s="475"/>
      <c r="V383" s="476"/>
      <c r="W383" s="477"/>
      <c r="X383" s="477"/>
      <c r="Y383" s="60"/>
      <c r="Z383" s="33"/>
      <c r="AA383" s="34"/>
      <c r="AB383" s="34"/>
      <c r="AC383" s="35"/>
      <c r="AD383" s="33"/>
      <c r="AE383" s="34"/>
      <c r="AF383" s="34"/>
      <c r="AG383" s="40"/>
      <c r="AH383" s="462">
        <f>IF(V383="賃金で算定",V384+Z384-AD384,0)</f>
        <v>0</v>
      </c>
      <c r="AI383" s="463"/>
      <c r="AJ383" s="463"/>
      <c r="AK383" s="464"/>
      <c r="AL383" s="51"/>
      <c r="AM383" s="52"/>
      <c r="AN383" s="590"/>
      <c r="AO383" s="591"/>
      <c r="AP383" s="591"/>
      <c r="AQ383" s="591"/>
      <c r="AR383" s="591"/>
      <c r="AS383" s="307"/>
      <c r="AV383" s="46" t="str">
        <f>IF(OR(O383="",Q383=""),"", IF(O383&lt;20,DATE(O383+118,Q383,IF(S383="",1,S383)),DATE(O383+88,Q383,IF(S383="",1,S383))))</f>
        <v/>
      </c>
      <c r="AW383" s="47" t="str">
        <f>IF(AV383&lt;=設定シート!C$15,"昔",IF(AV383&lt;=設定シート!E$15,"上",IF(AV383&lt;=設定シート!G$15,"中","下")))</f>
        <v>下</v>
      </c>
      <c r="AX383" s="4">
        <f>IF(AV383&lt;=設定シート!$E$36,5,IF(AV383&lt;=設定シート!$I$36,7,IF(AV383&lt;=設定シート!$M$36,9,11)))</f>
        <v>11</v>
      </c>
      <c r="AY383" s="202"/>
      <c r="AZ383" s="200"/>
      <c r="BA383" s="204">
        <f t="shared" ref="BA383" si="190">AN383</f>
        <v>0</v>
      </c>
      <c r="BB383" s="200"/>
      <c r="BC383" s="200"/>
    </row>
    <row r="384" spans="2:65" ht="18" customHeight="1" x14ac:dyDescent="0.15">
      <c r="B384" s="469"/>
      <c r="C384" s="470"/>
      <c r="D384" s="470"/>
      <c r="E384" s="470"/>
      <c r="F384" s="470"/>
      <c r="G384" s="470"/>
      <c r="H384" s="470"/>
      <c r="I384" s="471"/>
      <c r="J384" s="469"/>
      <c r="K384" s="470"/>
      <c r="L384" s="470"/>
      <c r="M384" s="470"/>
      <c r="N384" s="473"/>
      <c r="O384" s="87"/>
      <c r="P384" s="16" t="s">
        <v>45</v>
      </c>
      <c r="Q384" s="45"/>
      <c r="R384" s="16" t="s">
        <v>46</v>
      </c>
      <c r="S384" s="88"/>
      <c r="T384" s="480" t="s">
        <v>48</v>
      </c>
      <c r="U384" s="481"/>
      <c r="V384" s="482"/>
      <c r="W384" s="483"/>
      <c r="X384" s="483"/>
      <c r="Y384" s="484"/>
      <c r="Z384" s="482"/>
      <c r="AA384" s="483"/>
      <c r="AB384" s="483"/>
      <c r="AC384" s="483"/>
      <c r="AD384" s="482">
        <v>0</v>
      </c>
      <c r="AE384" s="483"/>
      <c r="AF384" s="483"/>
      <c r="AG384" s="484"/>
      <c r="AH384" s="435">
        <f>IF(V383="賃金で算定",0,V384+Z384-AD384)</f>
        <v>0</v>
      </c>
      <c r="AI384" s="435"/>
      <c r="AJ384" s="435"/>
      <c r="AK384" s="465"/>
      <c r="AL384" s="439">
        <f>IF(V383="賃金で算定","賃金で算定",IF(OR(V384=0,$F391="",AV383=""),0,IF(AW383="昔",VLOOKUP($F391,労務比率,AX383,FALSE),IF(AW383="上",VLOOKUP($F391,労務比率,AX383,FALSE),IF(AW383="中",VLOOKUP($F391,労務比率,AX383,FALSE),VLOOKUP($F391,労務比率,AX383,FALSE))))))</f>
        <v>0</v>
      </c>
      <c r="AM384" s="440"/>
      <c r="AN384" s="615">
        <f>IF(V383="賃金で算定",0,INT(AH384*AL384/100))</f>
        <v>0</v>
      </c>
      <c r="AO384" s="616"/>
      <c r="AP384" s="616"/>
      <c r="AQ384" s="616"/>
      <c r="AR384" s="616"/>
      <c r="AS384" s="309"/>
      <c r="AV384" s="46"/>
      <c r="AW384" s="47"/>
      <c r="AY384" s="203">
        <f t="shared" ref="AY384" si="191">AH384</f>
        <v>0</v>
      </c>
      <c r="AZ384" s="201">
        <f>IF(AV383&lt;=設定シート!C$85,AH384,IF(AND(AV383&gt;=設定シート!E$85,AV383&lt;=設定シート!G$85),AH384*105/108,AH384))</f>
        <v>0</v>
      </c>
      <c r="BA384" s="198"/>
      <c r="BB384" s="201">
        <f t="shared" ref="BB384" si="192">IF($AL384="賃金で算定",0,INT(AY384*$AL384/100))</f>
        <v>0</v>
      </c>
      <c r="BC384" s="201">
        <f>IF(AY384=AZ384,BB384,AZ384*$AL384/100)</f>
        <v>0</v>
      </c>
      <c r="BL384" s="43">
        <f>IF(AY384=AZ384,0,1)</f>
        <v>0</v>
      </c>
      <c r="BM384" s="43" t="str">
        <f>IF(BL384=1,AL384,"")</f>
        <v/>
      </c>
    </row>
    <row r="385" spans="2:65" ht="18" customHeight="1" x14ac:dyDescent="0.15">
      <c r="B385" s="466"/>
      <c r="C385" s="467"/>
      <c r="D385" s="467"/>
      <c r="E385" s="467"/>
      <c r="F385" s="467"/>
      <c r="G385" s="467"/>
      <c r="H385" s="467"/>
      <c r="I385" s="468"/>
      <c r="J385" s="466"/>
      <c r="K385" s="467"/>
      <c r="L385" s="467"/>
      <c r="M385" s="467"/>
      <c r="N385" s="472"/>
      <c r="O385" s="86"/>
      <c r="P385" s="15" t="s">
        <v>45</v>
      </c>
      <c r="Q385" s="44"/>
      <c r="R385" s="15" t="s">
        <v>46</v>
      </c>
      <c r="S385" s="85"/>
      <c r="T385" s="474" t="s">
        <v>47</v>
      </c>
      <c r="U385" s="475"/>
      <c r="V385" s="476"/>
      <c r="W385" s="477"/>
      <c r="X385" s="477"/>
      <c r="Y385" s="60"/>
      <c r="Z385" s="33"/>
      <c r="AA385" s="34"/>
      <c r="AB385" s="34"/>
      <c r="AC385" s="35"/>
      <c r="AD385" s="33"/>
      <c r="AE385" s="34"/>
      <c r="AF385" s="34"/>
      <c r="AG385" s="40"/>
      <c r="AH385" s="462">
        <f>IF(V385="賃金で算定",V386+Z386-AD386,0)</f>
        <v>0</v>
      </c>
      <c r="AI385" s="463"/>
      <c r="AJ385" s="463"/>
      <c r="AK385" s="464"/>
      <c r="AL385" s="51"/>
      <c r="AM385" s="52"/>
      <c r="AN385" s="590"/>
      <c r="AO385" s="591"/>
      <c r="AP385" s="591"/>
      <c r="AQ385" s="591"/>
      <c r="AR385" s="591"/>
      <c r="AS385" s="307"/>
      <c r="AV385" s="46" t="str">
        <f>IF(OR(O385="",Q385=""),"", IF(O385&lt;20,DATE(O385+118,Q385,IF(S385="",1,S385)),DATE(O385+88,Q385,IF(S385="",1,S385))))</f>
        <v/>
      </c>
      <c r="AW385" s="47" t="str">
        <f>IF(AV385&lt;=設定シート!C$15,"昔",IF(AV385&lt;=設定シート!E$15,"上",IF(AV385&lt;=設定シート!G$15,"中","下")))</f>
        <v>下</v>
      </c>
      <c r="AX385" s="4">
        <f>IF(AV385&lt;=設定シート!$E$36,5,IF(AV385&lt;=設定シート!$I$36,7,IF(AV385&lt;=設定シート!$M$36,9,11)))</f>
        <v>11</v>
      </c>
      <c r="AY385" s="202"/>
      <c r="AZ385" s="200"/>
      <c r="BA385" s="204">
        <f t="shared" ref="BA385" si="193">AN385</f>
        <v>0</v>
      </c>
      <c r="BB385" s="200"/>
      <c r="BC385" s="200"/>
    </row>
    <row r="386" spans="2:65" ht="18" customHeight="1" x14ac:dyDescent="0.15">
      <c r="B386" s="469"/>
      <c r="C386" s="470"/>
      <c r="D386" s="470"/>
      <c r="E386" s="470"/>
      <c r="F386" s="470"/>
      <c r="G386" s="470"/>
      <c r="H386" s="470"/>
      <c r="I386" s="471"/>
      <c r="J386" s="469"/>
      <c r="K386" s="470"/>
      <c r="L386" s="470"/>
      <c r="M386" s="470"/>
      <c r="N386" s="473"/>
      <c r="O386" s="87"/>
      <c r="P386" s="16" t="s">
        <v>45</v>
      </c>
      <c r="Q386" s="45"/>
      <c r="R386" s="16" t="s">
        <v>46</v>
      </c>
      <c r="S386" s="88"/>
      <c r="T386" s="480" t="s">
        <v>48</v>
      </c>
      <c r="U386" s="481"/>
      <c r="V386" s="482"/>
      <c r="W386" s="483"/>
      <c r="X386" s="483"/>
      <c r="Y386" s="484"/>
      <c r="Z386" s="482"/>
      <c r="AA386" s="483"/>
      <c r="AB386" s="483"/>
      <c r="AC386" s="483"/>
      <c r="AD386" s="482">
        <v>0</v>
      </c>
      <c r="AE386" s="483"/>
      <c r="AF386" s="483"/>
      <c r="AG386" s="484"/>
      <c r="AH386" s="435">
        <f>IF(V385="賃金で算定",0,V386+Z386-AD386)</f>
        <v>0</v>
      </c>
      <c r="AI386" s="435"/>
      <c r="AJ386" s="435"/>
      <c r="AK386" s="465"/>
      <c r="AL386" s="439">
        <f>IF(V385="賃金で算定","賃金で算定",IF(OR(V386=0,$F391="",AV385=""),0,IF(AW385="昔",VLOOKUP($F391,労務比率,AX385,FALSE),IF(AW385="上",VLOOKUP($F391,労務比率,AX385,FALSE),IF(AW385="中",VLOOKUP($F391,労務比率,AX385,FALSE),VLOOKUP($F391,労務比率,AX385,FALSE))))))</f>
        <v>0</v>
      </c>
      <c r="AM386" s="440"/>
      <c r="AN386" s="615">
        <f>IF(V385="賃金で算定",0,INT(AH386*AL386/100))</f>
        <v>0</v>
      </c>
      <c r="AO386" s="616"/>
      <c r="AP386" s="616"/>
      <c r="AQ386" s="616"/>
      <c r="AR386" s="616"/>
      <c r="AS386" s="309"/>
      <c r="AV386" s="46"/>
      <c r="AW386" s="47"/>
      <c r="AY386" s="203">
        <f t="shared" ref="AY386" si="194">AH386</f>
        <v>0</v>
      </c>
      <c r="AZ386" s="201">
        <f>IF(AV385&lt;=設定シート!C$85,AH386,IF(AND(AV385&gt;=設定シート!E$85,AV385&lt;=設定シート!G$85),AH386*105/108,AH386))</f>
        <v>0</v>
      </c>
      <c r="BA386" s="198"/>
      <c r="BB386" s="201">
        <f t="shared" ref="BB386" si="195">IF($AL386="賃金で算定",0,INT(AY386*$AL386/100))</f>
        <v>0</v>
      </c>
      <c r="BC386" s="201">
        <f>IF(AY386=AZ386,BB386,AZ386*$AL386/100)</f>
        <v>0</v>
      </c>
      <c r="BL386" s="43">
        <f>IF(AY386=AZ386,0,1)</f>
        <v>0</v>
      </c>
      <c r="BM386" s="43" t="str">
        <f>IF(BL386=1,AL386,"")</f>
        <v/>
      </c>
    </row>
    <row r="387" spans="2:65" ht="18" customHeight="1" x14ac:dyDescent="0.15">
      <c r="B387" s="466"/>
      <c r="C387" s="467"/>
      <c r="D387" s="467"/>
      <c r="E387" s="467"/>
      <c r="F387" s="467"/>
      <c r="G387" s="467"/>
      <c r="H387" s="467"/>
      <c r="I387" s="468"/>
      <c r="J387" s="466"/>
      <c r="K387" s="467"/>
      <c r="L387" s="467"/>
      <c r="M387" s="467"/>
      <c r="N387" s="472"/>
      <c r="O387" s="86"/>
      <c r="P387" s="15" t="s">
        <v>45</v>
      </c>
      <c r="Q387" s="44"/>
      <c r="R387" s="15" t="s">
        <v>46</v>
      </c>
      <c r="S387" s="85"/>
      <c r="T387" s="474" t="s">
        <v>47</v>
      </c>
      <c r="U387" s="475"/>
      <c r="V387" s="476"/>
      <c r="W387" s="477"/>
      <c r="X387" s="477"/>
      <c r="Y387" s="60"/>
      <c r="Z387" s="33"/>
      <c r="AA387" s="34"/>
      <c r="AB387" s="34"/>
      <c r="AC387" s="35"/>
      <c r="AD387" s="33"/>
      <c r="AE387" s="34"/>
      <c r="AF387" s="34"/>
      <c r="AG387" s="40"/>
      <c r="AH387" s="462">
        <f>IF(V387="賃金で算定",V388+Z388-AD388,0)</f>
        <v>0</v>
      </c>
      <c r="AI387" s="463"/>
      <c r="AJ387" s="463"/>
      <c r="AK387" s="464"/>
      <c r="AL387" s="51"/>
      <c r="AM387" s="52"/>
      <c r="AN387" s="590"/>
      <c r="AO387" s="591"/>
      <c r="AP387" s="591"/>
      <c r="AQ387" s="591"/>
      <c r="AR387" s="591"/>
      <c r="AS387" s="307"/>
      <c r="AV387" s="46" t="str">
        <f>IF(OR(O387="",Q387=""),"", IF(O387&lt;20,DATE(O387+118,Q387,IF(S387="",1,S387)),DATE(O387+88,Q387,IF(S387="",1,S387))))</f>
        <v/>
      </c>
      <c r="AW387" s="47" t="str">
        <f>IF(AV387&lt;=設定シート!C$15,"昔",IF(AV387&lt;=設定シート!E$15,"上",IF(AV387&lt;=設定シート!G$15,"中","下")))</f>
        <v>下</v>
      </c>
      <c r="AX387" s="4">
        <f>IF(AV387&lt;=設定シート!$E$36,5,IF(AV387&lt;=設定シート!$I$36,7,IF(AV387&lt;=設定シート!$M$36,9,11)))</f>
        <v>11</v>
      </c>
      <c r="AY387" s="202"/>
      <c r="AZ387" s="200"/>
      <c r="BA387" s="204">
        <f t="shared" ref="BA387" si="196">AN387</f>
        <v>0</v>
      </c>
      <c r="BB387" s="200"/>
      <c r="BC387" s="200"/>
    </row>
    <row r="388" spans="2:65" ht="18" customHeight="1" x14ac:dyDescent="0.15">
      <c r="B388" s="469"/>
      <c r="C388" s="470"/>
      <c r="D388" s="470"/>
      <c r="E388" s="470"/>
      <c r="F388" s="470"/>
      <c r="G388" s="470"/>
      <c r="H388" s="470"/>
      <c r="I388" s="471"/>
      <c r="J388" s="469"/>
      <c r="K388" s="470"/>
      <c r="L388" s="470"/>
      <c r="M388" s="470"/>
      <c r="N388" s="473"/>
      <c r="O388" s="87"/>
      <c r="P388" s="16" t="s">
        <v>45</v>
      </c>
      <c r="Q388" s="45"/>
      <c r="R388" s="16" t="s">
        <v>46</v>
      </c>
      <c r="S388" s="88"/>
      <c r="T388" s="480" t="s">
        <v>48</v>
      </c>
      <c r="U388" s="481"/>
      <c r="V388" s="482"/>
      <c r="W388" s="483"/>
      <c r="X388" s="483"/>
      <c r="Y388" s="484"/>
      <c r="Z388" s="482"/>
      <c r="AA388" s="483"/>
      <c r="AB388" s="483"/>
      <c r="AC388" s="483"/>
      <c r="AD388" s="482">
        <v>0</v>
      </c>
      <c r="AE388" s="483"/>
      <c r="AF388" s="483"/>
      <c r="AG388" s="484"/>
      <c r="AH388" s="435">
        <f>IF(V387="賃金で算定",0,V388+Z388-AD388)</f>
        <v>0</v>
      </c>
      <c r="AI388" s="435"/>
      <c r="AJ388" s="435"/>
      <c r="AK388" s="465"/>
      <c r="AL388" s="439">
        <f>IF(V387="賃金で算定","賃金で算定",IF(OR(V388=0,$F391="",AV387=""),0,IF(AW387="昔",VLOOKUP($F391,労務比率,AX387,FALSE),IF(AW387="上",VLOOKUP($F391,労務比率,AX387,FALSE),IF(AW387="中",VLOOKUP($F391,労務比率,AX387,FALSE),VLOOKUP($F391,労務比率,AX387,FALSE))))))</f>
        <v>0</v>
      </c>
      <c r="AM388" s="440"/>
      <c r="AN388" s="615">
        <f>IF(V387="賃金で算定",0,INT(AH388*AL388/100))</f>
        <v>0</v>
      </c>
      <c r="AO388" s="616"/>
      <c r="AP388" s="616"/>
      <c r="AQ388" s="616"/>
      <c r="AR388" s="616"/>
      <c r="AS388" s="309"/>
      <c r="AV388" s="46"/>
      <c r="AW388" s="47"/>
      <c r="AY388" s="203">
        <f t="shared" ref="AY388" si="197">AH388</f>
        <v>0</v>
      </c>
      <c r="AZ388" s="201">
        <f>IF(AV387&lt;=設定シート!C$85,AH388,IF(AND(AV387&gt;=設定シート!E$85,AV387&lt;=設定シート!G$85),AH388*105/108,AH388))</f>
        <v>0</v>
      </c>
      <c r="BA388" s="198"/>
      <c r="BB388" s="201">
        <f t="shared" ref="BB388" si="198">IF($AL388="賃金で算定",0,INT(AY388*$AL388/100))</f>
        <v>0</v>
      </c>
      <c r="BC388" s="201">
        <f>IF(AY388=AZ388,BB388,AZ388*$AL388/100)</f>
        <v>0</v>
      </c>
      <c r="BL388" s="43">
        <f>IF(AY388=AZ388,0,1)</f>
        <v>0</v>
      </c>
      <c r="BM388" s="43" t="str">
        <f>IF(BL388=1,AL388,"")</f>
        <v/>
      </c>
    </row>
    <row r="389" spans="2:65" ht="18" customHeight="1" x14ac:dyDescent="0.15">
      <c r="B389" s="466"/>
      <c r="C389" s="467"/>
      <c r="D389" s="467"/>
      <c r="E389" s="467"/>
      <c r="F389" s="467"/>
      <c r="G389" s="467"/>
      <c r="H389" s="467"/>
      <c r="I389" s="468"/>
      <c r="J389" s="466"/>
      <c r="K389" s="467"/>
      <c r="L389" s="467"/>
      <c r="M389" s="467"/>
      <c r="N389" s="472"/>
      <c r="O389" s="86"/>
      <c r="P389" s="15" t="s">
        <v>45</v>
      </c>
      <c r="Q389" s="44"/>
      <c r="R389" s="15" t="s">
        <v>46</v>
      </c>
      <c r="S389" s="85"/>
      <c r="T389" s="474" t="s">
        <v>47</v>
      </c>
      <c r="U389" s="475"/>
      <c r="V389" s="476"/>
      <c r="W389" s="477"/>
      <c r="X389" s="477"/>
      <c r="Y389" s="60"/>
      <c r="Z389" s="33"/>
      <c r="AA389" s="34"/>
      <c r="AB389" s="34"/>
      <c r="AC389" s="35"/>
      <c r="AD389" s="33"/>
      <c r="AE389" s="34"/>
      <c r="AF389" s="34"/>
      <c r="AG389" s="40"/>
      <c r="AH389" s="462">
        <f>IF(V389="賃金で算定",V390+Z390-AD390,0)</f>
        <v>0</v>
      </c>
      <c r="AI389" s="463"/>
      <c r="AJ389" s="463"/>
      <c r="AK389" s="464"/>
      <c r="AL389" s="51"/>
      <c r="AM389" s="52"/>
      <c r="AN389" s="590"/>
      <c r="AO389" s="591"/>
      <c r="AP389" s="591"/>
      <c r="AQ389" s="591"/>
      <c r="AR389" s="591"/>
      <c r="AS389" s="307"/>
      <c r="AV389" s="46" t="str">
        <f>IF(OR(O389="",Q389=""),"", IF(O389&lt;20,DATE(O389+118,Q389,IF(S389="",1,S389)),DATE(O389+88,Q389,IF(S389="",1,S389))))</f>
        <v/>
      </c>
      <c r="AW389" s="47" t="str">
        <f>IF(AV389&lt;=設定シート!C$15,"昔",IF(AV389&lt;=設定シート!E$15,"上",IF(AV389&lt;=設定シート!G$15,"中","下")))</f>
        <v>下</v>
      </c>
      <c r="AX389" s="4">
        <f>IF(AV389&lt;=設定シート!$E$36,5,IF(AV389&lt;=設定シート!$I$36,7,IF(AV389&lt;=設定シート!$M$36,9,11)))</f>
        <v>11</v>
      </c>
      <c r="AY389" s="202"/>
      <c r="AZ389" s="200"/>
      <c r="BA389" s="204">
        <f t="shared" ref="BA389" si="199">AN389</f>
        <v>0</v>
      </c>
      <c r="BB389" s="200"/>
      <c r="BC389" s="200"/>
    </row>
    <row r="390" spans="2:65" ht="18" customHeight="1" x14ac:dyDescent="0.15">
      <c r="B390" s="469"/>
      <c r="C390" s="470"/>
      <c r="D390" s="470"/>
      <c r="E390" s="470"/>
      <c r="F390" s="470"/>
      <c r="G390" s="470"/>
      <c r="H390" s="470"/>
      <c r="I390" s="471"/>
      <c r="J390" s="469"/>
      <c r="K390" s="470"/>
      <c r="L390" s="470"/>
      <c r="M390" s="470"/>
      <c r="N390" s="473"/>
      <c r="O390" s="87"/>
      <c r="P390" s="184" t="s">
        <v>45</v>
      </c>
      <c r="Q390" s="45"/>
      <c r="R390" s="16" t="s">
        <v>46</v>
      </c>
      <c r="S390" s="88"/>
      <c r="T390" s="480" t="s">
        <v>48</v>
      </c>
      <c r="U390" s="481"/>
      <c r="V390" s="482"/>
      <c r="W390" s="483"/>
      <c r="X390" s="483"/>
      <c r="Y390" s="484"/>
      <c r="Z390" s="482"/>
      <c r="AA390" s="483"/>
      <c r="AB390" s="483"/>
      <c r="AC390" s="483"/>
      <c r="AD390" s="482">
        <v>0</v>
      </c>
      <c r="AE390" s="483"/>
      <c r="AF390" s="483"/>
      <c r="AG390" s="484"/>
      <c r="AH390" s="436">
        <f>IF(V389="賃金で算定",0,V390+Z390-AD390)</f>
        <v>0</v>
      </c>
      <c r="AI390" s="437"/>
      <c r="AJ390" s="437"/>
      <c r="AK390" s="438"/>
      <c r="AL390" s="439">
        <f>IF(V389="賃金で算定","賃金で算定",IF(OR(V390=0,$F391="",AV389=""),0,IF(AW389="昔",VLOOKUP($F391,労務比率,AX389,FALSE),IF(AW389="上",VLOOKUP($F391,労務比率,AX389,FALSE),IF(AW389="中",VLOOKUP($F391,労務比率,AX389,FALSE),VLOOKUP($F391,労務比率,AX389,FALSE))))))</f>
        <v>0</v>
      </c>
      <c r="AM390" s="440"/>
      <c r="AN390" s="615">
        <f>IF(V389="賃金で算定",0,INT(AH390*AL390/100))</f>
        <v>0</v>
      </c>
      <c r="AO390" s="616"/>
      <c r="AP390" s="616"/>
      <c r="AQ390" s="616"/>
      <c r="AR390" s="616"/>
      <c r="AS390" s="309"/>
      <c r="AV390" s="46"/>
      <c r="AW390" s="47"/>
      <c r="AY390" s="203">
        <f t="shared" ref="AY390" si="200">AH390</f>
        <v>0</v>
      </c>
      <c r="AZ390" s="201">
        <f>IF(AV389&lt;=設定シート!C$85,AH390,IF(AND(AV389&gt;=設定シート!E$85,AV389&lt;=設定シート!G$85),AH390*105/108,AH390))</f>
        <v>0</v>
      </c>
      <c r="BA390" s="198"/>
      <c r="BB390" s="201">
        <f t="shared" ref="BB390" si="201">IF($AL390="賃金で算定",0,INT(AY390*$AL390/100))</f>
        <v>0</v>
      </c>
      <c r="BC390" s="201">
        <f>IF(AY390=AZ390,BB390,AZ390*$AL390/100)</f>
        <v>0</v>
      </c>
      <c r="BL390" s="43">
        <f>IF(AY390=AZ390,0,1)</f>
        <v>0</v>
      </c>
      <c r="BM390" s="43" t="str">
        <f>IF(BL390=1,AL390,"")</f>
        <v/>
      </c>
    </row>
    <row r="391" spans="2:65" ht="18" customHeight="1" x14ac:dyDescent="0.15">
      <c r="B391" s="441" t="s">
        <v>85</v>
      </c>
      <c r="C391" s="442"/>
      <c r="D391" s="442"/>
      <c r="E391" s="443"/>
      <c r="F391" s="450"/>
      <c r="G391" s="451"/>
      <c r="H391" s="451"/>
      <c r="I391" s="451"/>
      <c r="J391" s="451"/>
      <c r="K391" s="451"/>
      <c r="L391" s="451"/>
      <c r="M391" s="451"/>
      <c r="N391" s="452"/>
      <c r="O391" s="441" t="s">
        <v>49</v>
      </c>
      <c r="P391" s="442"/>
      <c r="Q391" s="442"/>
      <c r="R391" s="442"/>
      <c r="S391" s="442"/>
      <c r="T391" s="442"/>
      <c r="U391" s="443"/>
      <c r="V391" s="459">
        <f>AH391</f>
        <v>0</v>
      </c>
      <c r="W391" s="460"/>
      <c r="X391" s="460"/>
      <c r="Y391" s="461"/>
      <c r="Z391" s="33"/>
      <c r="AA391" s="34"/>
      <c r="AB391" s="34"/>
      <c r="AC391" s="35"/>
      <c r="AD391" s="33"/>
      <c r="AE391" s="34"/>
      <c r="AF391" s="34"/>
      <c r="AG391" s="35"/>
      <c r="AH391" s="462">
        <f>AH373+AH375+AH377+AH379+AH381+AH383+AH385+AH387+AH389</f>
        <v>0</v>
      </c>
      <c r="AI391" s="463"/>
      <c r="AJ391" s="463"/>
      <c r="AK391" s="464"/>
      <c r="AL391" s="53"/>
      <c r="AM391" s="54"/>
      <c r="AN391" s="459">
        <f>AN373+AN375+AN377+AN379+AN381+AN383+AN385+AN387+AN389</f>
        <v>0</v>
      </c>
      <c r="AO391" s="460"/>
      <c r="AP391" s="460"/>
      <c r="AQ391" s="460"/>
      <c r="AR391" s="460"/>
      <c r="AS391" s="307"/>
      <c r="AW391" s="47"/>
      <c r="AY391" s="202"/>
      <c r="AZ391" s="205"/>
      <c r="BA391" s="212">
        <f>BA373+BA375+BA377+BA379+BA381+BA383+BA385+BA387+BA389</f>
        <v>0</v>
      </c>
      <c r="BB391" s="204">
        <f>BB374+BB376+BB378+BB380+BB382+BB384+BB386+BB388+BB390</f>
        <v>0</v>
      </c>
      <c r="BC391" s="204">
        <f>SUMIF(BL374:BL390,0,BC374:BC390)+ROUNDDOWN(ROUNDDOWN(BL391*105/108,0)*BM391/100,0)</f>
        <v>0</v>
      </c>
      <c r="BL391" s="43">
        <f>SUMIF(BL374:BL390,1,AH374:AK390)</f>
        <v>0</v>
      </c>
      <c r="BM391" s="43">
        <f>IF(COUNT(BM374:BM390)=0,0,SUM(BM374:BM390)/COUNT(BM374:BM390))</f>
        <v>0</v>
      </c>
    </row>
    <row r="392" spans="2:65" ht="18" customHeight="1" x14ac:dyDescent="0.15">
      <c r="B392" s="444"/>
      <c r="C392" s="445"/>
      <c r="D392" s="445"/>
      <c r="E392" s="446"/>
      <c r="F392" s="453"/>
      <c r="G392" s="454"/>
      <c r="H392" s="454"/>
      <c r="I392" s="454"/>
      <c r="J392" s="454"/>
      <c r="K392" s="454"/>
      <c r="L392" s="454"/>
      <c r="M392" s="454"/>
      <c r="N392" s="455"/>
      <c r="O392" s="444"/>
      <c r="P392" s="445"/>
      <c r="Q392" s="445"/>
      <c r="R392" s="445"/>
      <c r="S392" s="445"/>
      <c r="T392" s="445"/>
      <c r="U392" s="446"/>
      <c r="V392" s="434">
        <f>V374+V376+V378+V380+V382+V384+V386+V388+V390-V391</f>
        <v>0</v>
      </c>
      <c r="W392" s="435"/>
      <c r="X392" s="435"/>
      <c r="Y392" s="465"/>
      <c r="Z392" s="434">
        <f>Z374+Z376+Z378+Z380+Z382+Z384+Z386+Z388+Z390</f>
        <v>0</v>
      </c>
      <c r="AA392" s="435"/>
      <c r="AB392" s="435"/>
      <c r="AC392" s="435"/>
      <c r="AD392" s="434">
        <f>AD374+AD376+AD378+AD380+AD382+AD384+AD386+AD388+AD390</f>
        <v>0</v>
      </c>
      <c r="AE392" s="435"/>
      <c r="AF392" s="435"/>
      <c r="AG392" s="435"/>
      <c r="AH392" s="434">
        <f>AY392</f>
        <v>0</v>
      </c>
      <c r="AI392" s="435"/>
      <c r="AJ392" s="435"/>
      <c r="AK392" s="435"/>
      <c r="AL392" s="55"/>
      <c r="AM392" s="56"/>
      <c r="AN392" s="926">
        <f>BB392</f>
        <v>0</v>
      </c>
      <c r="AO392" s="638"/>
      <c r="AP392" s="638"/>
      <c r="AQ392" s="638"/>
      <c r="AR392" s="638"/>
      <c r="AS392" s="308"/>
      <c r="AW392" s="47"/>
      <c r="AY392" s="208">
        <f>AY374+AY376+AY378+AY380+AY382+AY384+AY386+AY388+AY390</f>
        <v>0</v>
      </c>
      <c r="AZ392" s="210"/>
      <c r="BA392" s="210"/>
      <c r="BB392" s="206">
        <f>BB391</f>
        <v>0</v>
      </c>
      <c r="BC392" s="213"/>
    </row>
    <row r="393" spans="2:65" ht="18" customHeight="1" x14ac:dyDescent="0.15">
      <c r="B393" s="447"/>
      <c r="C393" s="448"/>
      <c r="D393" s="448"/>
      <c r="E393" s="449"/>
      <c r="F393" s="456"/>
      <c r="G393" s="457"/>
      <c r="H393" s="457"/>
      <c r="I393" s="457"/>
      <c r="J393" s="457"/>
      <c r="K393" s="457"/>
      <c r="L393" s="457"/>
      <c r="M393" s="457"/>
      <c r="N393" s="458"/>
      <c r="O393" s="447"/>
      <c r="P393" s="448"/>
      <c r="Q393" s="448"/>
      <c r="R393" s="448"/>
      <c r="S393" s="448"/>
      <c r="T393" s="448"/>
      <c r="U393" s="449"/>
      <c r="V393" s="436"/>
      <c r="W393" s="437"/>
      <c r="X393" s="437"/>
      <c r="Y393" s="438"/>
      <c r="Z393" s="436"/>
      <c r="AA393" s="437"/>
      <c r="AB393" s="437"/>
      <c r="AC393" s="437"/>
      <c r="AD393" s="436"/>
      <c r="AE393" s="437"/>
      <c r="AF393" s="437"/>
      <c r="AG393" s="437"/>
      <c r="AH393" s="436">
        <f>AZ393</f>
        <v>0</v>
      </c>
      <c r="AI393" s="437"/>
      <c r="AJ393" s="437"/>
      <c r="AK393" s="438"/>
      <c r="AL393" s="57"/>
      <c r="AM393" s="58"/>
      <c r="AN393" s="615">
        <f>BC393</f>
        <v>0</v>
      </c>
      <c r="AO393" s="616"/>
      <c r="AP393" s="616"/>
      <c r="AQ393" s="616"/>
      <c r="AR393" s="616"/>
      <c r="AS393" s="309"/>
      <c r="AU393" s="90"/>
      <c r="AW393" s="47"/>
      <c r="AY393" s="209"/>
      <c r="AZ393" s="211">
        <f>IF(AZ374+AZ376+AZ378+AZ380+AZ382+AZ384+AZ386+AZ388+AZ390=AY392,0,ROUNDDOWN(AZ374+AZ376+AZ378+AZ380+AZ382+AZ384+AZ386+AZ388+AZ390,0))</f>
        <v>0</v>
      </c>
      <c r="BA393" s="207"/>
      <c r="BB393" s="207"/>
      <c r="BC393" s="211">
        <f>IF(BC391=BB392,0,BC391)</f>
        <v>0</v>
      </c>
    </row>
    <row r="394" spans="2:65" ht="18" customHeight="1" x14ac:dyDescent="0.15">
      <c r="AD394" s="1" t="str">
        <f>IF(AND($F391="",$V391+$V392&gt;0),"事業の種類を選択してください。","")</f>
        <v/>
      </c>
      <c r="AN394" s="929">
        <f>IF(AN391=0,0,AN391+IF(AN393=0,AN392,AN393))</f>
        <v>0</v>
      </c>
      <c r="AO394" s="929"/>
      <c r="AP394" s="929"/>
      <c r="AQ394" s="929"/>
      <c r="AR394" s="929"/>
      <c r="AW394" s="47"/>
    </row>
    <row r="395" spans="2:65" ht="31.5" customHeight="1" x14ac:dyDescent="0.15">
      <c r="AN395" s="337"/>
      <c r="AO395" s="337"/>
      <c r="AP395" s="337"/>
      <c r="AQ395" s="337"/>
      <c r="AR395" s="337"/>
      <c r="AW395" s="47"/>
    </row>
    <row r="396" spans="2:65" ht="7.5" customHeight="1" x14ac:dyDescent="0.15">
      <c r="X396" s="6"/>
      <c r="Y396" s="6"/>
      <c r="AW396" s="47"/>
    </row>
    <row r="397" spans="2:65" ht="10.5" customHeight="1" x14ac:dyDescent="0.15">
      <c r="X397" s="6"/>
      <c r="Y397" s="6"/>
      <c r="AW397" s="47"/>
    </row>
    <row r="398" spans="2:65" ht="5.25" customHeight="1" x14ac:dyDescent="0.15">
      <c r="X398" s="6"/>
      <c r="Y398" s="6"/>
      <c r="AW398" s="47"/>
    </row>
    <row r="399" spans="2:65" ht="5.25" customHeight="1" x14ac:dyDescent="0.15">
      <c r="X399" s="6"/>
      <c r="Y399" s="6"/>
      <c r="AW399" s="47"/>
    </row>
    <row r="400" spans="2:65" ht="5.25" customHeight="1" x14ac:dyDescent="0.15">
      <c r="X400" s="6"/>
      <c r="Y400" s="6"/>
      <c r="AW400" s="47"/>
    </row>
    <row r="401" spans="2:65" ht="5.25" customHeight="1" x14ac:dyDescent="0.15">
      <c r="X401" s="6"/>
      <c r="Y401" s="6"/>
      <c r="AW401" s="47"/>
    </row>
    <row r="402" spans="2:65" ht="17.25" customHeight="1" x14ac:dyDescent="0.15">
      <c r="B402" s="2" t="s">
        <v>50</v>
      </c>
      <c r="S402" s="4"/>
      <c r="T402" s="4"/>
      <c r="U402" s="4"/>
      <c r="V402" s="4"/>
      <c r="W402" s="4"/>
      <c r="AL402" s="48"/>
      <c r="AW402" s="47"/>
    </row>
    <row r="403" spans="2:65" ht="12.75" customHeight="1" x14ac:dyDescent="0.15">
      <c r="M403" s="49"/>
      <c r="N403" s="49"/>
      <c r="O403" s="49"/>
      <c r="P403" s="49"/>
      <c r="Q403" s="49"/>
      <c r="R403" s="49"/>
      <c r="S403" s="49"/>
      <c r="T403" s="50"/>
      <c r="U403" s="50"/>
      <c r="V403" s="50"/>
      <c r="W403" s="50"/>
      <c r="X403" s="50"/>
      <c r="Y403" s="50"/>
      <c r="Z403" s="50"/>
      <c r="AA403" s="49"/>
      <c r="AB403" s="49"/>
      <c r="AC403" s="49"/>
      <c r="AL403" s="48"/>
      <c r="AM403" s="560" t="s">
        <v>266</v>
      </c>
      <c r="AN403" s="561"/>
      <c r="AO403" s="561"/>
      <c r="AP403" s="562"/>
      <c r="AW403" s="47"/>
    </row>
    <row r="404" spans="2:65" ht="12.75" customHeight="1" x14ac:dyDescent="0.15">
      <c r="M404" s="49"/>
      <c r="N404" s="49"/>
      <c r="O404" s="49"/>
      <c r="P404" s="49"/>
      <c r="Q404" s="49"/>
      <c r="R404" s="49"/>
      <c r="S404" s="49"/>
      <c r="T404" s="50"/>
      <c r="U404" s="50"/>
      <c r="V404" s="50"/>
      <c r="W404" s="50"/>
      <c r="X404" s="50"/>
      <c r="Y404" s="50"/>
      <c r="Z404" s="50"/>
      <c r="AA404" s="49"/>
      <c r="AB404" s="49"/>
      <c r="AC404" s="49"/>
      <c r="AL404" s="48"/>
      <c r="AM404" s="563"/>
      <c r="AN404" s="564"/>
      <c r="AO404" s="564"/>
      <c r="AP404" s="565"/>
      <c r="AW404" s="47"/>
    </row>
    <row r="405" spans="2:65" ht="12.75" customHeight="1" x14ac:dyDescent="0.15">
      <c r="M405" s="49"/>
      <c r="N405" s="49"/>
      <c r="O405" s="49"/>
      <c r="P405" s="49"/>
      <c r="Q405" s="49"/>
      <c r="R405" s="49"/>
      <c r="S405" s="49"/>
      <c r="T405" s="49"/>
      <c r="U405" s="49"/>
      <c r="V405" s="49"/>
      <c r="W405" s="49"/>
      <c r="X405" s="49"/>
      <c r="Y405" s="49"/>
      <c r="Z405" s="49"/>
      <c r="AA405" s="49"/>
      <c r="AB405" s="49"/>
      <c r="AC405" s="49"/>
      <c r="AL405" s="48"/>
      <c r="AM405" s="220"/>
      <c r="AN405" s="335"/>
      <c r="AW405" s="47"/>
    </row>
    <row r="406" spans="2:65" ht="6" customHeight="1" x14ac:dyDescent="0.15">
      <c r="M406" s="49"/>
      <c r="N406" s="49"/>
      <c r="O406" s="49"/>
      <c r="P406" s="49"/>
      <c r="Q406" s="49"/>
      <c r="R406" s="49"/>
      <c r="S406" s="49"/>
      <c r="T406" s="49"/>
      <c r="U406" s="49"/>
      <c r="V406" s="49"/>
      <c r="W406" s="49"/>
      <c r="X406" s="49"/>
      <c r="Y406" s="49"/>
      <c r="Z406" s="49"/>
      <c r="AA406" s="49"/>
      <c r="AB406" s="49"/>
      <c r="AC406" s="49"/>
      <c r="AL406" s="48"/>
      <c r="AM406" s="48"/>
      <c r="AW406" s="47"/>
    </row>
    <row r="407" spans="2:65" ht="12.75" customHeight="1" x14ac:dyDescent="0.15">
      <c r="B407" s="566" t="s">
        <v>2</v>
      </c>
      <c r="C407" s="567"/>
      <c r="D407" s="567"/>
      <c r="E407" s="567"/>
      <c r="F407" s="567"/>
      <c r="G407" s="567"/>
      <c r="H407" s="567"/>
      <c r="I407" s="567"/>
      <c r="J407" s="569" t="s">
        <v>10</v>
      </c>
      <c r="K407" s="569"/>
      <c r="L407" s="3" t="s">
        <v>3</v>
      </c>
      <c r="M407" s="569" t="s">
        <v>11</v>
      </c>
      <c r="N407" s="569"/>
      <c r="O407" s="570" t="s">
        <v>12</v>
      </c>
      <c r="P407" s="569"/>
      <c r="Q407" s="569"/>
      <c r="R407" s="569"/>
      <c r="S407" s="569"/>
      <c r="T407" s="569"/>
      <c r="U407" s="569" t="s">
        <v>13</v>
      </c>
      <c r="V407" s="569"/>
      <c r="W407" s="569"/>
      <c r="AD407" s="5"/>
      <c r="AE407" s="5"/>
      <c r="AF407" s="5"/>
      <c r="AG407" s="5"/>
      <c r="AH407" s="5"/>
      <c r="AI407" s="5"/>
      <c r="AJ407" s="5"/>
      <c r="AL407" s="571">
        <f>$AL$9</f>
        <v>0</v>
      </c>
      <c r="AM407" s="572"/>
      <c r="AN407" s="938" t="s">
        <v>4</v>
      </c>
      <c r="AO407" s="938"/>
      <c r="AP407" s="941">
        <v>10</v>
      </c>
      <c r="AQ407" s="941"/>
      <c r="AR407" s="938" t="s">
        <v>5</v>
      </c>
      <c r="AS407" s="944"/>
      <c r="AW407" s="47"/>
    </row>
    <row r="408" spans="2:65" ht="13.5" customHeight="1" x14ac:dyDescent="0.15">
      <c r="B408" s="567"/>
      <c r="C408" s="567"/>
      <c r="D408" s="567"/>
      <c r="E408" s="567"/>
      <c r="F408" s="567"/>
      <c r="G408" s="567"/>
      <c r="H408" s="567"/>
      <c r="I408" s="567"/>
      <c r="J408" s="508" t="str">
        <f>$J$10</f>
        <v>1</v>
      </c>
      <c r="K408" s="510" t="str">
        <f>$K$10</f>
        <v>2</v>
      </c>
      <c r="L408" s="513" t="str">
        <f>$L$10</f>
        <v>1</v>
      </c>
      <c r="M408" s="516" t="str">
        <f>$M$10</f>
        <v>0</v>
      </c>
      <c r="N408" s="510" t="str">
        <f>$N$10</f>
        <v>3</v>
      </c>
      <c r="O408" s="516" t="str">
        <f>$O$10</f>
        <v>9</v>
      </c>
      <c r="P408" s="519" t="str">
        <f>$P$10</f>
        <v>3</v>
      </c>
      <c r="Q408" s="519" t="str">
        <f>$Q$10</f>
        <v>9</v>
      </c>
      <c r="R408" s="519" t="str">
        <f>$R$10</f>
        <v>0</v>
      </c>
      <c r="S408" s="519" t="str">
        <f>$S$10</f>
        <v>2</v>
      </c>
      <c r="T408" s="510" t="str">
        <f>$T$10</f>
        <v>5</v>
      </c>
      <c r="U408" s="516">
        <f>$U$10</f>
        <v>0</v>
      </c>
      <c r="V408" s="519">
        <f>$V$10</f>
        <v>0</v>
      </c>
      <c r="W408" s="510">
        <f>$W$10</f>
        <v>0</v>
      </c>
      <c r="AD408" s="5"/>
      <c r="AE408" s="5"/>
      <c r="AF408" s="5"/>
      <c r="AG408" s="5"/>
      <c r="AH408" s="5"/>
      <c r="AI408" s="5"/>
      <c r="AJ408" s="5"/>
      <c r="AL408" s="573"/>
      <c r="AM408" s="574"/>
      <c r="AN408" s="939"/>
      <c r="AO408" s="939"/>
      <c r="AP408" s="942"/>
      <c r="AQ408" s="942"/>
      <c r="AR408" s="939"/>
      <c r="AS408" s="945"/>
      <c r="AW408" s="47"/>
    </row>
    <row r="409" spans="2:65" ht="9" customHeight="1" x14ac:dyDescent="0.15">
      <c r="B409" s="567"/>
      <c r="C409" s="567"/>
      <c r="D409" s="567"/>
      <c r="E409" s="567"/>
      <c r="F409" s="567"/>
      <c r="G409" s="567"/>
      <c r="H409" s="567"/>
      <c r="I409" s="567"/>
      <c r="J409" s="509"/>
      <c r="K409" s="511"/>
      <c r="L409" s="514"/>
      <c r="M409" s="517"/>
      <c r="N409" s="511"/>
      <c r="O409" s="517"/>
      <c r="P409" s="520"/>
      <c r="Q409" s="520"/>
      <c r="R409" s="520"/>
      <c r="S409" s="520"/>
      <c r="T409" s="511"/>
      <c r="U409" s="517"/>
      <c r="V409" s="520"/>
      <c r="W409" s="511"/>
      <c r="AD409" s="5"/>
      <c r="AE409" s="5"/>
      <c r="AF409" s="5"/>
      <c r="AG409" s="5"/>
      <c r="AH409" s="5"/>
      <c r="AI409" s="5"/>
      <c r="AJ409" s="5"/>
      <c r="AL409" s="575"/>
      <c r="AM409" s="576"/>
      <c r="AN409" s="940"/>
      <c r="AO409" s="940"/>
      <c r="AP409" s="943"/>
      <c r="AQ409" s="943"/>
      <c r="AR409" s="940"/>
      <c r="AS409" s="946"/>
      <c r="AW409" s="47"/>
    </row>
    <row r="410" spans="2:65" ht="6" customHeight="1" x14ac:dyDescent="0.15">
      <c r="B410" s="568"/>
      <c r="C410" s="568"/>
      <c r="D410" s="568"/>
      <c r="E410" s="568"/>
      <c r="F410" s="568"/>
      <c r="G410" s="568"/>
      <c r="H410" s="568"/>
      <c r="I410" s="568"/>
      <c r="J410" s="509"/>
      <c r="K410" s="512"/>
      <c r="L410" s="515"/>
      <c r="M410" s="518"/>
      <c r="N410" s="512"/>
      <c r="O410" s="518"/>
      <c r="P410" s="521"/>
      <c r="Q410" s="521"/>
      <c r="R410" s="521"/>
      <c r="S410" s="521"/>
      <c r="T410" s="512"/>
      <c r="U410" s="518"/>
      <c r="V410" s="521"/>
      <c r="W410" s="512"/>
      <c r="AW410" s="47"/>
    </row>
    <row r="411" spans="2:65" ht="15" customHeight="1" x14ac:dyDescent="0.15">
      <c r="B411" s="487" t="s">
        <v>51</v>
      </c>
      <c r="C411" s="488"/>
      <c r="D411" s="488"/>
      <c r="E411" s="488"/>
      <c r="F411" s="488"/>
      <c r="G411" s="488"/>
      <c r="H411" s="488"/>
      <c r="I411" s="489"/>
      <c r="J411" s="487" t="s">
        <v>6</v>
      </c>
      <c r="K411" s="488"/>
      <c r="L411" s="488"/>
      <c r="M411" s="488"/>
      <c r="N411" s="496"/>
      <c r="O411" s="499" t="s">
        <v>52</v>
      </c>
      <c r="P411" s="488"/>
      <c r="Q411" s="488"/>
      <c r="R411" s="488"/>
      <c r="S411" s="488"/>
      <c r="T411" s="488"/>
      <c r="U411" s="489"/>
      <c r="V411" s="12" t="s">
        <v>53</v>
      </c>
      <c r="W411" s="27"/>
      <c r="X411" s="27"/>
      <c r="Y411" s="526" t="s">
        <v>54</v>
      </c>
      <c r="Z411" s="526"/>
      <c r="AA411" s="526"/>
      <c r="AB411" s="526"/>
      <c r="AC411" s="526"/>
      <c r="AD411" s="526"/>
      <c r="AE411" s="526"/>
      <c r="AF411" s="526"/>
      <c r="AG411" s="526"/>
      <c r="AH411" s="526"/>
      <c r="AI411" s="27"/>
      <c r="AJ411" s="27"/>
      <c r="AK411" s="28"/>
      <c r="AL411" s="527" t="s">
        <v>216</v>
      </c>
      <c r="AM411" s="527"/>
      <c r="AN411" s="930" t="s">
        <v>33</v>
      </c>
      <c r="AO411" s="930"/>
      <c r="AP411" s="930"/>
      <c r="AQ411" s="930"/>
      <c r="AR411" s="930"/>
      <c r="AS411" s="931"/>
      <c r="AW411" s="47"/>
    </row>
    <row r="412" spans="2:65" ht="13.5" customHeight="1" x14ac:dyDescent="0.15">
      <c r="B412" s="490"/>
      <c r="C412" s="491"/>
      <c r="D412" s="491"/>
      <c r="E412" s="491"/>
      <c r="F412" s="491"/>
      <c r="G412" s="491"/>
      <c r="H412" s="491"/>
      <c r="I412" s="492"/>
      <c r="J412" s="490"/>
      <c r="K412" s="491"/>
      <c r="L412" s="491"/>
      <c r="M412" s="491"/>
      <c r="N412" s="497"/>
      <c r="O412" s="500"/>
      <c r="P412" s="491"/>
      <c r="Q412" s="491"/>
      <c r="R412" s="491"/>
      <c r="S412" s="491"/>
      <c r="T412" s="491"/>
      <c r="U412" s="492"/>
      <c r="V412" s="530" t="s">
        <v>7</v>
      </c>
      <c r="W412" s="531"/>
      <c r="X412" s="531"/>
      <c r="Y412" s="532"/>
      <c r="Z412" s="536" t="s">
        <v>16</v>
      </c>
      <c r="AA412" s="537"/>
      <c r="AB412" s="537"/>
      <c r="AC412" s="538"/>
      <c r="AD412" s="542" t="s">
        <v>17</v>
      </c>
      <c r="AE412" s="543"/>
      <c r="AF412" s="543"/>
      <c r="AG412" s="544"/>
      <c r="AH412" s="548" t="s">
        <v>86</v>
      </c>
      <c r="AI412" s="549"/>
      <c r="AJ412" s="549"/>
      <c r="AK412" s="550"/>
      <c r="AL412" s="554" t="s">
        <v>217</v>
      </c>
      <c r="AM412" s="554"/>
      <c r="AN412" s="932" t="s">
        <v>19</v>
      </c>
      <c r="AO412" s="933"/>
      <c r="AP412" s="933"/>
      <c r="AQ412" s="933"/>
      <c r="AR412" s="934"/>
      <c r="AS412" s="935"/>
      <c r="AW412" s="47"/>
      <c r="AY412" s="196" t="s">
        <v>243</v>
      </c>
      <c r="AZ412" s="196" t="s">
        <v>243</v>
      </c>
      <c r="BA412" s="196" t="s">
        <v>241</v>
      </c>
      <c r="BB412" s="522" t="s">
        <v>242</v>
      </c>
      <c r="BC412" s="523"/>
    </row>
    <row r="413" spans="2:65" ht="13.5" customHeight="1" x14ac:dyDescent="0.15">
      <c r="B413" s="493"/>
      <c r="C413" s="494"/>
      <c r="D413" s="494"/>
      <c r="E413" s="494"/>
      <c r="F413" s="494"/>
      <c r="G413" s="494"/>
      <c r="H413" s="494"/>
      <c r="I413" s="495"/>
      <c r="J413" s="493"/>
      <c r="K413" s="494"/>
      <c r="L413" s="494"/>
      <c r="M413" s="494"/>
      <c r="N413" s="498"/>
      <c r="O413" s="501"/>
      <c r="P413" s="494"/>
      <c r="Q413" s="494"/>
      <c r="R413" s="494"/>
      <c r="S413" s="494"/>
      <c r="T413" s="494"/>
      <c r="U413" s="495"/>
      <c r="V413" s="533"/>
      <c r="W413" s="534"/>
      <c r="X413" s="534"/>
      <c r="Y413" s="535"/>
      <c r="Z413" s="539"/>
      <c r="AA413" s="540"/>
      <c r="AB413" s="540"/>
      <c r="AC413" s="541"/>
      <c r="AD413" s="545"/>
      <c r="AE413" s="546"/>
      <c r="AF413" s="546"/>
      <c r="AG413" s="547"/>
      <c r="AH413" s="551"/>
      <c r="AI413" s="552"/>
      <c r="AJ413" s="552"/>
      <c r="AK413" s="553"/>
      <c r="AL413" s="555"/>
      <c r="AM413" s="555"/>
      <c r="AN413" s="936"/>
      <c r="AO413" s="936"/>
      <c r="AP413" s="936"/>
      <c r="AQ413" s="936"/>
      <c r="AR413" s="936"/>
      <c r="AS413" s="937"/>
      <c r="AW413" s="47"/>
      <c r="AY413" s="197"/>
      <c r="AZ413" s="198" t="s">
        <v>237</v>
      </c>
      <c r="BA413" s="198" t="s">
        <v>240</v>
      </c>
      <c r="BB413" s="199" t="s">
        <v>238</v>
      </c>
      <c r="BC413" s="198" t="s">
        <v>237</v>
      </c>
      <c r="BL413" s="43" t="s">
        <v>251</v>
      </c>
      <c r="BM413" s="43" t="s">
        <v>151</v>
      </c>
    </row>
    <row r="414" spans="2:65" ht="18" customHeight="1" x14ac:dyDescent="0.15">
      <c r="B414" s="466"/>
      <c r="C414" s="467"/>
      <c r="D414" s="467"/>
      <c r="E414" s="467"/>
      <c r="F414" s="467"/>
      <c r="G414" s="467"/>
      <c r="H414" s="467"/>
      <c r="I414" s="468"/>
      <c r="J414" s="466"/>
      <c r="K414" s="467"/>
      <c r="L414" s="467"/>
      <c r="M414" s="467"/>
      <c r="N414" s="472"/>
      <c r="O414" s="86"/>
      <c r="P414" s="15" t="s">
        <v>0</v>
      </c>
      <c r="Q414" s="44"/>
      <c r="R414" s="15" t="s">
        <v>1</v>
      </c>
      <c r="S414" s="85"/>
      <c r="T414" s="474" t="s">
        <v>57</v>
      </c>
      <c r="U414" s="475"/>
      <c r="V414" s="476"/>
      <c r="W414" s="477"/>
      <c r="X414" s="477"/>
      <c r="Y414" s="59" t="s">
        <v>8</v>
      </c>
      <c r="Z414" s="37"/>
      <c r="AA414" s="38"/>
      <c r="AB414" s="38"/>
      <c r="AC414" s="36" t="s">
        <v>8</v>
      </c>
      <c r="AD414" s="37"/>
      <c r="AE414" s="38"/>
      <c r="AF414" s="38"/>
      <c r="AG414" s="39" t="s">
        <v>8</v>
      </c>
      <c r="AH414" s="462">
        <f>IF(V414="賃金で算定",V415+Z415-AD415,0)</f>
        <v>0</v>
      </c>
      <c r="AI414" s="463"/>
      <c r="AJ414" s="463"/>
      <c r="AK414" s="464"/>
      <c r="AL414" s="51"/>
      <c r="AM414" s="52"/>
      <c r="AN414" s="590"/>
      <c r="AO414" s="591"/>
      <c r="AP414" s="591"/>
      <c r="AQ414" s="591"/>
      <c r="AR414" s="591"/>
      <c r="AS414" s="265" t="s">
        <v>8</v>
      </c>
      <c r="AV414" s="46" t="str">
        <f>IF(OR(O414="",Q414=""),"", IF(O414&lt;20,DATE(O414+118,Q414,IF(S414="",1,S414)),DATE(O414+88,Q414,IF(S414="",1,S414))))</f>
        <v/>
      </c>
      <c r="AW414" s="47" t="str">
        <f>IF(AV414&lt;=設定シート!C$15,"昔",IF(AV414&lt;=設定シート!E$15,"上",IF(AV414&lt;=設定シート!G$15,"中","下")))</f>
        <v>下</v>
      </c>
      <c r="AX414" s="4">
        <f>IF(AV414&lt;=設定シート!$E$36,5,IF(AV414&lt;=設定シート!$I$36,7,IF(AV414&lt;=設定シート!$M$36,9,11)))</f>
        <v>11</v>
      </c>
      <c r="AY414" s="202"/>
      <c r="AZ414" s="200"/>
      <c r="BA414" s="204">
        <f>AN414</f>
        <v>0</v>
      </c>
      <c r="BB414" s="200"/>
      <c r="BC414" s="200"/>
    </row>
    <row r="415" spans="2:65" ht="18" customHeight="1" x14ac:dyDescent="0.15">
      <c r="B415" s="469"/>
      <c r="C415" s="470"/>
      <c r="D415" s="470"/>
      <c r="E415" s="470"/>
      <c r="F415" s="470"/>
      <c r="G415" s="470"/>
      <c r="H415" s="470"/>
      <c r="I415" s="471"/>
      <c r="J415" s="469"/>
      <c r="K415" s="470"/>
      <c r="L415" s="470"/>
      <c r="M415" s="470"/>
      <c r="N415" s="473"/>
      <c r="O415" s="87"/>
      <c r="P415" s="5" t="s">
        <v>0</v>
      </c>
      <c r="Q415" s="45"/>
      <c r="R415" s="5" t="s">
        <v>1</v>
      </c>
      <c r="S415" s="88"/>
      <c r="T415" s="480" t="s">
        <v>58</v>
      </c>
      <c r="U415" s="481"/>
      <c r="V415" s="482"/>
      <c r="W415" s="483"/>
      <c r="X415" s="483"/>
      <c r="Y415" s="484"/>
      <c r="Z415" s="485"/>
      <c r="AA415" s="486"/>
      <c r="AB415" s="486"/>
      <c r="AC415" s="486"/>
      <c r="AD415" s="482">
        <v>0</v>
      </c>
      <c r="AE415" s="483"/>
      <c r="AF415" s="483"/>
      <c r="AG415" s="484"/>
      <c r="AH415" s="435">
        <f>IF(V414="賃金で算定",0,V415+Z415-AD415)</f>
        <v>0</v>
      </c>
      <c r="AI415" s="435"/>
      <c r="AJ415" s="435"/>
      <c r="AK415" s="465"/>
      <c r="AL415" s="439">
        <f>IF(V414="賃金で算定","賃金で算定",IF(OR(V415=0,$F432="",AV414=""),0,IF(AW414="昔",VLOOKUP($F432,労務比率,AX414,FALSE),IF(AW414="上",VLOOKUP($F432,労務比率,AX414,FALSE),IF(AW414="中",VLOOKUP($F432,労務比率,AX414,FALSE),VLOOKUP($F432,労務比率,AX414,FALSE))))))</f>
        <v>0</v>
      </c>
      <c r="AM415" s="440"/>
      <c r="AN415" s="615">
        <f>IF(V414="賃金で算定",0,INT(AH415*AL415/100))</f>
        <v>0</v>
      </c>
      <c r="AO415" s="616"/>
      <c r="AP415" s="616"/>
      <c r="AQ415" s="616"/>
      <c r="AR415" s="616"/>
      <c r="AS415" s="309"/>
      <c r="AV415" s="46"/>
      <c r="AW415" s="47"/>
      <c r="AY415" s="203">
        <f>AH415</f>
        <v>0</v>
      </c>
      <c r="AZ415" s="201">
        <f>IF(AV414&lt;=設定シート!C$85,AH415,IF(AND(AV414&gt;=設定シート!E$85,AV414&lt;=設定シート!G$85),AH415*105/108,AH415))</f>
        <v>0</v>
      </c>
      <c r="BA415" s="198"/>
      <c r="BB415" s="201">
        <f>IF($AL415="賃金で算定",0,INT(AY415*$AL415/100))</f>
        <v>0</v>
      </c>
      <c r="BC415" s="201">
        <f>IF(AY415=AZ415,BB415,AZ415*$AL415/100)</f>
        <v>0</v>
      </c>
      <c r="BL415" s="43">
        <f>IF(AY415=AZ415,0,1)</f>
        <v>0</v>
      </c>
      <c r="BM415" s="43" t="str">
        <f>IF(BL415=1,AL415,"")</f>
        <v/>
      </c>
    </row>
    <row r="416" spans="2:65" ht="18" customHeight="1" x14ac:dyDescent="0.15">
      <c r="B416" s="466"/>
      <c r="C416" s="467"/>
      <c r="D416" s="467"/>
      <c r="E416" s="467"/>
      <c r="F416" s="467"/>
      <c r="G416" s="467"/>
      <c r="H416" s="467"/>
      <c r="I416" s="468"/>
      <c r="J416" s="466"/>
      <c r="K416" s="467"/>
      <c r="L416" s="467"/>
      <c r="M416" s="467"/>
      <c r="N416" s="472"/>
      <c r="O416" s="86"/>
      <c r="P416" s="15" t="s">
        <v>45</v>
      </c>
      <c r="Q416" s="44"/>
      <c r="R416" s="15" t="s">
        <v>46</v>
      </c>
      <c r="S416" s="85"/>
      <c r="T416" s="474" t="s">
        <v>47</v>
      </c>
      <c r="U416" s="475"/>
      <c r="V416" s="476"/>
      <c r="W416" s="477"/>
      <c r="X416" s="477"/>
      <c r="Y416" s="60"/>
      <c r="Z416" s="33"/>
      <c r="AA416" s="34"/>
      <c r="AB416" s="34"/>
      <c r="AC416" s="35"/>
      <c r="AD416" s="33"/>
      <c r="AE416" s="34"/>
      <c r="AF416" s="34"/>
      <c r="AG416" s="40"/>
      <c r="AH416" s="462">
        <f>IF(V416="賃金で算定",V417+Z417-AD417,0)</f>
        <v>0</v>
      </c>
      <c r="AI416" s="463"/>
      <c r="AJ416" s="463"/>
      <c r="AK416" s="464"/>
      <c r="AL416" s="51"/>
      <c r="AM416" s="52"/>
      <c r="AN416" s="590"/>
      <c r="AO416" s="591"/>
      <c r="AP416" s="591"/>
      <c r="AQ416" s="591"/>
      <c r="AR416" s="591"/>
      <c r="AS416" s="307"/>
      <c r="AV416" s="46" t="str">
        <f>IF(OR(O416="",Q416=""),"", IF(O416&lt;20,DATE(O416+118,Q416,IF(S416="",1,S416)),DATE(O416+88,Q416,IF(S416="",1,S416))))</f>
        <v/>
      </c>
      <c r="AW416" s="47" t="str">
        <f>IF(AV416&lt;=設定シート!C$15,"昔",IF(AV416&lt;=設定シート!E$15,"上",IF(AV416&lt;=設定シート!G$15,"中","下")))</f>
        <v>下</v>
      </c>
      <c r="AX416" s="4">
        <f>IF(AV416&lt;=設定シート!$E$36,5,IF(AV416&lt;=設定シート!$I$36,7,IF(AV416&lt;=設定シート!$M$36,9,11)))</f>
        <v>11</v>
      </c>
      <c r="AY416" s="202"/>
      <c r="AZ416" s="200"/>
      <c r="BA416" s="204">
        <f t="shared" ref="BA416" si="202">AN416</f>
        <v>0</v>
      </c>
      <c r="BB416" s="200"/>
      <c r="BC416" s="200"/>
      <c r="BL416" s="43"/>
      <c r="BM416" s="43"/>
    </row>
    <row r="417" spans="2:65" ht="18" customHeight="1" x14ac:dyDescent="0.15">
      <c r="B417" s="469"/>
      <c r="C417" s="470"/>
      <c r="D417" s="470"/>
      <c r="E417" s="470"/>
      <c r="F417" s="470"/>
      <c r="G417" s="470"/>
      <c r="H417" s="470"/>
      <c r="I417" s="471"/>
      <c r="J417" s="469"/>
      <c r="K417" s="470"/>
      <c r="L417" s="470"/>
      <c r="M417" s="470"/>
      <c r="N417" s="473"/>
      <c r="O417" s="87"/>
      <c r="P417" s="16" t="s">
        <v>45</v>
      </c>
      <c r="Q417" s="45"/>
      <c r="R417" s="16" t="s">
        <v>46</v>
      </c>
      <c r="S417" s="88"/>
      <c r="T417" s="480" t="s">
        <v>48</v>
      </c>
      <c r="U417" s="481"/>
      <c r="V417" s="482"/>
      <c r="W417" s="483"/>
      <c r="X417" s="483"/>
      <c r="Y417" s="484"/>
      <c r="Z417" s="485"/>
      <c r="AA417" s="486"/>
      <c r="AB417" s="486"/>
      <c r="AC417" s="486"/>
      <c r="AD417" s="482">
        <v>0</v>
      </c>
      <c r="AE417" s="483"/>
      <c r="AF417" s="483"/>
      <c r="AG417" s="484"/>
      <c r="AH417" s="435">
        <f>IF(V416="賃金で算定",0,V417+Z417-AD417)</f>
        <v>0</v>
      </c>
      <c r="AI417" s="435"/>
      <c r="AJ417" s="435"/>
      <c r="AK417" s="465"/>
      <c r="AL417" s="439">
        <f>IF(V416="賃金で算定","賃金で算定",IF(OR(V417=0,$F432="",AV416=""),0,IF(AW416="昔",VLOOKUP($F432,労務比率,AX416,FALSE),IF(AW416="上",VLOOKUP($F432,労務比率,AX416,FALSE),IF(AW416="中",VLOOKUP($F432,労務比率,AX416,FALSE),VLOOKUP($F432,労務比率,AX416,FALSE))))))</f>
        <v>0</v>
      </c>
      <c r="AM417" s="440"/>
      <c r="AN417" s="615">
        <f>IF(V416="賃金で算定",0,INT(AH417*AL417/100))</f>
        <v>0</v>
      </c>
      <c r="AO417" s="616"/>
      <c r="AP417" s="616"/>
      <c r="AQ417" s="616"/>
      <c r="AR417" s="616"/>
      <c r="AS417" s="309"/>
      <c r="AV417" s="46"/>
      <c r="AW417" s="47"/>
      <c r="AY417" s="203">
        <f t="shared" ref="AY417" si="203">AH417</f>
        <v>0</v>
      </c>
      <c r="AZ417" s="201">
        <f>IF(AV416&lt;=設定シート!C$85,AH417,IF(AND(AV416&gt;=設定シート!E$85,AV416&lt;=設定シート!G$85),AH417*105/108,AH417))</f>
        <v>0</v>
      </c>
      <c r="BA417" s="198"/>
      <c r="BB417" s="201">
        <f t="shared" ref="BB417" si="204">IF($AL417="賃金で算定",0,INT(AY417*$AL417/100))</f>
        <v>0</v>
      </c>
      <c r="BC417" s="201">
        <f>IF(AY417=AZ417,BB417,AZ417*$AL417/100)</f>
        <v>0</v>
      </c>
      <c r="BL417" s="43">
        <f>IF(AY417=AZ417,0,1)</f>
        <v>0</v>
      </c>
      <c r="BM417" s="43" t="str">
        <f>IF(BL417=1,AL417,"")</f>
        <v/>
      </c>
    </row>
    <row r="418" spans="2:65" ht="18" customHeight="1" x14ac:dyDescent="0.15">
      <c r="B418" s="466"/>
      <c r="C418" s="467"/>
      <c r="D418" s="467"/>
      <c r="E418" s="467"/>
      <c r="F418" s="467"/>
      <c r="G418" s="467"/>
      <c r="H418" s="467"/>
      <c r="I418" s="468"/>
      <c r="J418" s="466"/>
      <c r="K418" s="467"/>
      <c r="L418" s="467"/>
      <c r="M418" s="467"/>
      <c r="N418" s="472"/>
      <c r="O418" s="86"/>
      <c r="P418" s="15" t="s">
        <v>45</v>
      </c>
      <c r="Q418" s="44"/>
      <c r="R418" s="15" t="s">
        <v>46</v>
      </c>
      <c r="S418" s="85"/>
      <c r="T418" s="474" t="s">
        <v>47</v>
      </c>
      <c r="U418" s="475"/>
      <c r="V418" s="476"/>
      <c r="W418" s="477"/>
      <c r="X418" s="477"/>
      <c r="Y418" s="60"/>
      <c r="Z418" s="33"/>
      <c r="AA418" s="34"/>
      <c r="AB418" s="34"/>
      <c r="AC418" s="35"/>
      <c r="AD418" s="33"/>
      <c r="AE418" s="34"/>
      <c r="AF418" s="34"/>
      <c r="AG418" s="40"/>
      <c r="AH418" s="462">
        <f>IF(V418="賃金で算定",V419+Z419-AD419,0)</f>
        <v>0</v>
      </c>
      <c r="AI418" s="463"/>
      <c r="AJ418" s="463"/>
      <c r="AK418" s="464"/>
      <c r="AL418" s="51"/>
      <c r="AM418" s="52"/>
      <c r="AN418" s="590"/>
      <c r="AO418" s="591"/>
      <c r="AP418" s="591"/>
      <c r="AQ418" s="591"/>
      <c r="AR418" s="591"/>
      <c r="AS418" s="307"/>
      <c r="AV418" s="46" t="str">
        <f>IF(OR(O418="",Q418=""),"", IF(O418&lt;20,DATE(O418+118,Q418,IF(S418="",1,S418)),DATE(O418+88,Q418,IF(S418="",1,S418))))</f>
        <v/>
      </c>
      <c r="AW418" s="47" t="str">
        <f>IF(AV418&lt;=設定シート!C$15,"昔",IF(AV418&lt;=設定シート!E$15,"上",IF(AV418&lt;=設定シート!G$15,"中","下")))</f>
        <v>下</v>
      </c>
      <c r="AX418" s="4">
        <f>IF(AV418&lt;=設定シート!$E$36,5,IF(AV418&lt;=設定シート!$I$36,7,IF(AV418&lt;=設定シート!$M$36,9,11)))</f>
        <v>11</v>
      </c>
      <c r="AY418" s="202"/>
      <c r="AZ418" s="200"/>
      <c r="BA418" s="204">
        <f t="shared" ref="BA418" si="205">AN418</f>
        <v>0</v>
      </c>
      <c r="BB418" s="200"/>
      <c r="BC418" s="200"/>
    </row>
    <row r="419" spans="2:65" ht="18" customHeight="1" x14ac:dyDescent="0.15">
      <c r="B419" s="469"/>
      <c r="C419" s="470"/>
      <c r="D419" s="470"/>
      <c r="E419" s="470"/>
      <c r="F419" s="470"/>
      <c r="G419" s="470"/>
      <c r="H419" s="470"/>
      <c r="I419" s="471"/>
      <c r="J419" s="469"/>
      <c r="K419" s="470"/>
      <c r="L419" s="470"/>
      <c r="M419" s="470"/>
      <c r="N419" s="473"/>
      <c r="O419" s="87"/>
      <c r="P419" s="16" t="s">
        <v>45</v>
      </c>
      <c r="Q419" s="45"/>
      <c r="R419" s="16" t="s">
        <v>46</v>
      </c>
      <c r="S419" s="88"/>
      <c r="T419" s="480" t="s">
        <v>48</v>
      </c>
      <c r="U419" s="481"/>
      <c r="V419" s="482"/>
      <c r="W419" s="483"/>
      <c r="X419" s="483"/>
      <c r="Y419" s="484"/>
      <c r="Z419" s="482"/>
      <c r="AA419" s="483"/>
      <c r="AB419" s="483"/>
      <c r="AC419" s="483"/>
      <c r="AD419" s="482">
        <v>0</v>
      </c>
      <c r="AE419" s="483"/>
      <c r="AF419" s="483"/>
      <c r="AG419" s="484"/>
      <c r="AH419" s="435">
        <f>IF(V418="賃金で算定",0,V419+Z419-AD419)</f>
        <v>0</v>
      </c>
      <c r="AI419" s="435"/>
      <c r="AJ419" s="435"/>
      <c r="AK419" s="465"/>
      <c r="AL419" s="439">
        <f>IF(V418="賃金で算定","賃金で算定",IF(OR(V419=0,$F432="",AV418=""),0,IF(AW418="昔",VLOOKUP($F432,労務比率,AX418,FALSE),IF(AW418="上",VLOOKUP($F432,労務比率,AX418,FALSE),IF(AW418="中",VLOOKUP($F432,労務比率,AX418,FALSE),VLOOKUP($F432,労務比率,AX418,FALSE))))))</f>
        <v>0</v>
      </c>
      <c r="AM419" s="440"/>
      <c r="AN419" s="615">
        <f>IF(V418="賃金で算定",0,INT(AH419*AL419/100))</f>
        <v>0</v>
      </c>
      <c r="AO419" s="616"/>
      <c r="AP419" s="616"/>
      <c r="AQ419" s="616"/>
      <c r="AR419" s="616"/>
      <c r="AS419" s="309"/>
      <c r="AV419" s="46"/>
      <c r="AW419" s="47"/>
      <c r="AY419" s="203">
        <f t="shared" ref="AY419" si="206">AH419</f>
        <v>0</v>
      </c>
      <c r="AZ419" s="201">
        <f>IF(AV418&lt;=設定シート!C$85,AH419,IF(AND(AV418&gt;=設定シート!E$85,AV418&lt;=設定シート!G$85),AH419*105/108,AH419))</f>
        <v>0</v>
      </c>
      <c r="BA419" s="198"/>
      <c r="BB419" s="201">
        <f t="shared" ref="BB419" si="207">IF($AL419="賃金で算定",0,INT(AY419*$AL419/100))</f>
        <v>0</v>
      </c>
      <c r="BC419" s="201">
        <f>IF(AY419=AZ419,BB419,AZ419*$AL419/100)</f>
        <v>0</v>
      </c>
      <c r="BL419" s="43">
        <f>IF(AY419=AZ419,0,1)</f>
        <v>0</v>
      </c>
      <c r="BM419" s="43" t="str">
        <f>IF(BL419=1,AL419,"")</f>
        <v/>
      </c>
    </row>
    <row r="420" spans="2:65" ht="18" customHeight="1" x14ac:dyDescent="0.15">
      <c r="B420" s="466"/>
      <c r="C420" s="467"/>
      <c r="D420" s="467"/>
      <c r="E420" s="467"/>
      <c r="F420" s="467"/>
      <c r="G420" s="467"/>
      <c r="H420" s="467"/>
      <c r="I420" s="468"/>
      <c r="J420" s="466"/>
      <c r="K420" s="467"/>
      <c r="L420" s="467"/>
      <c r="M420" s="467"/>
      <c r="N420" s="472"/>
      <c r="O420" s="86"/>
      <c r="P420" s="15" t="s">
        <v>45</v>
      </c>
      <c r="Q420" s="44"/>
      <c r="R420" s="15" t="s">
        <v>46</v>
      </c>
      <c r="S420" s="85"/>
      <c r="T420" s="474" t="s">
        <v>47</v>
      </c>
      <c r="U420" s="475"/>
      <c r="V420" s="476"/>
      <c r="W420" s="477"/>
      <c r="X420" s="477"/>
      <c r="Y420" s="61"/>
      <c r="Z420" s="29"/>
      <c r="AA420" s="30"/>
      <c r="AB420" s="30"/>
      <c r="AC420" s="41"/>
      <c r="AD420" s="29"/>
      <c r="AE420" s="30"/>
      <c r="AF420" s="30"/>
      <c r="AG420" s="42"/>
      <c r="AH420" s="462">
        <f>IF(V420="賃金で算定",V421+Z421-AD421,0)</f>
        <v>0</v>
      </c>
      <c r="AI420" s="463"/>
      <c r="AJ420" s="463"/>
      <c r="AK420" s="464"/>
      <c r="AL420" s="51"/>
      <c r="AM420" s="52"/>
      <c r="AN420" s="590"/>
      <c r="AO420" s="591"/>
      <c r="AP420" s="591"/>
      <c r="AQ420" s="591"/>
      <c r="AR420" s="591"/>
      <c r="AS420" s="307"/>
      <c r="AV420" s="46" t="str">
        <f>IF(OR(O420="",Q420=""),"", IF(O420&lt;20,DATE(O420+118,Q420,IF(S420="",1,S420)),DATE(O420+88,Q420,IF(S420="",1,S420))))</f>
        <v/>
      </c>
      <c r="AW420" s="47" t="str">
        <f>IF(AV420&lt;=設定シート!C$15,"昔",IF(AV420&lt;=設定シート!E$15,"上",IF(AV420&lt;=設定シート!G$15,"中","下")))</f>
        <v>下</v>
      </c>
      <c r="AX420" s="4">
        <f>IF(AV420&lt;=設定シート!$E$36,5,IF(AV420&lt;=設定シート!$I$36,7,IF(AV420&lt;=設定シート!$M$36,9,11)))</f>
        <v>11</v>
      </c>
      <c r="AY420" s="202"/>
      <c r="AZ420" s="200"/>
      <c r="BA420" s="204">
        <f t="shared" ref="BA420" si="208">AN420</f>
        <v>0</v>
      </c>
      <c r="BB420" s="200"/>
      <c r="BC420" s="200"/>
    </row>
    <row r="421" spans="2:65" ht="18" customHeight="1" x14ac:dyDescent="0.15">
      <c r="B421" s="469"/>
      <c r="C421" s="470"/>
      <c r="D421" s="470"/>
      <c r="E421" s="470"/>
      <c r="F421" s="470"/>
      <c r="G421" s="470"/>
      <c r="H421" s="470"/>
      <c r="I421" s="471"/>
      <c r="J421" s="469"/>
      <c r="K421" s="470"/>
      <c r="L421" s="470"/>
      <c r="M421" s="470"/>
      <c r="N421" s="473"/>
      <c r="O421" s="87"/>
      <c r="P421" s="16" t="s">
        <v>45</v>
      </c>
      <c r="Q421" s="45"/>
      <c r="R421" s="16" t="s">
        <v>46</v>
      </c>
      <c r="S421" s="88"/>
      <c r="T421" s="480" t="s">
        <v>48</v>
      </c>
      <c r="U421" s="481"/>
      <c r="V421" s="482"/>
      <c r="W421" s="483"/>
      <c r="X421" s="483"/>
      <c r="Y421" s="484"/>
      <c r="Z421" s="485"/>
      <c r="AA421" s="486"/>
      <c r="AB421" s="486"/>
      <c r="AC421" s="486"/>
      <c r="AD421" s="482">
        <v>0</v>
      </c>
      <c r="AE421" s="483"/>
      <c r="AF421" s="483"/>
      <c r="AG421" s="484"/>
      <c r="AH421" s="435">
        <f>IF(V420="賃金で算定",0,V421+Z421-AD421)</f>
        <v>0</v>
      </c>
      <c r="AI421" s="435"/>
      <c r="AJ421" s="435"/>
      <c r="AK421" s="465"/>
      <c r="AL421" s="439">
        <f>IF(V420="賃金で算定","賃金で算定",IF(OR(V421=0,$F432="",AV420=""),0,IF(AW420="昔",VLOOKUP($F432,労務比率,AX420,FALSE),IF(AW420="上",VLOOKUP($F432,労務比率,AX420,FALSE),IF(AW420="中",VLOOKUP($F432,労務比率,AX420,FALSE),VLOOKUP($F432,労務比率,AX420,FALSE))))))</f>
        <v>0</v>
      </c>
      <c r="AM421" s="440"/>
      <c r="AN421" s="615">
        <f>IF(V420="賃金で算定",0,INT(AH421*AL421/100))</f>
        <v>0</v>
      </c>
      <c r="AO421" s="616"/>
      <c r="AP421" s="616"/>
      <c r="AQ421" s="616"/>
      <c r="AR421" s="616"/>
      <c r="AS421" s="309"/>
      <c r="AV421" s="46"/>
      <c r="AW421" s="47"/>
      <c r="AY421" s="203">
        <f t="shared" ref="AY421" si="209">AH421</f>
        <v>0</v>
      </c>
      <c r="AZ421" s="201">
        <f>IF(AV420&lt;=設定シート!C$85,AH421,IF(AND(AV420&gt;=設定シート!E$85,AV420&lt;=設定シート!G$85),AH421*105/108,AH421))</f>
        <v>0</v>
      </c>
      <c r="BA421" s="198"/>
      <c r="BB421" s="201">
        <f t="shared" ref="BB421" si="210">IF($AL421="賃金で算定",0,INT(AY421*$AL421/100))</f>
        <v>0</v>
      </c>
      <c r="BC421" s="201">
        <f>IF(AY421=AZ421,BB421,AZ421*$AL421/100)</f>
        <v>0</v>
      </c>
      <c r="BL421" s="43">
        <f>IF(AY421=AZ421,0,1)</f>
        <v>0</v>
      </c>
      <c r="BM421" s="43" t="str">
        <f>IF(BL421=1,AL421,"")</f>
        <v/>
      </c>
    </row>
    <row r="422" spans="2:65" ht="18" customHeight="1" x14ac:dyDescent="0.15">
      <c r="B422" s="466"/>
      <c r="C422" s="467"/>
      <c r="D422" s="467"/>
      <c r="E422" s="467"/>
      <c r="F422" s="467"/>
      <c r="G422" s="467"/>
      <c r="H422" s="467"/>
      <c r="I422" s="468"/>
      <c r="J422" s="466"/>
      <c r="K422" s="467"/>
      <c r="L422" s="467"/>
      <c r="M422" s="467"/>
      <c r="N422" s="472"/>
      <c r="O422" s="86"/>
      <c r="P422" s="15" t="s">
        <v>45</v>
      </c>
      <c r="Q422" s="44"/>
      <c r="R422" s="15" t="s">
        <v>46</v>
      </c>
      <c r="S422" s="85"/>
      <c r="T422" s="474" t="s">
        <v>47</v>
      </c>
      <c r="U422" s="475"/>
      <c r="V422" s="476"/>
      <c r="W422" s="477"/>
      <c r="X422" s="477"/>
      <c r="Y422" s="60"/>
      <c r="Z422" s="33"/>
      <c r="AA422" s="34"/>
      <c r="AB422" s="34"/>
      <c r="AC422" s="35"/>
      <c r="AD422" s="33"/>
      <c r="AE422" s="34"/>
      <c r="AF422" s="34"/>
      <c r="AG422" s="40"/>
      <c r="AH422" s="462">
        <f>IF(V422="賃金で算定",V423+Z423-AD423,0)</f>
        <v>0</v>
      </c>
      <c r="AI422" s="463"/>
      <c r="AJ422" s="463"/>
      <c r="AK422" s="464"/>
      <c r="AL422" s="51"/>
      <c r="AM422" s="52"/>
      <c r="AN422" s="590"/>
      <c r="AO422" s="591"/>
      <c r="AP422" s="591"/>
      <c r="AQ422" s="591"/>
      <c r="AR422" s="591"/>
      <c r="AS422" s="307"/>
      <c r="AV422" s="46" t="str">
        <f>IF(OR(O422="",Q422=""),"", IF(O422&lt;20,DATE(O422+118,Q422,IF(S422="",1,S422)),DATE(O422+88,Q422,IF(S422="",1,S422))))</f>
        <v/>
      </c>
      <c r="AW422" s="47" t="str">
        <f>IF(AV422&lt;=設定シート!C$15,"昔",IF(AV422&lt;=設定シート!E$15,"上",IF(AV422&lt;=設定シート!G$15,"中","下")))</f>
        <v>下</v>
      </c>
      <c r="AX422" s="4">
        <f>IF(AV422&lt;=設定シート!$E$36,5,IF(AV422&lt;=設定シート!$I$36,7,IF(AV422&lt;=設定シート!$M$36,9,11)))</f>
        <v>11</v>
      </c>
      <c r="AY422" s="202"/>
      <c r="AZ422" s="200"/>
      <c r="BA422" s="204">
        <f t="shared" ref="BA422" si="211">AN422</f>
        <v>0</v>
      </c>
      <c r="BB422" s="200"/>
      <c r="BC422" s="200"/>
    </row>
    <row r="423" spans="2:65" ht="18" customHeight="1" x14ac:dyDescent="0.15">
      <c r="B423" s="469"/>
      <c r="C423" s="470"/>
      <c r="D423" s="470"/>
      <c r="E423" s="470"/>
      <c r="F423" s="470"/>
      <c r="G423" s="470"/>
      <c r="H423" s="470"/>
      <c r="I423" s="471"/>
      <c r="J423" s="469"/>
      <c r="K423" s="470"/>
      <c r="L423" s="470"/>
      <c r="M423" s="470"/>
      <c r="N423" s="473"/>
      <c r="O423" s="87"/>
      <c r="P423" s="16" t="s">
        <v>45</v>
      </c>
      <c r="Q423" s="45"/>
      <c r="R423" s="16" t="s">
        <v>46</v>
      </c>
      <c r="S423" s="88"/>
      <c r="T423" s="480" t="s">
        <v>48</v>
      </c>
      <c r="U423" s="481"/>
      <c r="V423" s="482"/>
      <c r="W423" s="483"/>
      <c r="X423" s="483"/>
      <c r="Y423" s="484"/>
      <c r="Z423" s="482"/>
      <c r="AA423" s="483"/>
      <c r="AB423" s="483"/>
      <c r="AC423" s="483"/>
      <c r="AD423" s="482">
        <v>0</v>
      </c>
      <c r="AE423" s="483"/>
      <c r="AF423" s="483"/>
      <c r="AG423" s="484"/>
      <c r="AH423" s="435">
        <f>IF(V422="賃金で算定",0,V423+Z423-AD423)</f>
        <v>0</v>
      </c>
      <c r="AI423" s="435"/>
      <c r="AJ423" s="435"/>
      <c r="AK423" s="465"/>
      <c r="AL423" s="439">
        <f>IF(V422="賃金で算定","賃金で算定",IF(OR(V423=0,$F432="",AV422=""),0,IF(AW422="昔",VLOOKUP($F432,労務比率,AX422,FALSE),IF(AW422="上",VLOOKUP($F432,労務比率,AX422,FALSE),IF(AW422="中",VLOOKUP($F432,労務比率,AX422,FALSE),VLOOKUP($F432,労務比率,AX422,FALSE))))))</f>
        <v>0</v>
      </c>
      <c r="AM423" s="440"/>
      <c r="AN423" s="615">
        <f>IF(V422="賃金で算定",0,INT(AH423*AL423/100))</f>
        <v>0</v>
      </c>
      <c r="AO423" s="616"/>
      <c r="AP423" s="616"/>
      <c r="AQ423" s="616"/>
      <c r="AR423" s="616"/>
      <c r="AS423" s="309"/>
      <c r="AV423" s="46"/>
      <c r="AW423" s="47"/>
      <c r="AY423" s="203">
        <f t="shared" ref="AY423" si="212">AH423</f>
        <v>0</v>
      </c>
      <c r="AZ423" s="201">
        <f>IF(AV422&lt;=設定シート!C$85,AH423,IF(AND(AV422&gt;=設定シート!E$85,AV422&lt;=設定シート!G$85),AH423*105/108,AH423))</f>
        <v>0</v>
      </c>
      <c r="BA423" s="198"/>
      <c r="BB423" s="201">
        <f t="shared" ref="BB423" si="213">IF($AL423="賃金で算定",0,INT(AY423*$AL423/100))</f>
        <v>0</v>
      </c>
      <c r="BC423" s="201">
        <f>IF(AY423=AZ423,BB423,AZ423*$AL423/100)</f>
        <v>0</v>
      </c>
      <c r="BL423" s="43">
        <f>IF(AY423=AZ423,0,1)</f>
        <v>0</v>
      </c>
      <c r="BM423" s="43" t="str">
        <f>IF(BL423=1,AL423,"")</f>
        <v/>
      </c>
    </row>
    <row r="424" spans="2:65" ht="18" customHeight="1" x14ac:dyDescent="0.15">
      <c r="B424" s="466"/>
      <c r="C424" s="467"/>
      <c r="D424" s="467"/>
      <c r="E424" s="467"/>
      <c r="F424" s="467"/>
      <c r="G424" s="467"/>
      <c r="H424" s="467"/>
      <c r="I424" s="468"/>
      <c r="J424" s="466"/>
      <c r="K424" s="467"/>
      <c r="L424" s="467"/>
      <c r="M424" s="467"/>
      <c r="N424" s="472"/>
      <c r="O424" s="86"/>
      <c r="P424" s="15" t="s">
        <v>45</v>
      </c>
      <c r="Q424" s="44"/>
      <c r="R424" s="15" t="s">
        <v>46</v>
      </c>
      <c r="S424" s="85"/>
      <c r="T424" s="474" t="s">
        <v>47</v>
      </c>
      <c r="U424" s="475"/>
      <c r="V424" s="476"/>
      <c r="W424" s="477"/>
      <c r="X424" s="477"/>
      <c r="Y424" s="60"/>
      <c r="Z424" s="33"/>
      <c r="AA424" s="34"/>
      <c r="AB424" s="34"/>
      <c r="AC424" s="35"/>
      <c r="AD424" s="33"/>
      <c r="AE424" s="34"/>
      <c r="AF424" s="34"/>
      <c r="AG424" s="40"/>
      <c r="AH424" s="462">
        <f>IF(V424="賃金で算定",V425+Z425-AD425,0)</f>
        <v>0</v>
      </c>
      <c r="AI424" s="463"/>
      <c r="AJ424" s="463"/>
      <c r="AK424" s="464"/>
      <c r="AL424" s="51"/>
      <c r="AM424" s="52"/>
      <c r="AN424" s="590"/>
      <c r="AO424" s="591"/>
      <c r="AP424" s="591"/>
      <c r="AQ424" s="591"/>
      <c r="AR424" s="591"/>
      <c r="AS424" s="307"/>
      <c r="AV424" s="46" t="str">
        <f>IF(OR(O424="",Q424=""),"", IF(O424&lt;20,DATE(O424+118,Q424,IF(S424="",1,S424)),DATE(O424+88,Q424,IF(S424="",1,S424))))</f>
        <v/>
      </c>
      <c r="AW424" s="47" t="str">
        <f>IF(AV424&lt;=設定シート!C$15,"昔",IF(AV424&lt;=設定シート!E$15,"上",IF(AV424&lt;=設定シート!G$15,"中","下")))</f>
        <v>下</v>
      </c>
      <c r="AX424" s="4">
        <f>IF(AV424&lt;=設定シート!$E$36,5,IF(AV424&lt;=設定シート!$I$36,7,IF(AV424&lt;=設定シート!$M$36,9,11)))</f>
        <v>11</v>
      </c>
      <c r="AY424" s="202"/>
      <c r="AZ424" s="200"/>
      <c r="BA424" s="204">
        <f t="shared" ref="BA424" si="214">AN424</f>
        <v>0</v>
      </c>
      <c r="BB424" s="200"/>
      <c r="BC424" s="200"/>
    </row>
    <row r="425" spans="2:65" ht="18" customHeight="1" x14ac:dyDescent="0.15">
      <c r="B425" s="469"/>
      <c r="C425" s="470"/>
      <c r="D425" s="470"/>
      <c r="E425" s="470"/>
      <c r="F425" s="470"/>
      <c r="G425" s="470"/>
      <c r="H425" s="470"/>
      <c r="I425" s="471"/>
      <c r="J425" s="469"/>
      <c r="K425" s="470"/>
      <c r="L425" s="470"/>
      <c r="M425" s="470"/>
      <c r="N425" s="473"/>
      <c r="O425" s="87"/>
      <c r="P425" s="16" t="s">
        <v>45</v>
      </c>
      <c r="Q425" s="45"/>
      <c r="R425" s="16" t="s">
        <v>46</v>
      </c>
      <c r="S425" s="88"/>
      <c r="T425" s="480" t="s">
        <v>48</v>
      </c>
      <c r="U425" s="481"/>
      <c r="V425" s="482"/>
      <c r="W425" s="483"/>
      <c r="X425" s="483"/>
      <c r="Y425" s="484"/>
      <c r="Z425" s="482"/>
      <c r="AA425" s="483"/>
      <c r="AB425" s="483"/>
      <c r="AC425" s="483"/>
      <c r="AD425" s="482">
        <v>0</v>
      </c>
      <c r="AE425" s="483"/>
      <c r="AF425" s="483"/>
      <c r="AG425" s="484"/>
      <c r="AH425" s="435">
        <f>IF(V424="賃金で算定",0,V425+Z425-AD425)</f>
        <v>0</v>
      </c>
      <c r="AI425" s="435"/>
      <c r="AJ425" s="435"/>
      <c r="AK425" s="465"/>
      <c r="AL425" s="439">
        <f>IF(V424="賃金で算定","賃金で算定",IF(OR(V425=0,$F432="",AV424=""),0,IF(AW424="昔",VLOOKUP($F432,労務比率,AX424,FALSE),IF(AW424="上",VLOOKUP($F432,労務比率,AX424,FALSE),IF(AW424="中",VLOOKUP($F432,労務比率,AX424,FALSE),VLOOKUP($F432,労務比率,AX424,FALSE))))))</f>
        <v>0</v>
      </c>
      <c r="AM425" s="440"/>
      <c r="AN425" s="615">
        <f>IF(V424="賃金で算定",0,INT(AH425*AL425/100))</f>
        <v>0</v>
      </c>
      <c r="AO425" s="616"/>
      <c r="AP425" s="616"/>
      <c r="AQ425" s="616"/>
      <c r="AR425" s="616"/>
      <c r="AS425" s="309"/>
      <c r="AV425" s="46"/>
      <c r="AW425" s="47"/>
      <c r="AY425" s="203">
        <f t="shared" ref="AY425" si="215">AH425</f>
        <v>0</v>
      </c>
      <c r="AZ425" s="201">
        <f>IF(AV424&lt;=設定シート!C$85,AH425,IF(AND(AV424&gt;=設定シート!E$85,AV424&lt;=設定シート!G$85),AH425*105/108,AH425))</f>
        <v>0</v>
      </c>
      <c r="BA425" s="198"/>
      <c r="BB425" s="201">
        <f t="shared" ref="BB425" si="216">IF($AL425="賃金で算定",0,INT(AY425*$AL425/100))</f>
        <v>0</v>
      </c>
      <c r="BC425" s="201">
        <f>IF(AY425=AZ425,BB425,AZ425*$AL425/100)</f>
        <v>0</v>
      </c>
      <c r="BL425" s="43">
        <f>IF(AY425=AZ425,0,1)</f>
        <v>0</v>
      </c>
      <c r="BM425" s="43" t="str">
        <f>IF(BL425=1,AL425,"")</f>
        <v/>
      </c>
    </row>
    <row r="426" spans="2:65" ht="18" customHeight="1" x14ac:dyDescent="0.15">
      <c r="B426" s="466"/>
      <c r="C426" s="467"/>
      <c r="D426" s="467"/>
      <c r="E426" s="467"/>
      <c r="F426" s="467"/>
      <c r="G426" s="467"/>
      <c r="H426" s="467"/>
      <c r="I426" s="468"/>
      <c r="J426" s="466"/>
      <c r="K426" s="467"/>
      <c r="L426" s="467"/>
      <c r="M426" s="467"/>
      <c r="N426" s="472"/>
      <c r="O426" s="86"/>
      <c r="P426" s="15" t="s">
        <v>45</v>
      </c>
      <c r="Q426" s="44"/>
      <c r="R426" s="15" t="s">
        <v>46</v>
      </c>
      <c r="S426" s="85"/>
      <c r="T426" s="474" t="s">
        <v>47</v>
      </c>
      <c r="U426" s="475"/>
      <c r="V426" s="476"/>
      <c r="W426" s="477"/>
      <c r="X426" s="477"/>
      <c r="Y426" s="60"/>
      <c r="Z426" s="33"/>
      <c r="AA426" s="34"/>
      <c r="AB426" s="34"/>
      <c r="AC426" s="35"/>
      <c r="AD426" s="33"/>
      <c r="AE426" s="34"/>
      <c r="AF426" s="34"/>
      <c r="AG426" s="40"/>
      <c r="AH426" s="462">
        <f>IF(V426="賃金で算定",V427+Z427-AD427,0)</f>
        <v>0</v>
      </c>
      <c r="AI426" s="463"/>
      <c r="AJ426" s="463"/>
      <c r="AK426" s="464"/>
      <c r="AL426" s="51"/>
      <c r="AM426" s="52"/>
      <c r="AN426" s="590"/>
      <c r="AO426" s="591"/>
      <c r="AP426" s="591"/>
      <c r="AQ426" s="591"/>
      <c r="AR426" s="591"/>
      <c r="AS426" s="307"/>
      <c r="AV426" s="46" t="str">
        <f>IF(OR(O426="",Q426=""),"", IF(O426&lt;20,DATE(O426+118,Q426,IF(S426="",1,S426)),DATE(O426+88,Q426,IF(S426="",1,S426))))</f>
        <v/>
      </c>
      <c r="AW426" s="47" t="str">
        <f>IF(AV426&lt;=設定シート!C$15,"昔",IF(AV426&lt;=設定シート!E$15,"上",IF(AV426&lt;=設定シート!G$15,"中","下")))</f>
        <v>下</v>
      </c>
      <c r="AX426" s="4">
        <f>IF(AV426&lt;=設定シート!$E$36,5,IF(AV426&lt;=設定シート!$I$36,7,IF(AV426&lt;=設定シート!$M$36,9,11)))</f>
        <v>11</v>
      </c>
      <c r="AY426" s="202"/>
      <c r="AZ426" s="200"/>
      <c r="BA426" s="204">
        <f t="shared" ref="BA426" si="217">AN426</f>
        <v>0</v>
      </c>
      <c r="BB426" s="200"/>
      <c r="BC426" s="200"/>
    </row>
    <row r="427" spans="2:65" ht="18" customHeight="1" x14ac:dyDescent="0.15">
      <c r="B427" s="469"/>
      <c r="C427" s="470"/>
      <c r="D427" s="470"/>
      <c r="E427" s="470"/>
      <c r="F427" s="470"/>
      <c r="G427" s="470"/>
      <c r="H427" s="470"/>
      <c r="I427" s="471"/>
      <c r="J427" s="469"/>
      <c r="K427" s="470"/>
      <c r="L427" s="470"/>
      <c r="M427" s="470"/>
      <c r="N427" s="473"/>
      <c r="O427" s="87"/>
      <c r="P427" s="16" t="s">
        <v>45</v>
      </c>
      <c r="Q427" s="45"/>
      <c r="R427" s="16" t="s">
        <v>46</v>
      </c>
      <c r="S427" s="88"/>
      <c r="T427" s="480" t="s">
        <v>48</v>
      </c>
      <c r="U427" s="481"/>
      <c r="V427" s="482"/>
      <c r="W427" s="483"/>
      <c r="X427" s="483"/>
      <c r="Y427" s="484"/>
      <c r="Z427" s="482"/>
      <c r="AA427" s="483"/>
      <c r="AB427" s="483"/>
      <c r="AC427" s="483"/>
      <c r="AD427" s="482">
        <v>0</v>
      </c>
      <c r="AE427" s="483"/>
      <c r="AF427" s="483"/>
      <c r="AG427" s="484"/>
      <c r="AH427" s="435">
        <f>IF(V426="賃金で算定",0,V427+Z427-AD427)</f>
        <v>0</v>
      </c>
      <c r="AI427" s="435"/>
      <c r="AJ427" s="435"/>
      <c r="AK427" s="465"/>
      <c r="AL427" s="439">
        <f>IF(V426="賃金で算定","賃金で算定",IF(OR(V427=0,$F432="",AV426=""),0,IF(AW426="昔",VLOOKUP($F432,労務比率,AX426,FALSE),IF(AW426="上",VLOOKUP($F432,労務比率,AX426,FALSE),IF(AW426="中",VLOOKUP($F432,労務比率,AX426,FALSE),VLOOKUP($F432,労務比率,AX426,FALSE))))))</f>
        <v>0</v>
      </c>
      <c r="AM427" s="440"/>
      <c r="AN427" s="615">
        <f>IF(V426="賃金で算定",0,INT(AH427*AL427/100))</f>
        <v>0</v>
      </c>
      <c r="AO427" s="616"/>
      <c r="AP427" s="616"/>
      <c r="AQ427" s="616"/>
      <c r="AR427" s="616"/>
      <c r="AS427" s="309"/>
      <c r="AV427" s="46"/>
      <c r="AW427" s="47"/>
      <c r="AY427" s="203">
        <f t="shared" ref="AY427" si="218">AH427</f>
        <v>0</v>
      </c>
      <c r="AZ427" s="201">
        <f>IF(AV426&lt;=設定シート!C$85,AH427,IF(AND(AV426&gt;=設定シート!E$85,AV426&lt;=設定シート!G$85),AH427*105/108,AH427))</f>
        <v>0</v>
      </c>
      <c r="BA427" s="198"/>
      <c r="BB427" s="201">
        <f t="shared" ref="BB427" si="219">IF($AL427="賃金で算定",0,INT(AY427*$AL427/100))</f>
        <v>0</v>
      </c>
      <c r="BC427" s="201">
        <f>IF(AY427=AZ427,BB427,AZ427*$AL427/100)</f>
        <v>0</v>
      </c>
      <c r="BL427" s="43">
        <f>IF(AY427=AZ427,0,1)</f>
        <v>0</v>
      </c>
      <c r="BM427" s="43" t="str">
        <f>IF(BL427=1,AL427,"")</f>
        <v/>
      </c>
    </row>
    <row r="428" spans="2:65" ht="18" customHeight="1" x14ac:dyDescent="0.15">
      <c r="B428" s="466"/>
      <c r="C428" s="467"/>
      <c r="D428" s="467"/>
      <c r="E428" s="467"/>
      <c r="F428" s="467"/>
      <c r="G428" s="467"/>
      <c r="H428" s="467"/>
      <c r="I428" s="468"/>
      <c r="J428" s="466"/>
      <c r="K428" s="467"/>
      <c r="L428" s="467"/>
      <c r="M428" s="467"/>
      <c r="N428" s="472"/>
      <c r="O428" s="86"/>
      <c r="P428" s="15" t="s">
        <v>45</v>
      </c>
      <c r="Q428" s="44"/>
      <c r="R428" s="15" t="s">
        <v>46</v>
      </c>
      <c r="S428" s="85"/>
      <c r="T428" s="474" t="s">
        <v>47</v>
      </c>
      <c r="U428" s="475"/>
      <c r="V428" s="476"/>
      <c r="W428" s="477"/>
      <c r="X428" s="477"/>
      <c r="Y428" s="60"/>
      <c r="Z428" s="33"/>
      <c r="AA428" s="34"/>
      <c r="AB428" s="34"/>
      <c r="AC428" s="35"/>
      <c r="AD428" s="33"/>
      <c r="AE428" s="34"/>
      <c r="AF428" s="34"/>
      <c r="AG428" s="40"/>
      <c r="AH428" s="462">
        <f>IF(V428="賃金で算定",V429+Z429-AD429,0)</f>
        <v>0</v>
      </c>
      <c r="AI428" s="463"/>
      <c r="AJ428" s="463"/>
      <c r="AK428" s="464"/>
      <c r="AL428" s="51"/>
      <c r="AM428" s="52"/>
      <c r="AN428" s="590"/>
      <c r="AO428" s="591"/>
      <c r="AP428" s="591"/>
      <c r="AQ428" s="591"/>
      <c r="AR428" s="591"/>
      <c r="AS428" s="307"/>
      <c r="AV428" s="46" t="str">
        <f>IF(OR(O428="",Q428=""),"", IF(O428&lt;20,DATE(O428+118,Q428,IF(S428="",1,S428)),DATE(O428+88,Q428,IF(S428="",1,S428))))</f>
        <v/>
      </c>
      <c r="AW428" s="47" t="str">
        <f>IF(AV428&lt;=設定シート!C$15,"昔",IF(AV428&lt;=設定シート!E$15,"上",IF(AV428&lt;=設定シート!G$15,"中","下")))</f>
        <v>下</v>
      </c>
      <c r="AX428" s="4">
        <f>IF(AV428&lt;=設定シート!$E$36,5,IF(AV428&lt;=設定シート!$I$36,7,IF(AV428&lt;=設定シート!$M$36,9,11)))</f>
        <v>11</v>
      </c>
      <c r="AY428" s="202"/>
      <c r="AZ428" s="200"/>
      <c r="BA428" s="204">
        <f t="shared" ref="BA428" si="220">AN428</f>
        <v>0</v>
      </c>
      <c r="BB428" s="200"/>
      <c r="BC428" s="200"/>
    </row>
    <row r="429" spans="2:65" ht="18" customHeight="1" x14ac:dyDescent="0.15">
      <c r="B429" s="469"/>
      <c r="C429" s="470"/>
      <c r="D429" s="470"/>
      <c r="E429" s="470"/>
      <c r="F429" s="470"/>
      <c r="G429" s="470"/>
      <c r="H429" s="470"/>
      <c r="I429" s="471"/>
      <c r="J429" s="469"/>
      <c r="K429" s="470"/>
      <c r="L429" s="470"/>
      <c r="M429" s="470"/>
      <c r="N429" s="473"/>
      <c r="O429" s="87"/>
      <c r="P429" s="16" t="s">
        <v>45</v>
      </c>
      <c r="Q429" s="45"/>
      <c r="R429" s="16" t="s">
        <v>46</v>
      </c>
      <c r="S429" s="88"/>
      <c r="T429" s="480" t="s">
        <v>48</v>
      </c>
      <c r="U429" s="481"/>
      <c r="V429" s="482"/>
      <c r="W429" s="483"/>
      <c r="X429" s="483"/>
      <c r="Y429" s="484"/>
      <c r="Z429" s="482"/>
      <c r="AA429" s="483"/>
      <c r="AB429" s="483"/>
      <c r="AC429" s="483"/>
      <c r="AD429" s="482">
        <v>0</v>
      </c>
      <c r="AE429" s="483"/>
      <c r="AF429" s="483"/>
      <c r="AG429" s="484"/>
      <c r="AH429" s="435">
        <f>IF(V428="賃金で算定",0,V429+Z429-AD429)</f>
        <v>0</v>
      </c>
      <c r="AI429" s="435"/>
      <c r="AJ429" s="435"/>
      <c r="AK429" s="465"/>
      <c r="AL429" s="439">
        <f>IF(V428="賃金で算定","賃金で算定",IF(OR(V429=0,$F432="",AV428=""),0,IF(AW428="昔",VLOOKUP($F432,労務比率,AX428,FALSE),IF(AW428="上",VLOOKUP($F432,労務比率,AX428,FALSE),IF(AW428="中",VLOOKUP($F432,労務比率,AX428,FALSE),VLOOKUP($F432,労務比率,AX428,FALSE))))))</f>
        <v>0</v>
      </c>
      <c r="AM429" s="440"/>
      <c r="AN429" s="615">
        <f>IF(V428="賃金で算定",0,INT(AH429*AL429/100))</f>
        <v>0</v>
      </c>
      <c r="AO429" s="616"/>
      <c r="AP429" s="616"/>
      <c r="AQ429" s="616"/>
      <c r="AR429" s="616"/>
      <c r="AS429" s="309"/>
      <c r="AV429" s="46"/>
      <c r="AW429" s="47"/>
      <c r="AY429" s="203">
        <f t="shared" ref="AY429" si="221">AH429</f>
        <v>0</v>
      </c>
      <c r="AZ429" s="201">
        <f>IF(AV428&lt;=設定シート!C$85,AH429,IF(AND(AV428&gt;=設定シート!E$85,AV428&lt;=設定シート!G$85),AH429*105/108,AH429))</f>
        <v>0</v>
      </c>
      <c r="BA429" s="198"/>
      <c r="BB429" s="201">
        <f t="shared" ref="BB429" si="222">IF($AL429="賃金で算定",0,INT(AY429*$AL429/100))</f>
        <v>0</v>
      </c>
      <c r="BC429" s="201">
        <f>IF(AY429=AZ429,BB429,AZ429*$AL429/100)</f>
        <v>0</v>
      </c>
      <c r="BL429" s="43">
        <f>IF(AY429=AZ429,0,1)</f>
        <v>0</v>
      </c>
      <c r="BM429" s="43" t="str">
        <f>IF(BL429=1,AL429,"")</f>
        <v/>
      </c>
    </row>
    <row r="430" spans="2:65" ht="18" customHeight="1" x14ac:dyDescent="0.15">
      <c r="B430" s="466"/>
      <c r="C430" s="467"/>
      <c r="D430" s="467"/>
      <c r="E430" s="467"/>
      <c r="F430" s="467"/>
      <c r="G430" s="467"/>
      <c r="H430" s="467"/>
      <c r="I430" s="468"/>
      <c r="J430" s="466"/>
      <c r="K430" s="467"/>
      <c r="L430" s="467"/>
      <c r="M430" s="467"/>
      <c r="N430" s="472"/>
      <c r="O430" s="86"/>
      <c r="P430" s="15" t="s">
        <v>45</v>
      </c>
      <c r="Q430" s="44"/>
      <c r="R430" s="15" t="s">
        <v>46</v>
      </c>
      <c r="S430" s="85"/>
      <c r="T430" s="474" t="s">
        <v>47</v>
      </c>
      <c r="U430" s="475"/>
      <c r="V430" s="476"/>
      <c r="W430" s="477"/>
      <c r="X430" s="477"/>
      <c r="Y430" s="60"/>
      <c r="Z430" s="33"/>
      <c r="AA430" s="34"/>
      <c r="AB430" s="34"/>
      <c r="AC430" s="35"/>
      <c r="AD430" s="33"/>
      <c r="AE430" s="34"/>
      <c r="AF430" s="34"/>
      <c r="AG430" s="40"/>
      <c r="AH430" s="462">
        <f>IF(V430="賃金で算定",V431+Z431-AD431,0)</f>
        <v>0</v>
      </c>
      <c r="AI430" s="463"/>
      <c r="AJ430" s="463"/>
      <c r="AK430" s="464"/>
      <c r="AL430" s="51"/>
      <c r="AM430" s="52"/>
      <c r="AN430" s="590"/>
      <c r="AO430" s="591"/>
      <c r="AP430" s="591"/>
      <c r="AQ430" s="591"/>
      <c r="AR430" s="591"/>
      <c r="AS430" s="307"/>
      <c r="AV430" s="46" t="str">
        <f>IF(OR(O430="",Q430=""),"", IF(O430&lt;20,DATE(O430+118,Q430,IF(S430="",1,S430)),DATE(O430+88,Q430,IF(S430="",1,S430))))</f>
        <v/>
      </c>
      <c r="AW430" s="47" t="str">
        <f>IF(AV430&lt;=設定シート!C$15,"昔",IF(AV430&lt;=設定シート!E$15,"上",IF(AV430&lt;=設定シート!G$15,"中","下")))</f>
        <v>下</v>
      </c>
      <c r="AX430" s="4">
        <f>IF(AV430&lt;=設定シート!$E$36,5,IF(AV430&lt;=設定シート!$I$36,7,IF(AV430&lt;=設定シート!$M$36,9,11)))</f>
        <v>11</v>
      </c>
      <c r="AY430" s="202"/>
      <c r="AZ430" s="200"/>
      <c r="BA430" s="204">
        <f t="shared" ref="BA430" si="223">AN430</f>
        <v>0</v>
      </c>
      <c r="BB430" s="200"/>
      <c r="BC430" s="200"/>
    </row>
    <row r="431" spans="2:65" ht="18" customHeight="1" x14ac:dyDescent="0.15">
      <c r="B431" s="469"/>
      <c r="C431" s="470"/>
      <c r="D431" s="470"/>
      <c r="E431" s="470"/>
      <c r="F431" s="470"/>
      <c r="G431" s="470"/>
      <c r="H431" s="470"/>
      <c r="I431" s="471"/>
      <c r="J431" s="469"/>
      <c r="K431" s="470"/>
      <c r="L431" s="470"/>
      <c r="M431" s="470"/>
      <c r="N431" s="473"/>
      <c r="O431" s="87"/>
      <c r="P431" s="184" t="s">
        <v>45</v>
      </c>
      <c r="Q431" s="45"/>
      <c r="R431" s="16" t="s">
        <v>46</v>
      </c>
      <c r="S431" s="88"/>
      <c r="T431" s="480" t="s">
        <v>48</v>
      </c>
      <c r="U431" s="481"/>
      <c r="V431" s="482"/>
      <c r="W431" s="483"/>
      <c r="X431" s="483"/>
      <c r="Y431" s="484"/>
      <c r="Z431" s="482"/>
      <c r="AA431" s="483"/>
      <c r="AB431" s="483"/>
      <c r="AC431" s="483"/>
      <c r="AD431" s="482">
        <v>0</v>
      </c>
      <c r="AE431" s="483"/>
      <c r="AF431" s="483"/>
      <c r="AG431" s="484"/>
      <c r="AH431" s="436">
        <f>IF(V430="賃金で算定",0,V431+Z431-AD431)</f>
        <v>0</v>
      </c>
      <c r="AI431" s="437"/>
      <c r="AJ431" s="437"/>
      <c r="AK431" s="438"/>
      <c r="AL431" s="439">
        <f>IF(V430="賃金で算定","賃金で算定",IF(OR(V431=0,$F432="",AV430=""),0,IF(AW430="昔",VLOOKUP($F432,労務比率,AX430,FALSE),IF(AW430="上",VLOOKUP($F432,労務比率,AX430,FALSE),IF(AW430="中",VLOOKUP($F432,労務比率,AX430,FALSE),VLOOKUP($F432,労務比率,AX430,FALSE))))))</f>
        <v>0</v>
      </c>
      <c r="AM431" s="440"/>
      <c r="AN431" s="615">
        <f>IF(V430="賃金で算定",0,INT(AH431*AL431/100))</f>
        <v>0</v>
      </c>
      <c r="AO431" s="616"/>
      <c r="AP431" s="616"/>
      <c r="AQ431" s="616"/>
      <c r="AR431" s="616"/>
      <c r="AS431" s="309"/>
      <c r="AV431" s="46"/>
      <c r="AW431" s="47"/>
      <c r="AY431" s="203">
        <f t="shared" ref="AY431" si="224">AH431</f>
        <v>0</v>
      </c>
      <c r="AZ431" s="201">
        <f>IF(AV430&lt;=設定シート!C$85,AH431,IF(AND(AV430&gt;=設定シート!E$85,AV430&lt;=設定シート!G$85),AH431*105/108,AH431))</f>
        <v>0</v>
      </c>
      <c r="BA431" s="198"/>
      <c r="BB431" s="201">
        <f t="shared" ref="BB431" si="225">IF($AL431="賃金で算定",0,INT(AY431*$AL431/100))</f>
        <v>0</v>
      </c>
      <c r="BC431" s="201">
        <f>IF(AY431=AZ431,BB431,AZ431*$AL431/100)</f>
        <v>0</v>
      </c>
      <c r="BL431" s="43">
        <f>IF(AY431=AZ431,0,1)</f>
        <v>0</v>
      </c>
      <c r="BM431" s="43" t="str">
        <f>IF(BL431=1,AL431,"")</f>
        <v/>
      </c>
    </row>
    <row r="432" spans="2:65" ht="18" customHeight="1" x14ac:dyDescent="0.15">
      <c r="B432" s="441" t="s">
        <v>85</v>
      </c>
      <c r="C432" s="442"/>
      <c r="D432" s="442"/>
      <c r="E432" s="443"/>
      <c r="F432" s="450"/>
      <c r="G432" s="451"/>
      <c r="H432" s="451"/>
      <c r="I432" s="451"/>
      <c r="J432" s="451"/>
      <c r="K432" s="451"/>
      <c r="L432" s="451"/>
      <c r="M432" s="451"/>
      <c r="N432" s="452"/>
      <c r="O432" s="441" t="s">
        <v>49</v>
      </c>
      <c r="P432" s="442"/>
      <c r="Q432" s="442"/>
      <c r="R432" s="442"/>
      <c r="S432" s="442"/>
      <c r="T432" s="442"/>
      <c r="U432" s="443"/>
      <c r="V432" s="459">
        <f>AH432</f>
        <v>0</v>
      </c>
      <c r="W432" s="460"/>
      <c r="X432" s="460"/>
      <c r="Y432" s="461"/>
      <c r="Z432" s="33"/>
      <c r="AA432" s="34"/>
      <c r="AB432" s="34"/>
      <c r="AC432" s="35"/>
      <c r="AD432" s="33"/>
      <c r="AE432" s="34"/>
      <c r="AF432" s="34"/>
      <c r="AG432" s="35"/>
      <c r="AH432" s="462">
        <f>AH414+AH416+AH418+AH420+AH422+AH424+AH426+AH428+AH430</f>
        <v>0</v>
      </c>
      <c r="AI432" s="463"/>
      <c r="AJ432" s="463"/>
      <c r="AK432" s="464"/>
      <c r="AL432" s="53"/>
      <c r="AM432" s="54"/>
      <c r="AN432" s="459">
        <f>AN414+AN416+AN418+AN420+AN422+AN424+AN426+AN428+AN430</f>
        <v>0</v>
      </c>
      <c r="AO432" s="460"/>
      <c r="AP432" s="460"/>
      <c r="AQ432" s="460"/>
      <c r="AR432" s="460"/>
      <c r="AS432" s="307"/>
      <c r="AW432" s="47"/>
      <c r="AY432" s="202"/>
      <c r="AZ432" s="205"/>
      <c r="BA432" s="212">
        <f>BA414+BA416+BA418+BA420+BA422+BA424+BA426+BA428+BA430</f>
        <v>0</v>
      </c>
      <c r="BB432" s="204">
        <f>BB415+BB417+BB419+BB421+BB423+BB425+BB427+BB429+BB431</f>
        <v>0</v>
      </c>
      <c r="BC432" s="204">
        <f>SUMIF(BL415:BL431,0,BC415:BC431)+ROUNDDOWN(ROUNDDOWN(BL432*105/108,0)*BM432/100,0)</f>
        <v>0</v>
      </c>
      <c r="BL432" s="43">
        <f>SUMIF(BL415:BL431,1,AH415:AK431)</f>
        <v>0</v>
      </c>
      <c r="BM432" s="43">
        <f>IF(COUNT(BM415:BM431)=0,0,SUM(BM415:BM431)/COUNT(BM415:BM431))</f>
        <v>0</v>
      </c>
    </row>
    <row r="433" spans="2:55" ht="18" customHeight="1" x14ac:dyDescent="0.15">
      <c r="B433" s="444"/>
      <c r="C433" s="445"/>
      <c r="D433" s="445"/>
      <c r="E433" s="446"/>
      <c r="F433" s="453"/>
      <c r="G433" s="454"/>
      <c r="H433" s="454"/>
      <c r="I433" s="454"/>
      <c r="J433" s="454"/>
      <c r="K433" s="454"/>
      <c r="L433" s="454"/>
      <c r="M433" s="454"/>
      <c r="N433" s="455"/>
      <c r="O433" s="444"/>
      <c r="P433" s="445"/>
      <c r="Q433" s="445"/>
      <c r="R433" s="445"/>
      <c r="S433" s="445"/>
      <c r="T433" s="445"/>
      <c r="U433" s="446"/>
      <c r="V433" s="434">
        <f>V415+V417+V419+V421+V423+V425+V427+V429+V431-V432</f>
        <v>0</v>
      </c>
      <c r="W433" s="435"/>
      <c r="X433" s="435"/>
      <c r="Y433" s="465"/>
      <c r="Z433" s="434">
        <f>Z415+Z417+Z419+Z421+Z423+Z425+Z427+Z429+Z431</f>
        <v>0</v>
      </c>
      <c r="AA433" s="435"/>
      <c r="AB433" s="435"/>
      <c r="AC433" s="435"/>
      <c r="AD433" s="434">
        <f>AD415+AD417+AD419+AD421+AD423+AD425+AD427+AD429+AD431</f>
        <v>0</v>
      </c>
      <c r="AE433" s="435"/>
      <c r="AF433" s="435"/>
      <c r="AG433" s="435"/>
      <c r="AH433" s="434">
        <f>AY433</f>
        <v>0</v>
      </c>
      <c r="AI433" s="435"/>
      <c r="AJ433" s="435"/>
      <c r="AK433" s="435"/>
      <c r="AL433" s="55"/>
      <c r="AM433" s="56"/>
      <c r="AN433" s="926">
        <f>BB433</f>
        <v>0</v>
      </c>
      <c r="AO433" s="638"/>
      <c r="AP433" s="638"/>
      <c r="AQ433" s="638"/>
      <c r="AR433" s="638"/>
      <c r="AS433" s="308"/>
      <c r="AW433" s="47"/>
      <c r="AY433" s="208">
        <f>AY415+AY417+AY419+AY421+AY423+AY425+AY427+AY429+AY431</f>
        <v>0</v>
      </c>
      <c r="AZ433" s="210"/>
      <c r="BA433" s="210"/>
      <c r="BB433" s="206">
        <f>BB432</f>
        <v>0</v>
      </c>
      <c r="BC433" s="213"/>
    </row>
    <row r="434" spans="2:55" ht="18" customHeight="1" x14ac:dyDescent="0.15">
      <c r="B434" s="447"/>
      <c r="C434" s="448"/>
      <c r="D434" s="448"/>
      <c r="E434" s="449"/>
      <c r="F434" s="456"/>
      <c r="G434" s="457"/>
      <c r="H434" s="457"/>
      <c r="I434" s="457"/>
      <c r="J434" s="457"/>
      <c r="K434" s="457"/>
      <c r="L434" s="457"/>
      <c r="M434" s="457"/>
      <c r="N434" s="458"/>
      <c r="O434" s="447"/>
      <c r="P434" s="448"/>
      <c r="Q434" s="448"/>
      <c r="R434" s="448"/>
      <c r="S434" s="448"/>
      <c r="T434" s="448"/>
      <c r="U434" s="449"/>
      <c r="V434" s="436"/>
      <c r="W434" s="437"/>
      <c r="X434" s="437"/>
      <c r="Y434" s="438"/>
      <c r="Z434" s="436"/>
      <c r="AA434" s="437"/>
      <c r="AB434" s="437"/>
      <c r="AC434" s="437"/>
      <c r="AD434" s="436"/>
      <c r="AE434" s="437"/>
      <c r="AF434" s="437"/>
      <c r="AG434" s="437"/>
      <c r="AH434" s="436">
        <f>AZ434</f>
        <v>0</v>
      </c>
      <c r="AI434" s="437"/>
      <c r="AJ434" s="437"/>
      <c r="AK434" s="438"/>
      <c r="AL434" s="57"/>
      <c r="AM434" s="58"/>
      <c r="AN434" s="615">
        <f>BC434</f>
        <v>0</v>
      </c>
      <c r="AO434" s="616"/>
      <c r="AP434" s="616"/>
      <c r="AQ434" s="616"/>
      <c r="AR434" s="616"/>
      <c r="AS434" s="309"/>
      <c r="AU434" s="90"/>
      <c r="AW434" s="47"/>
      <c r="AY434" s="209"/>
      <c r="AZ434" s="211">
        <f>IF(AZ415+AZ417+AZ419+AZ421+AZ423+AZ425+AZ427+AZ429+AZ431=AY433,0,ROUNDDOWN(AZ415+AZ417+AZ419+AZ421+AZ423+AZ425+AZ427+AZ429+AZ431,0))</f>
        <v>0</v>
      </c>
      <c r="BA434" s="207"/>
      <c r="BB434" s="207"/>
      <c r="BC434" s="211">
        <f>IF(BC432=BB433,0,BC432)</f>
        <v>0</v>
      </c>
    </row>
    <row r="435" spans="2:55" ht="18" customHeight="1" x14ac:dyDescent="0.15">
      <c r="AD435" s="1" t="str">
        <f>IF(AND($F432="",$V432+$V433&gt;0),"事業の種類を選択してください。","")</f>
        <v/>
      </c>
      <c r="AN435" s="929">
        <f>IF(AN432=0,0,AN432+IF(AN434=0,AN433,AN434))</f>
        <v>0</v>
      </c>
      <c r="AO435" s="929"/>
      <c r="AP435" s="929"/>
      <c r="AQ435" s="929"/>
      <c r="AR435" s="929"/>
      <c r="AW435" s="47"/>
    </row>
    <row r="436" spans="2:55" ht="31.5" customHeight="1" x14ac:dyDescent="0.15">
      <c r="AN436" s="337"/>
      <c r="AO436" s="337"/>
      <c r="AP436" s="337"/>
      <c r="AQ436" s="337"/>
      <c r="AR436" s="337"/>
      <c r="AW436" s="47"/>
    </row>
    <row r="437" spans="2:55" ht="7.5" customHeight="1" x14ac:dyDescent="0.15">
      <c r="X437" s="6"/>
      <c r="Y437" s="6"/>
      <c r="AW437" s="47"/>
    </row>
    <row r="438" spans="2:55" ht="10.5" customHeight="1" x14ac:dyDescent="0.15">
      <c r="X438" s="6"/>
      <c r="Y438" s="6"/>
      <c r="AW438" s="47"/>
    </row>
    <row r="439" spans="2:55" ht="5.25" customHeight="1" x14ac:dyDescent="0.15">
      <c r="X439" s="6"/>
      <c r="Y439" s="6"/>
      <c r="AW439" s="47"/>
    </row>
    <row r="440" spans="2:55" ht="5.25" customHeight="1" x14ac:dyDescent="0.15">
      <c r="X440" s="6"/>
      <c r="Y440" s="6"/>
      <c r="AW440" s="47"/>
    </row>
    <row r="441" spans="2:55" ht="5.25" customHeight="1" x14ac:dyDescent="0.15">
      <c r="X441" s="6"/>
      <c r="Y441" s="6"/>
      <c r="AW441" s="47"/>
    </row>
    <row r="442" spans="2:55" ht="5.25" customHeight="1" x14ac:dyDescent="0.15">
      <c r="X442" s="6"/>
      <c r="Y442" s="6"/>
      <c r="AW442" s="47"/>
    </row>
    <row r="443" spans="2:55" ht="17.25" customHeight="1" x14ac:dyDescent="0.15">
      <c r="B443" s="2" t="s">
        <v>50</v>
      </c>
      <c r="S443" s="4"/>
      <c r="T443" s="4"/>
      <c r="U443" s="4"/>
      <c r="V443" s="4"/>
      <c r="W443" s="4"/>
      <c r="AL443" s="48"/>
      <c r="AW443" s="47"/>
    </row>
    <row r="444" spans="2:55" ht="12.75" customHeight="1" x14ac:dyDescent="0.15">
      <c r="M444" s="49"/>
      <c r="N444" s="49"/>
      <c r="O444" s="49"/>
      <c r="P444" s="49"/>
      <c r="Q444" s="49"/>
      <c r="R444" s="49"/>
      <c r="S444" s="49"/>
      <c r="T444" s="50"/>
      <c r="U444" s="50"/>
      <c r="V444" s="50"/>
      <c r="W444" s="50"/>
      <c r="X444" s="50"/>
      <c r="Y444" s="50"/>
      <c r="Z444" s="50"/>
      <c r="AA444" s="49"/>
      <c r="AB444" s="49"/>
      <c r="AC444" s="49"/>
      <c r="AL444" s="48"/>
      <c r="AM444" s="560" t="s">
        <v>266</v>
      </c>
      <c r="AN444" s="561"/>
      <c r="AO444" s="561"/>
      <c r="AP444" s="562"/>
      <c r="AW444" s="47"/>
    </row>
    <row r="445" spans="2:55" ht="12.75" customHeight="1" x14ac:dyDescent="0.15">
      <c r="M445" s="49"/>
      <c r="N445" s="49"/>
      <c r="O445" s="49"/>
      <c r="P445" s="49"/>
      <c r="Q445" s="49"/>
      <c r="R445" s="49"/>
      <c r="S445" s="49"/>
      <c r="T445" s="50"/>
      <c r="U445" s="50"/>
      <c r="V445" s="50"/>
      <c r="W445" s="50"/>
      <c r="X445" s="50"/>
      <c r="Y445" s="50"/>
      <c r="Z445" s="50"/>
      <c r="AA445" s="49"/>
      <c r="AB445" s="49"/>
      <c r="AC445" s="49"/>
      <c r="AL445" s="48"/>
      <c r="AM445" s="563"/>
      <c r="AN445" s="564"/>
      <c r="AO445" s="564"/>
      <c r="AP445" s="565"/>
      <c r="AW445" s="47"/>
    </row>
    <row r="446" spans="2:55" ht="12.75" customHeight="1" x14ac:dyDescent="0.15">
      <c r="M446" s="49"/>
      <c r="N446" s="49"/>
      <c r="O446" s="49"/>
      <c r="P446" s="49"/>
      <c r="Q446" s="49"/>
      <c r="R446" s="49"/>
      <c r="S446" s="49"/>
      <c r="T446" s="49"/>
      <c r="U446" s="49"/>
      <c r="V446" s="49"/>
      <c r="W446" s="49"/>
      <c r="X446" s="49"/>
      <c r="Y446" s="49"/>
      <c r="Z446" s="49"/>
      <c r="AA446" s="49"/>
      <c r="AB446" s="49"/>
      <c r="AC446" s="49"/>
      <c r="AL446" s="48"/>
      <c r="AM446" s="220"/>
      <c r="AN446" s="335"/>
      <c r="AW446" s="47"/>
    </row>
    <row r="447" spans="2:55" ht="6" customHeight="1" x14ac:dyDescent="0.15">
      <c r="M447" s="49"/>
      <c r="N447" s="49"/>
      <c r="O447" s="49"/>
      <c r="P447" s="49"/>
      <c r="Q447" s="49"/>
      <c r="R447" s="49"/>
      <c r="S447" s="49"/>
      <c r="T447" s="49"/>
      <c r="U447" s="49"/>
      <c r="V447" s="49"/>
      <c r="W447" s="49"/>
      <c r="X447" s="49"/>
      <c r="Y447" s="49"/>
      <c r="Z447" s="49"/>
      <c r="AA447" s="49"/>
      <c r="AB447" s="49"/>
      <c r="AC447" s="49"/>
      <c r="AL447" s="48"/>
      <c r="AM447" s="48"/>
      <c r="AW447" s="47"/>
    </row>
    <row r="448" spans="2:55" ht="12.75" customHeight="1" x14ac:dyDescent="0.15">
      <c r="B448" s="566" t="s">
        <v>2</v>
      </c>
      <c r="C448" s="567"/>
      <c r="D448" s="567"/>
      <c r="E448" s="567"/>
      <c r="F448" s="567"/>
      <c r="G448" s="567"/>
      <c r="H448" s="567"/>
      <c r="I448" s="567"/>
      <c r="J448" s="569" t="s">
        <v>10</v>
      </c>
      <c r="K448" s="569"/>
      <c r="L448" s="3" t="s">
        <v>3</v>
      </c>
      <c r="M448" s="569" t="s">
        <v>11</v>
      </c>
      <c r="N448" s="569"/>
      <c r="O448" s="570" t="s">
        <v>12</v>
      </c>
      <c r="P448" s="569"/>
      <c r="Q448" s="569"/>
      <c r="R448" s="569"/>
      <c r="S448" s="569"/>
      <c r="T448" s="569"/>
      <c r="U448" s="569" t="s">
        <v>13</v>
      </c>
      <c r="V448" s="569"/>
      <c r="W448" s="569"/>
      <c r="AD448" s="5"/>
      <c r="AE448" s="5"/>
      <c r="AF448" s="5"/>
      <c r="AG448" s="5"/>
      <c r="AH448" s="5"/>
      <c r="AI448" s="5"/>
      <c r="AJ448" s="5"/>
      <c r="AL448" s="571">
        <f>$AL$9</f>
        <v>0</v>
      </c>
      <c r="AM448" s="572"/>
      <c r="AN448" s="938" t="s">
        <v>4</v>
      </c>
      <c r="AO448" s="938"/>
      <c r="AP448" s="941">
        <v>11</v>
      </c>
      <c r="AQ448" s="941"/>
      <c r="AR448" s="938" t="s">
        <v>5</v>
      </c>
      <c r="AS448" s="944"/>
      <c r="AW448" s="47"/>
    </row>
    <row r="449" spans="2:65" ht="13.5" customHeight="1" x14ac:dyDescent="0.15">
      <c r="B449" s="567"/>
      <c r="C449" s="567"/>
      <c r="D449" s="567"/>
      <c r="E449" s="567"/>
      <c r="F449" s="567"/>
      <c r="G449" s="567"/>
      <c r="H449" s="567"/>
      <c r="I449" s="567"/>
      <c r="J449" s="508" t="str">
        <f>$J$10</f>
        <v>1</v>
      </c>
      <c r="K449" s="510" t="str">
        <f>$K$10</f>
        <v>2</v>
      </c>
      <c r="L449" s="513" t="str">
        <f>$L$10</f>
        <v>1</v>
      </c>
      <c r="M449" s="516" t="str">
        <f>$M$10</f>
        <v>0</v>
      </c>
      <c r="N449" s="510" t="str">
        <f>$N$10</f>
        <v>3</v>
      </c>
      <c r="O449" s="516" t="str">
        <f>$O$10</f>
        <v>9</v>
      </c>
      <c r="P449" s="519" t="str">
        <f>$P$10</f>
        <v>3</v>
      </c>
      <c r="Q449" s="519" t="str">
        <f>$Q$10</f>
        <v>9</v>
      </c>
      <c r="R449" s="519" t="str">
        <f>$R$10</f>
        <v>0</v>
      </c>
      <c r="S449" s="519" t="str">
        <f>$S$10</f>
        <v>2</v>
      </c>
      <c r="T449" s="510" t="str">
        <f>$T$10</f>
        <v>5</v>
      </c>
      <c r="U449" s="516">
        <f>$U$10</f>
        <v>0</v>
      </c>
      <c r="V449" s="519">
        <f>$V$10</f>
        <v>0</v>
      </c>
      <c r="W449" s="510">
        <f>$W$10</f>
        <v>0</v>
      </c>
      <c r="AD449" s="5"/>
      <c r="AE449" s="5"/>
      <c r="AF449" s="5"/>
      <c r="AG449" s="5"/>
      <c r="AH449" s="5"/>
      <c r="AI449" s="5"/>
      <c r="AJ449" s="5"/>
      <c r="AL449" s="573"/>
      <c r="AM449" s="574"/>
      <c r="AN449" s="939"/>
      <c r="AO449" s="939"/>
      <c r="AP449" s="942"/>
      <c r="AQ449" s="942"/>
      <c r="AR449" s="939"/>
      <c r="AS449" s="945"/>
      <c r="AW449" s="47"/>
    </row>
    <row r="450" spans="2:65" ht="9" customHeight="1" x14ac:dyDescent="0.15">
      <c r="B450" s="567"/>
      <c r="C450" s="567"/>
      <c r="D450" s="567"/>
      <c r="E450" s="567"/>
      <c r="F450" s="567"/>
      <c r="G450" s="567"/>
      <c r="H450" s="567"/>
      <c r="I450" s="567"/>
      <c r="J450" s="509"/>
      <c r="K450" s="511"/>
      <c r="L450" s="514"/>
      <c r="M450" s="517"/>
      <c r="N450" s="511"/>
      <c r="O450" s="517"/>
      <c r="P450" s="520"/>
      <c r="Q450" s="520"/>
      <c r="R450" s="520"/>
      <c r="S450" s="520"/>
      <c r="T450" s="511"/>
      <c r="U450" s="517"/>
      <c r="V450" s="520"/>
      <c r="W450" s="511"/>
      <c r="AD450" s="5"/>
      <c r="AE450" s="5"/>
      <c r="AF450" s="5"/>
      <c r="AG450" s="5"/>
      <c r="AH450" s="5"/>
      <c r="AI450" s="5"/>
      <c r="AJ450" s="5"/>
      <c r="AL450" s="575"/>
      <c r="AM450" s="576"/>
      <c r="AN450" s="940"/>
      <c r="AO450" s="940"/>
      <c r="AP450" s="943"/>
      <c r="AQ450" s="943"/>
      <c r="AR450" s="940"/>
      <c r="AS450" s="946"/>
      <c r="AW450" s="47"/>
    </row>
    <row r="451" spans="2:65" ht="6" customHeight="1" x14ac:dyDescent="0.15">
      <c r="B451" s="568"/>
      <c r="C451" s="568"/>
      <c r="D451" s="568"/>
      <c r="E451" s="568"/>
      <c r="F451" s="568"/>
      <c r="G451" s="568"/>
      <c r="H451" s="568"/>
      <c r="I451" s="568"/>
      <c r="J451" s="509"/>
      <c r="K451" s="512"/>
      <c r="L451" s="515"/>
      <c r="M451" s="518"/>
      <c r="N451" s="512"/>
      <c r="O451" s="518"/>
      <c r="P451" s="521"/>
      <c r="Q451" s="521"/>
      <c r="R451" s="521"/>
      <c r="S451" s="521"/>
      <c r="T451" s="512"/>
      <c r="U451" s="518"/>
      <c r="V451" s="521"/>
      <c r="W451" s="512"/>
      <c r="AW451" s="47"/>
    </row>
    <row r="452" spans="2:65" ht="15" customHeight="1" x14ac:dyDescent="0.15">
      <c r="B452" s="487" t="s">
        <v>51</v>
      </c>
      <c r="C452" s="488"/>
      <c r="D452" s="488"/>
      <c r="E452" s="488"/>
      <c r="F452" s="488"/>
      <c r="G452" s="488"/>
      <c r="H452" s="488"/>
      <c r="I452" s="489"/>
      <c r="J452" s="487" t="s">
        <v>6</v>
      </c>
      <c r="K452" s="488"/>
      <c r="L452" s="488"/>
      <c r="M452" s="488"/>
      <c r="N452" s="496"/>
      <c r="O452" s="499" t="s">
        <v>52</v>
      </c>
      <c r="P452" s="488"/>
      <c r="Q452" s="488"/>
      <c r="R452" s="488"/>
      <c r="S452" s="488"/>
      <c r="T452" s="488"/>
      <c r="U452" s="489"/>
      <c r="V452" s="12" t="s">
        <v>53</v>
      </c>
      <c r="W452" s="27"/>
      <c r="X452" s="27"/>
      <c r="Y452" s="526" t="s">
        <v>54</v>
      </c>
      <c r="Z452" s="526"/>
      <c r="AA452" s="526"/>
      <c r="AB452" s="526"/>
      <c r="AC452" s="526"/>
      <c r="AD452" s="526"/>
      <c r="AE452" s="526"/>
      <c r="AF452" s="526"/>
      <c r="AG452" s="526"/>
      <c r="AH452" s="526"/>
      <c r="AI452" s="27"/>
      <c r="AJ452" s="27"/>
      <c r="AK452" s="28"/>
      <c r="AL452" s="527" t="s">
        <v>216</v>
      </c>
      <c r="AM452" s="527"/>
      <c r="AN452" s="930" t="s">
        <v>33</v>
      </c>
      <c r="AO452" s="930"/>
      <c r="AP452" s="930"/>
      <c r="AQ452" s="930"/>
      <c r="AR452" s="930"/>
      <c r="AS452" s="931"/>
      <c r="AW452" s="47"/>
    </row>
    <row r="453" spans="2:65" ht="13.5" customHeight="1" x14ac:dyDescent="0.15">
      <c r="B453" s="490"/>
      <c r="C453" s="491"/>
      <c r="D453" s="491"/>
      <c r="E453" s="491"/>
      <c r="F453" s="491"/>
      <c r="G453" s="491"/>
      <c r="H453" s="491"/>
      <c r="I453" s="492"/>
      <c r="J453" s="490"/>
      <c r="K453" s="491"/>
      <c r="L453" s="491"/>
      <c r="M453" s="491"/>
      <c r="N453" s="497"/>
      <c r="O453" s="500"/>
      <c r="P453" s="491"/>
      <c r="Q453" s="491"/>
      <c r="R453" s="491"/>
      <c r="S453" s="491"/>
      <c r="T453" s="491"/>
      <c r="U453" s="492"/>
      <c r="V453" s="530" t="s">
        <v>7</v>
      </c>
      <c r="W453" s="531"/>
      <c r="X453" s="531"/>
      <c r="Y453" s="532"/>
      <c r="Z453" s="536" t="s">
        <v>16</v>
      </c>
      <c r="AA453" s="537"/>
      <c r="AB453" s="537"/>
      <c r="AC453" s="538"/>
      <c r="AD453" s="542" t="s">
        <v>17</v>
      </c>
      <c r="AE453" s="543"/>
      <c r="AF453" s="543"/>
      <c r="AG453" s="544"/>
      <c r="AH453" s="548" t="s">
        <v>86</v>
      </c>
      <c r="AI453" s="549"/>
      <c r="AJ453" s="549"/>
      <c r="AK453" s="550"/>
      <c r="AL453" s="554" t="s">
        <v>217</v>
      </c>
      <c r="AM453" s="554"/>
      <c r="AN453" s="932" t="s">
        <v>19</v>
      </c>
      <c r="AO453" s="933"/>
      <c r="AP453" s="933"/>
      <c r="AQ453" s="933"/>
      <c r="AR453" s="934"/>
      <c r="AS453" s="935"/>
      <c r="AW453" s="47"/>
      <c r="AY453" s="196" t="s">
        <v>243</v>
      </c>
      <c r="AZ453" s="196" t="s">
        <v>243</v>
      </c>
      <c r="BA453" s="196" t="s">
        <v>241</v>
      </c>
      <c r="BB453" s="522" t="s">
        <v>242</v>
      </c>
      <c r="BC453" s="523"/>
    </row>
    <row r="454" spans="2:65" ht="13.5" customHeight="1" x14ac:dyDescent="0.15">
      <c r="B454" s="493"/>
      <c r="C454" s="494"/>
      <c r="D454" s="494"/>
      <c r="E454" s="494"/>
      <c r="F454" s="494"/>
      <c r="G454" s="494"/>
      <c r="H454" s="494"/>
      <c r="I454" s="495"/>
      <c r="J454" s="493"/>
      <c r="K454" s="494"/>
      <c r="L454" s="494"/>
      <c r="M454" s="494"/>
      <c r="N454" s="498"/>
      <c r="O454" s="501"/>
      <c r="P454" s="494"/>
      <c r="Q454" s="494"/>
      <c r="R454" s="494"/>
      <c r="S454" s="494"/>
      <c r="T454" s="494"/>
      <c r="U454" s="495"/>
      <c r="V454" s="533"/>
      <c r="W454" s="534"/>
      <c r="X454" s="534"/>
      <c r="Y454" s="535"/>
      <c r="Z454" s="539"/>
      <c r="AA454" s="540"/>
      <c r="AB454" s="540"/>
      <c r="AC454" s="541"/>
      <c r="AD454" s="545"/>
      <c r="AE454" s="546"/>
      <c r="AF454" s="546"/>
      <c r="AG454" s="547"/>
      <c r="AH454" s="551"/>
      <c r="AI454" s="552"/>
      <c r="AJ454" s="552"/>
      <c r="AK454" s="553"/>
      <c r="AL454" s="555"/>
      <c r="AM454" s="555"/>
      <c r="AN454" s="936"/>
      <c r="AO454" s="936"/>
      <c r="AP454" s="936"/>
      <c r="AQ454" s="936"/>
      <c r="AR454" s="936"/>
      <c r="AS454" s="937"/>
      <c r="AW454" s="47"/>
      <c r="AY454" s="197"/>
      <c r="AZ454" s="198" t="s">
        <v>237</v>
      </c>
      <c r="BA454" s="198" t="s">
        <v>240</v>
      </c>
      <c r="BB454" s="199" t="s">
        <v>238</v>
      </c>
      <c r="BC454" s="198" t="s">
        <v>237</v>
      </c>
      <c r="BL454" s="43" t="s">
        <v>251</v>
      </c>
      <c r="BM454" s="43" t="s">
        <v>151</v>
      </c>
    </row>
    <row r="455" spans="2:65" ht="18" customHeight="1" x14ac:dyDescent="0.15">
      <c r="B455" s="466"/>
      <c r="C455" s="467"/>
      <c r="D455" s="467"/>
      <c r="E455" s="467"/>
      <c r="F455" s="467"/>
      <c r="G455" s="467"/>
      <c r="H455" s="467"/>
      <c r="I455" s="468"/>
      <c r="J455" s="466"/>
      <c r="K455" s="467"/>
      <c r="L455" s="467"/>
      <c r="M455" s="467"/>
      <c r="N455" s="472"/>
      <c r="O455" s="86"/>
      <c r="P455" s="15" t="s">
        <v>0</v>
      </c>
      <c r="Q455" s="44"/>
      <c r="R455" s="15" t="s">
        <v>1</v>
      </c>
      <c r="S455" s="85"/>
      <c r="T455" s="474" t="s">
        <v>57</v>
      </c>
      <c r="U455" s="475"/>
      <c r="V455" s="476"/>
      <c r="W455" s="477"/>
      <c r="X455" s="477"/>
      <c r="Y455" s="59" t="s">
        <v>8</v>
      </c>
      <c r="Z455" s="37"/>
      <c r="AA455" s="38"/>
      <c r="AB455" s="38"/>
      <c r="AC455" s="36" t="s">
        <v>8</v>
      </c>
      <c r="AD455" s="37"/>
      <c r="AE455" s="38"/>
      <c r="AF455" s="38"/>
      <c r="AG455" s="39" t="s">
        <v>8</v>
      </c>
      <c r="AH455" s="462">
        <f>IF(V455="賃金で算定",V456+Z456-AD456,0)</f>
        <v>0</v>
      </c>
      <c r="AI455" s="463"/>
      <c r="AJ455" s="463"/>
      <c r="AK455" s="464"/>
      <c r="AL455" s="51"/>
      <c r="AM455" s="52"/>
      <c r="AN455" s="590"/>
      <c r="AO455" s="591"/>
      <c r="AP455" s="591"/>
      <c r="AQ455" s="591"/>
      <c r="AR455" s="591"/>
      <c r="AS455" s="265" t="s">
        <v>8</v>
      </c>
      <c r="AV455" s="46" t="str">
        <f>IF(OR(O455="",Q455=""),"", IF(O455&lt;20,DATE(O455+118,Q455,IF(S455="",1,S455)),DATE(O455+88,Q455,IF(S455="",1,S455))))</f>
        <v/>
      </c>
      <c r="AW455" s="47" t="str">
        <f>IF(AV455&lt;=設定シート!C$15,"昔",IF(AV455&lt;=設定シート!E$15,"上",IF(AV455&lt;=設定シート!G$15,"中","下")))</f>
        <v>下</v>
      </c>
      <c r="AX455" s="4">
        <f>IF(AV455&lt;=設定シート!$E$36,5,IF(AV455&lt;=設定シート!$I$36,7,IF(AV455&lt;=設定シート!$M$36,9,11)))</f>
        <v>11</v>
      </c>
      <c r="AY455" s="202"/>
      <c r="AZ455" s="200"/>
      <c r="BA455" s="204">
        <f>AN455</f>
        <v>0</v>
      </c>
      <c r="BB455" s="200"/>
      <c r="BC455" s="200"/>
    </row>
    <row r="456" spans="2:65" ht="18" customHeight="1" x14ac:dyDescent="0.15">
      <c r="B456" s="469"/>
      <c r="C456" s="470"/>
      <c r="D456" s="470"/>
      <c r="E456" s="470"/>
      <c r="F456" s="470"/>
      <c r="G456" s="470"/>
      <c r="H456" s="470"/>
      <c r="I456" s="471"/>
      <c r="J456" s="469"/>
      <c r="K456" s="470"/>
      <c r="L456" s="470"/>
      <c r="M456" s="470"/>
      <c r="N456" s="473"/>
      <c r="O456" s="87"/>
      <c r="P456" s="5" t="s">
        <v>0</v>
      </c>
      <c r="Q456" s="45"/>
      <c r="R456" s="5" t="s">
        <v>1</v>
      </c>
      <c r="S456" s="88"/>
      <c r="T456" s="480" t="s">
        <v>58</v>
      </c>
      <c r="U456" s="481"/>
      <c r="V456" s="482"/>
      <c r="W456" s="483"/>
      <c r="X456" s="483"/>
      <c r="Y456" s="484"/>
      <c r="Z456" s="485"/>
      <c r="AA456" s="486"/>
      <c r="AB456" s="486"/>
      <c r="AC456" s="486"/>
      <c r="AD456" s="482">
        <v>0</v>
      </c>
      <c r="AE456" s="483"/>
      <c r="AF456" s="483"/>
      <c r="AG456" s="484"/>
      <c r="AH456" s="435">
        <f>IF(V455="賃金で算定",0,V456+Z456-AD456)</f>
        <v>0</v>
      </c>
      <c r="AI456" s="435"/>
      <c r="AJ456" s="435"/>
      <c r="AK456" s="465"/>
      <c r="AL456" s="439">
        <f>IF(V455="賃金で算定","賃金で算定",IF(OR(V456=0,$F473="",AV455=""),0,IF(AW455="昔",VLOOKUP($F473,労務比率,AX455,FALSE),IF(AW455="上",VLOOKUP($F473,労務比率,AX455,FALSE),IF(AW455="中",VLOOKUP($F473,労務比率,AX455,FALSE),VLOOKUP($F473,労務比率,AX455,FALSE))))))</f>
        <v>0</v>
      </c>
      <c r="AM456" s="440"/>
      <c r="AN456" s="615">
        <f>IF(V455="賃金で算定",0,INT(AH456*AL456/100))</f>
        <v>0</v>
      </c>
      <c r="AO456" s="616"/>
      <c r="AP456" s="616"/>
      <c r="AQ456" s="616"/>
      <c r="AR456" s="616"/>
      <c r="AS456" s="309"/>
      <c r="AV456" s="46"/>
      <c r="AW456" s="47"/>
      <c r="AY456" s="203">
        <f>AH456</f>
        <v>0</v>
      </c>
      <c r="AZ456" s="201">
        <f>IF(AV455&lt;=設定シート!C$85,AH456,IF(AND(AV455&gt;=設定シート!E$85,AV455&lt;=設定シート!G$85),AH456*105/108,AH456))</f>
        <v>0</v>
      </c>
      <c r="BA456" s="198"/>
      <c r="BB456" s="201">
        <f>IF($AL456="賃金で算定",0,INT(AY456*$AL456/100))</f>
        <v>0</v>
      </c>
      <c r="BC456" s="201">
        <f>IF(AY456=AZ456,BB456,AZ456*$AL456/100)</f>
        <v>0</v>
      </c>
      <c r="BL456" s="43">
        <f>IF(AY456=AZ456,0,1)</f>
        <v>0</v>
      </c>
      <c r="BM456" s="43" t="str">
        <f>IF(BL456=1,AL456,"")</f>
        <v/>
      </c>
    </row>
    <row r="457" spans="2:65" ht="18" customHeight="1" x14ac:dyDescent="0.15">
      <c r="B457" s="466"/>
      <c r="C457" s="467"/>
      <c r="D457" s="467"/>
      <c r="E457" s="467"/>
      <c r="F457" s="467"/>
      <c r="G457" s="467"/>
      <c r="H457" s="467"/>
      <c r="I457" s="468"/>
      <c r="J457" s="466"/>
      <c r="K457" s="467"/>
      <c r="L457" s="467"/>
      <c r="M457" s="467"/>
      <c r="N457" s="472"/>
      <c r="O457" s="86"/>
      <c r="P457" s="15" t="s">
        <v>45</v>
      </c>
      <c r="Q457" s="44"/>
      <c r="R457" s="15" t="s">
        <v>46</v>
      </c>
      <c r="S457" s="85"/>
      <c r="T457" s="474" t="s">
        <v>47</v>
      </c>
      <c r="U457" s="475"/>
      <c r="V457" s="476"/>
      <c r="W457" s="477"/>
      <c r="X457" s="477"/>
      <c r="Y457" s="60"/>
      <c r="Z457" s="33"/>
      <c r="AA457" s="34"/>
      <c r="AB457" s="34"/>
      <c r="AC457" s="35"/>
      <c r="AD457" s="33"/>
      <c r="AE457" s="34"/>
      <c r="AF457" s="34"/>
      <c r="AG457" s="40"/>
      <c r="AH457" s="462">
        <f>IF(V457="賃金で算定",V458+Z458-AD458,0)</f>
        <v>0</v>
      </c>
      <c r="AI457" s="463"/>
      <c r="AJ457" s="463"/>
      <c r="AK457" s="464"/>
      <c r="AL457" s="51"/>
      <c r="AM457" s="52"/>
      <c r="AN457" s="590"/>
      <c r="AO457" s="591"/>
      <c r="AP457" s="591"/>
      <c r="AQ457" s="591"/>
      <c r="AR457" s="591"/>
      <c r="AS457" s="307"/>
      <c r="AV457" s="46" t="str">
        <f>IF(OR(O457="",Q457=""),"", IF(O457&lt;20,DATE(O457+118,Q457,IF(S457="",1,S457)),DATE(O457+88,Q457,IF(S457="",1,S457))))</f>
        <v/>
      </c>
      <c r="AW457" s="47" t="str">
        <f>IF(AV457&lt;=設定シート!C$15,"昔",IF(AV457&lt;=設定シート!E$15,"上",IF(AV457&lt;=設定シート!G$15,"中","下")))</f>
        <v>下</v>
      </c>
      <c r="AX457" s="4">
        <f>IF(AV457&lt;=設定シート!$E$36,5,IF(AV457&lt;=設定シート!$I$36,7,IF(AV457&lt;=設定シート!$M$36,9,11)))</f>
        <v>11</v>
      </c>
      <c r="AY457" s="202"/>
      <c r="AZ457" s="200"/>
      <c r="BA457" s="204">
        <f t="shared" ref="BA457" si="226">AN457</f>
        <v>0</v>
      </c>
      <c r="BB457" s="200"/>
      <c r="BC457" s="200"/>
      <c r="BL457" s="43"/>
      <c r="BM457" s="43"/>
    </row>
    <row r="458" spans="2:65" ht="18" customHeight="1" x14ac:dyDescent="0.15">
      <c r="B458" s="469"/>
      <c r="C458" s="470"/>
      <c r="D458" s="470"/>
      <c r="E458" s="470"/>
      <c r="F458" s="470"/>
      <c r="G458" s="470"/>
      <c r="H458" s="470"/>
      <c r="I458" s="471"/>
      <c r="J458" s="469"/>
      <c r="K458" s="470"/>
      <c r="L458" s="470"/>
      <c r="M458" s="470"/>
      <c r="N458" s="473"/>
      <c r="O458" s="87"/>
      <c r="P458" s="16" t="s">
        <v>45</v>
      </c>
      <c r="Q458" s="45"/>
      <c r="R458" s="16" t="s">
        <v>46</v>
      </c>
      <c r="S458" s="88"/>
      <c r="T458" s="480" t="s">
        <v>48</v>
      </c>
      <c r="U458" s="481"/>
      <c r="V458" s="482"/>
      <c r="W458" s="483"/>
      <c r="X458" s="483"/>
      <c r="Y458" s="484"/>
      <c r="Z458" s="485"/>
      <c r="AA458" s="486"/>
      <c r="AB458" s="486"/>
      <c r="AC458" s="486"/>
      <c r="AD458" s="482">
        <v>0</v>
      </c>
      <c r="AE458" s="483"/>
      <c r="AF458" s="483"/>
      <c r="AG458" s="484"/>
      <c r="AH458" s="435">
        <f>IF(V457="賃金で算定",0,V458+Z458-AD458)</f>
        <v>0</v>
      </c>
      <c r="AI458" s="435"/>
      <c r="AJ458" s="435"/>
      <c r="AK458" s="465"/>
      <c r="AL458" s="439">
        <f>IF(V457="賃金で算定","賃金で算定",IF(OR(V458=0,$F473="",AV457=""),0,IF(AW457="昔",VLOOKUP($F473,労務比率,AX457,FALSE),IF(AW457="上",VLOOKUP($F473,労務比率,AX457,FALSE),IF(AW457="中",VLOOKUP($F473,労務比率,AX457,FALSE),VLOOKUP($F473,労務比率,AX457,FALSE))))))</f>
        <v>0</v>
      </c>
      <c r="AM458" s="440"/>
      <c r="AN458" s="615">
        <f>IF(V457="賃金で算定",0,INT(AH458*AL458/100))</f>
        <v>0</v>
      </c>
      <c r="AO458" s="616"/>
      <c r="AP458" s="616"/>
      <c r="AQ458" s="616"/>
      <c r="AR458" s="616"/>
      <c r="AS458" s="309"/>
      <c r="AV458" s="46"/>
      <c r="AW458" s="47"/>
      <c r="AY458" s="203">
        <f t="shared" ref="AY458" si="227">AH458</f>
        <v>0</v>
      </c>
      <c r="AZ458" s="201">
        <f>IF(AV457&lt;=設定シート!C$85,AH458,IF(AND(AV457&gt;=設定シート!E$85,AV457&lt;=設定シート!G$85),AH458*105/108,AH458))</f>
        <v>0</v>
      </c>
      <c r="BA458" s="198"/>
      <c r="BB458" s="201">
        <f t="shared" ref="BB458" si="228">IF($AL458="賃金で算定",0,INT(AY458*$AL458/100))</f>
        <v>0</v>
      </c>
      <c r="BC458" s="201">
        <f>IF(AY458=AZ458,BB458,AZ458*$AL458/100)</f>
        <v>0</v>
      </c>
      <c r="BL458" s="43">
        <f>IF(AY458=AZ458,0,1)</f>
        <v>0</v>
      </c>
      <c r="BM458" s="43" t="str">
        <f>IF(BL458=1,AL458,"")</f>
        <v/>
      </c>
    </row>
    <row r="459" spans="2:65" ht="18" customHeight="1" x14ac:dyDescent="0.15">
      <c r="B459" s="466"/>
      <c r="C459" s="467"/>
      <c r="D459" s="467"/>
      <c r="E459" s="467"/>
      <c r="F459" s="467"/>
      <c r="G459" s="467"/>
      <c r="H459" s="467"/>
      <c r="I459" s="468"/>
      <c r="J459" s="466"/>
      <c r="K459" s="467"/>
      <c r="L459" s="467"/>
      <c r="M459" s="467"/>
      <c r="N459" s="472"/>
      <c r="O459" s="86"/>
      <c r="P459" s="15" t="s">
        <v>45</v>
      </c>
      <c r="Q459" s="44"/>
      <c r="R459" s="15" t="s">
        <v>46</v>
      </c>
      <c r="S459" s="85"/>
      <c r="T459" s="474" t="s">
        <v>47</v>
      </c>
      <c r="U459" s="475"/>
      <c r="V459" s="476"/>
      <c r="W459" s="477"/>
      <c r="X459" s="477"/>
      <c r="Y459" s="60"/>
      <c r="Z459" s="33"/>
      <c r="AA459" s="34"/>
      <c r="AB459" s="34"/>
      <c r="AC459" s="35"/>
      <c r="AD459" s="33"/>
      <c r="AE459" s="34"/>
      <c r="AF459" s="34"/>
      <c r="AG459" s="40"/>
      <c r="AH459" s="462">
        <f>IF(V459="賃金で算定",V460+Z460-AD460,0)</f>
        <v>0</v>
      </c>
      <c r="AI459" s="463"/>
      <c r="AJ459" s="463"/>
      <c r="AK459" s="464"/>
      <c r="AL459" s="51"/>
      <c r="AM459" s="52"/>
      <c r="AN459" s="590"/>
      <c r="AO459" s="591"/>
      <c r="AP459" s="591"/>
      <c r="AQ459" s="591"/>
      <c r="AR459" s="591"/>
      <c r="AS459" s="307"/>
      <c r="AV459" s="46" t="str">
        <f>IF(OR(O459="",Q459=""),"", IF(O459&lt;20,DATE(O459+118,Q459,IF(S459="",1,S459)),DATE(O459+88,Q459,IF(S459="",1,S459))))</f>
        <v/>
      </c>
      <c r="AW459" s="47" t="str">
        <f>IF(AV459&lt;=設定シート!C$15,"昔",IF(AV459&lt;=設定シート!E$15,"上",IF(AV459&lt;=設定シート!G$15,"中","下")))</f>
        <v>下</v>
      </c>
      <c r="AX459" s="4">
        <f>IF(AV459&lt;=設定シート!$E$36,5,IF(AV459&lt;=設定シート!$I$36,7,IF(AV459&lt;=設定シート!$M$36,9,11)))</f>
        <v>11</v>
      </c>
      <c r="AY459" s="202"/>
      <c r="AZ459" s="200"/>
      <c r="BA459" s="204">
        <f t="shared" ref="BA459" si="229">AN459</f>
        <v>0</v>
      </c>
      <c r="BB459" s="200"/>
      <c r="BC459" s="200"/>
    </row>
    <row r="460" spans="2:65" ht="18" customHeight="1" x14ac:dyDescent="0.15">
      <c r="B460" s="469"/>
      <c r="C460" s="470"/>
      <c r="D460" s="470"/>
      <c r="E460" s="470"/>
      <c r="F460" s="470"/>
      <c r="G460" s="470"/>
      <c r="H460" s="470"/>
      <c r="I460" s="471"/>
      <c r="J460" s="469"/>
      <c r="K460" s="470"/>
      <c r="L460" s="470"/>
      <c r="M460" s="470"/>
      <c r="N460" s="473"/>
      <c r="O460" s="87"/>
      <c r="P460" s="16" t="s">
        <v>45</v>
      </c>
      <c r="Q460" s="45"/>
      <c r="R460" s="16" t="s">
        <v>46</v>
      </c>
      <c r="S460" s="88"/>
      <c r="T460" s="480" t="s">
        <v>48</v>
      </c>
      <c r="U460" s="481"/>
      <c r="V460" s="482"/>
      <c r="W460" s="483"/>
      <c r="X460" s="483"/>
      <c r="Y460" s="484"/>
      <c r="Z460" s="482"/>
      <c r="AA460" s="483"/>
      <c r="AB460" s="483"/>
      <c r="AC460" s="483"/>
      <c r="AD460" s="482">
        <v>0</v>
      </c>
      <c r="AE460" s="483"/>
      <c r="AF460" s="483"/>
      <c r="AG460" s="484"/>
      <c r="AH460" s="435">
        <f>IF(V459="賃金で算定",0,V460+Z460-AD460)</f>
        <v>0</v>
      </c>
      <c r="AI460" s="435"/>
      <c r="AJ460" s="435"/>
      <c r="AK460" s="465"/>
      <c r="AL460" s="439">
        <f>IF(V459="賃金で算定","賃金で算定",IF(OR(V460=0,$F473="",AV459=""),0,IF(AW459="昔",VLOOKUP($F473,労務比率,AX459,FALSE),IF(AW459="上",VLOOKUP($F473,労務比率,AX459,FALSE),IF(AW459="中",VLOOKUP($F473,労務比率,AX459,FALSE),VLOOKUP($F473,労務比率,AX459,FALSE))))))</f>
        <v>0</v>
      </c>
      <c r="AM460" s="440"/>
      <c r="AN460" s="615">
        <f>IF(V459="賃金で算定",0,INT(AH460*AL460/100))</f>
        <v>0</v>
      </c>
      <c r="AO460" s="616"/>
      <c r="AP460" s="616"/>
      <c r="AQ460" s="616"/>
      <c r="AR460" s="616"/>
      <c r="AS460" s="309"/>
      <c r="AV460" s="46"/>
      <c r="AW460" s="47"/>
      <c r="AY460" s="203">
        <f t="shared" ref="AY460" si="230">AH460</f>
        <v>0</v>
      </c>
      <c r="AZ460" s="201">
        <f>IF(AV459&lt;=設定シート!C$85,AH460,IF(AND(AV459&gt;=設定シート!E$85,AV459&lt;=設定シート!G$85),AH460*105/108,AH460))</f>
        <v>0</v>
      </c>
      <c r="BA460" s="198"/>
      <c r="BB460" s="201">
        <f t="shared" ref="BB460" si="231">IF($AL460="賃金で算定",0,INT(AY460*$AL460/100))</f>
        <v>0</v>
      </c>
      <c r="BC460" s="201">
        <f>IF(AY460=AZ460,BB460,AZ460*$AL460/100)</f>
        <v>0</v>
      </c>
      <c r="BL460" s="43">
        <f>IF(AY460=AZ460,0,1)</f>
        <v>0</v>
      </c>
      <c r="BM460" s="43" t="str">
        <f>IF(BL460=1,AL460,"")</f>
        <v/>
      </c>
    </row>
    <row r="461" spans="2:65" ht="18" customHeight="1" x14ac:dyDescent="0.15">
      <c r="B461" s="466"/>
      <c r="C461" s="467"/>
      <c r="D461" s="467"/>
      <c r="E461" s="467"/>
      <c r="F461" s="467"/>
      <c r="G461" s="467"/>
      <c r="H461" s="467"/>
      <c r="I461" s="468"/>
      <c r="J461" s="466"/>
      <c r="K461" s="467"/>
      <c r="L461" s="467"/>
      <c r="M461" s="467"/>
      <c r="N461" s="472"/>
      <c r="O461" s="86"/>
      <c r="P461" s="15" t="s">
        <v>45</v>
      </c>
      <c r="Q461" s="44"/>
      <c r="R461" s="15" t="s">
        <v>46</v>
      </c>
      <c r="S461" s="85"/>
      <c r="T461" s="474" t="s">
        <v>47</v>
      </c>
      <c r="U461" s="475"/>
      <c r="V461" s="476"/>
      <c r="W461" s="477"/>
      <c r="X461" s="477"/>
      <c r="Y461" s="61"/>
      <c r="Z461" s="29"/>
      <c r="AA461" s="30"/>
      <c r="AB461" s="30"/>
      <c r="AC461" s="41"/>
      <c r="AD461" s="29"/>
      <c r="AE461" s="30"/>
      <c r="AF461" s="30"/>
      <c r="AG461" s="42"/>
      <c r="AH461" s="462">
        <f>IF(V461="賃金で算定",V462+Z462-AD462,0)</f>
        <v>0</v>
      </c>
      <c r="AI461" s="463"/>
      <c r="AJ461" s="463"/>
      <c r="AK461" s="464"/>
      <c r="AL461" s="51"/>
      <c r="AM461" s="52"/>
      <c r="AN461" s="590"/>
      <c r="AO461" s="591"/>
      <c r="AP461" s="591"/>
      <c r="AQ461" s="591"/>
      <c r="AR461" s="591"/>
      <c r="AS461" s="307"/>
      <c r="AV461" s="46" t="str">
        <f>IF(OR(O461="",Q461=""),"", IF(O461&lt;20,DATE(O461+118,Q461,IF(S461="",1,S461)),DATE(O461+88,Q461,IF(S461="",1,S461))))</f>
        <v/>
      </c>
      <c r="AW461" s="47" t="str">
        <f>IF(AV461&lt;=設定シート!C$15,"昔",IF(AV461&lt;=設定シート!E$15,"上",IF(AV461&lt;=設定シート!G$15,"中","下")))</f>
        <v>下</v>
      </c>
      <c r="AX461" s="4">
        <f>IF(AV461&lt;=設定シート!$E$36,5,IF(AV461&lt;=設定シート!$I$36,7,IF(AV461&lt;=設定シート!$M$36,9,11)))</f>
        <v>11</v>
      </c>
      <c r="AY461" s="202"/>
      <c r="AZ461" s="200"/>
      <c r="BA461" s="204">
        <f t="shared" ref="BA461" si="232">AN461</f>
        <v>0</v>
      </c>
      <c r="BB461" s="200"/>
      <c r="BC461" s="200"/>
    </row>
    <row r="462" spans="2:65" ht="18" customHeight="1" x14ac:dyDescent="0.15">
      <c r="B462" s="469"/>
      <c r="C462" s="470"/>
      <c r="D462" s="470"/>
      <c r="E462" s="470"/>
      <c r="F462" s="470"/>
      <c r="G462" s="470"/>
      <c r="H462" s="470"/>
      <c r="I462" s="471"/>
      <c r="J462" s="469"/>
      <c r="K462" s="470"/>
      <c r="L462" s="470"/>
      <c r="M462" s="470"/>
      <c r="N462" s="473"/>
      <c r="O462" s="87"/>
      <c r="P462" s="16" t="s">
        <v>45</v>
      </c>
      <c r="Q462" s="45"/>
      <c r="R462" s="16" t="s">
        <v>46</v>
      </c>
      <c r="S462" s="88"/>
      <c r="T462" s="480" t="s">
        <v>48</v>
      </c>
      <c r="U462" s="481"/>
      <c r="V462" s="482"/>
      <c r="W462" s="483"/>
      <c r="X462" s="483"/>
      <c r="Y462" s="484"/>
      <c r="Z462" s="485"/>
      <c r="AA462" s="486"/>
      <c r="AB462" s="486"/>
      <c r="AC462" s="486"/>
      <c r="AD462" s="482">
        <v>0</v>
      </c>
      <c r="AE462" s="483"/>
      <c r="AF462" s="483"/>
      <c r="AG462" s="484"/>
      <c r="AH462" s="435">
        <f>IF(V461="賃金で算定",0,V462+Z462-AD462)</f>
        <v>0</v>
      </c>
      <c r="AI462" s="435"/>
      <c r="AJ462" s="435"/>
      <c r="AK462" s="465"/>
      <c r="AL462" s="439">
        <f>IF(V461="賃金で算定","賃金で算定",IF(OR(V462=0,$F473="",AV461=""),0,IF(AW461="昔",VLOOKUP($F473,労務比率,AX461,FALSE),IF(AW461="上",VLOOKUP($F473,労務比率,AX461,FALSE),IF(AW461="中",VLOOKUP($F473,労務比率,AX461,FALSE),VLOOKUP($F473,労務比率,AX461,FALSE))))))</f>
        <v>0</v>
      </c>
      <c r="AM462" s="440"/>
      <c r="AN462" s="615">
        <f>IF(V461="賃金で算定",0,INT(AH462*AL462/100))</f>
        <v>0</v>
      </c>
      <c r="AO462" s="616"/>
      <c r="AP462" s="616"/>
      <c r="AQ462" s="616"/>
      <c r="AR462" s="616"/>
      <c r="AS462" s="309"/>
      <c r="AV462" s="46"/>
      <c r="AW462" s="47"/>
      <c r="AY462" s="203">
        <f t="shared" ref="AY462" si="233">AH462</f>
        <v>0</v>
      </c>
      <c r="AZ462" s="201">
        <f>IF(AV461&lt;=設定シート!C$85,AH462,IF(AND(AV461&gt;=設定シート!E$85,AV461&lt;=設定シート!G$85),AH462*105/108,AH462))</f>
        <v>0</v>
      </c>
      <c r="BA462" s="198"/>
      <c r="BB462" s="201">
        <f t="shared" ref="BB462" si="234">IF($AL462="賃金で算定",0,INT(AY462*$AL462/100))</f>
        <v>0</v>
      </c>
      <c r="BC462" s="201">
        <f>IF(AY462=AZ462,BB462,AZ462*$AL462/100)</f>
        <v>0</v>
      </c>
      <c r="BL462" s="43">
        <f>IF(AY462=AZ462,0,1)</f>
        <v>0</v>
      </c>
      <c r="BM462" s="43" t="str">
        <f>IF(BL462=1,AL462,"")</f>
        <v/>
      </c>
    </row>
    <row r="463" spans="2:65" ht="18" customHeight="1" x14ac:dyDescent="0.15">
      <c r="B463" s="466"/>
      <c r="C463" s="467"/>
      <c r="D463" s="467"/>
      <c r="E463" s="467"/>
      <c r="F463" s="467"/>
      <c r="G463" s="467"/>
      <c r="H463" s="467"/>
      <c r="I463" s="468"/>
      <c r="J463" s="466"/>
      <c r="K463" s="467"/>
      <c r="L463" s="467"/>
      <c r="M463" s="467"/>
      <c r="N463" s="472"/>
      <c r="O463" s="86"/>
      <c r="P463" s="15" t="s">
        <v>45</v>
      </c>
      <c r="Q463" s="44"/>
      <c r="R463" s="15" t="s">
        <v>46</v>
      </c>
      <c r="S463" s="85"/>
      <c r="T463" s="474" t="s">
        <v>47</v>
      </c>
      <c r="U463" s="475"/>
      <c r="V463" s="476"/>
      <c r="W463" s="477"/>
      <c r="X463" s="477"/>
      <c r="Y463" s="60"/>
      <c r="Z463" s="33"/>
      <c r="AA463" s="34"/>
      <c r="AB463" s="34"/>
      <c r="AC463" s="35"/>
      <c r="AD463" s="33"/>
      <c r="AE463" s="34"/>
      <c r="AF463" s="34"/>
      <c r="AG463" s="40"/>
      <c r="AH463" s="462">
        <f>IF(V463="賃金で算定",V464+Z464-AD464,0)</f>
        <v>0</v>
      </c>
      <c r="AI463" s="463"/>
      <c r="AJ463" s="463"/>
      <c r="AK463" s="464"/>
      <c r="AL463" s="51"/>
      <c r="AM463" s="52"/>
      <c r="AN463" s="590"/>
      <c r="AO463" s="591"/>
      <c r="AP463" s="591"/>
      <c r="AQ463" s="591"/>
      <c r="AR463" s="591"/>
      <c r="AS463" s="307"/>
      <c r="AV463" s="46" t="str">
        <f>IF(OR(O463="",Q463=""),"", IF(O463&lt;20,DATE(O463+118,Q463,IF(S463="",1,S463)),DATE(O463+88,Q463,IF(S463="",1,S463))))</f>
        <v/>
      </c>
      <c r="AW463" s="47" t="str">
        <f>IF(AV463&lt;=設定シート!C$15,"昔",IF(AV463&lt;=設定シート!E$15,"上",IF(AV463&lt;=設定シート!G$15,"中","下")))</f>
        <v>下</v>
      </c>
      <c r="AX463" s="4">
        <f>IF(AV463&lt;=設定シート!$E$36,5,IF(AV463&lt;=設定シート!$I$36,7,IF(AV463&lt;=設定シート!$M$36,9,11)))</f>
        <v>11</v>
      </c>
      <c r="AY463" s="202"/>
      <c r="AZ463" s="200"/>
      <c r="BA463" s="204">
        <f t="shared" ref="BA463" si="235">AN463</f>
        <v>0</v>
      </c>
      <c r="BB463" s="200"/>
      <c r="BC463" s="200"/>
    </row>
    <row r="464" spans="2:65" ht="18" customHeight="1" x14ac:dyDescent="0.15">
      <c r="B464" s="469"/>
      <c r="C464" s="470"/>
      <c r="D464" s="470"/>
      <c r="E464" s="470"/>
      <c r="F464" s="470"/>
      <c r="G464" s="470"/>
      <c r="H464" s="470"/>
      <c r="I464" s="471"/>
      <c r="J464" s="469"/>
      <c r="K464" s="470"/>
      <c r="L464" s="470"/>
      <c r="M464" s="470"/>
      <c r="N464" s="473"/>
      <c r="O464" s="87"/>
      <c r="P464" s="16" t="s">
        <v>45</v>
      </c>
      <c r="Q464" s="45"/>
      <c r="R464" s="16" t="s">
        <v>46</v>
      </c>
      <c r="S464" s="88"/>
      <c r="T464" s="480" t="s">
        <v>48</v>
      </c>
      <c r="U464" s="481"/>
      <c r="V464" s="482"/>
      <c r="W464" s="483"/>
      <c r="X464" s="483"/>
      <c r="Y464" s="484"/>
      <c r="Z464" s="482"/>
      <c r="AA464" s="483"/>
      <c r="AB464" s="483"/>
      <c r="AC464" s="483"/>
      <c r="AD464" s="482">
        <v>0</v>
      </c>
      <c r="AE464" s="483"/>
      <c r="AF464" s="483"/>
      <c r="AG464" s="484"/>
      <c r="AH464" s="435">
        <f>IF(V463="賃金で算定",0,V464+Z464-AD464)</f>
        <v>0</v>
      </c>
      <c r="AI464" s="435"/>
      <c r="AJ464" s="435"/>
      <c r="AK464" s="465"/>
      <c r="AL464" s="439">
        <f>IF(V463="賃金で算定","賃金で算定",IF(OR(V464=0,$F473="",AV463=""),0,IF(AW463="昔",VLOOKUP($F473,労務比率,AX463,FALSE),IF(AW463="上",VLOOKUP($F473,労務比率,AX463,FALSE),IF(AW463="中",VLOOKUP($F473,労務比率,AX463,FALSE),VLOOKUP($F473,労務比率,AX463,FALSE))))))</f>
        <v>0</v>
      </c>
      <c r="AM464" s="440"/>
      <c r="AN464" s="615">
        <f>IF(V463="賃金で算定",0,INT(AH464*AL464/100))</f>
        <v>0</v>
      </c>
      <c r="AO464" s="616"/>
      <c r="AP464" s="616"/>
      <c r="AQ464" s="616"/>
      <c r="AR464" s="616"/>
      <c r="AS464" s="309"/>
      <c r="AV464" s="46"/>
      <c r="AW464" s="47"/>
      <c r="AY464" s="203">
        <f t="shared" ref="AY464" si="236">AH464</f>
        <v>0</v>
      </c>
      <c r="AZ464" s="201">
        <f>IF(AV463&lt;=設定シート!C$85,AH464,IF(AND(AV463&gt;=設定シート!E$85,AV463&lt;=設定シート!G$85),AH464*105/108,AH464))</f>
        <v>0</v>
      </c>
      <c r="BA464" s="198"/>
      <c r="BB464" s="201">
        <f t="shared" ref="BB464" si="237">IF($AL464="賃金で算定",0,INT(AY464*$AL464/100))</f>
        <v>0</v>
      </c>
      <c r="BC464" s="201">
        <f>IF(AY464=AZ464,BB464,AZ464*$AL464/100)</f>
        <v>0</v>
      </c>
      <c r="BL464" s="43">
        <f>IF(AY464=AZ464,0,1)</f>
        <v>0</v>
      </c>
      <c r="BM464" s="43" t="str">
        <f>IF(BL464=1,AL464,"")</f>
        <v/>
      </c>
    </row>
    <row r="465" spans="2:65" ht="18" customHeight="1" x14ac:dyDescent="0.15">
      <c r="B465" s="466"/>
      <c r="C465" s="467"/>
      <c r="D465" s="467"/>
      <c r="E465" s="467"/>
      <c r="F465" s="467"/>
      <c r="G465" s="467"/>
      <c r="H465" s="467"/>
      <c r="I465" s="468"/>
      <c r="J465" s="466"/>
      <c r="K465" s="467"/>
      <c r="L465" s="467"/>
      <c r="M465" s="467"/>
      <c r="N465" s="472"/>
      <c r="O465" s="86"/>
      <c r="P465" s="15" t="s">
        <v>45</v>
      </c>
      <c r="Q465" s="44"/>
      <c r="R465" s="15" t="s">
        <v>46</v>
      </c>
      <c r="S465" s="85"/>
      <c r="T465" s="474" t="s">
        <v>47</v>
      </c>
      <c r="U465" s="475"/>
      <c r="V465" s="476"/>
      <c r="W465" s="477"/>
      <c r="X465" s="477"/>
      <c r="Y465" s="60"/>
      <c r="Z465" s="33"/>
      <c r="AA465" s="34"/>
      <c r="AB465" s="34"/>
      <c r="AC465" s="35"/>
      <c r="AD465" s="33"/>
      <c r="AE465" s="34"/>
      <c r="AF465" s="34"/>
      <c r="AG465" s="40"/>
      <c r="AH465" s="462">
        <f>IF(V465="賃金で算定",V466+Z466-AD466,0)</f>
        <v>0</v>
      </c>
      <c r="AI465" s="463"/>
      <c r="AJ465" s="463"/>
      <c r="AK465" s="464"/>
      <c r="AL465" s="51"/>
      <c r="AM465" s="52"/>
      <c r="AN465" s="590"/>
      <c r="AO465" s="591"/>
      <c r="AP465" s="591"/>
      <c r="AQ465" s="591"/>
      <c r="AR465" s="591"/>
      <c r="AS465" s="307"/>
      <c r="AV465" s="46" t="str">
        <f>IF(OR(O465="",Q465=""),"", IF(O465&lt;20,DATE(O465+118,Q465,IF(S465="",1,S465)),DATE(O465+88,Q465,IF(S465="",1,S465))))</f>
        <v/>
      </c>
      <c r="AW465" s="47" t="str">
        <f>IF(AV465&lt;=設定シート!C$15,"昔",IF(AV465&lt;=設定シート!E$15,"上",IF(AV465&lt;=設定シート!G$15,"中","下")))</f>
        <v>下</v>
      </c>
      <c r="AX465" s="4">
        <f>IF(AV465&lt;=設定シート!$E$36,5,IF(AV465&lt;=設定シート!$I$36,7,IF(AV465&lt;=設定シート!$M$36,9,11)))</f>
        <v>11</v>
      </c>
      <c r="AY465" s="202"/>
      <c r="AZ465" s="200"/>
      <c r="BA465" s="204">
        <f t="shared" ref="BA465" si="238">AN465</f>
        <v>0</v>
      </c>
      <c r="BB465" s="200"/>
      <c r="BC465" s="200"/>
    </row>
    <row r="466" spans="2:65" ht="18" customHeight="1" x14ac:dyDescent="0.15">
      <c r="B466" s="469"/>
      <c r="C466" s="470"/>
      <c r="D466" s="470"/>
      <c r="E466" s="470"/>
      <c r="F466" s="470"/>
      <c r="G466" s="470"/>
      <c r="H466" s="470"/>
      <c r="I466" s="471"/>
      <c r="J466" s="469"/>
      <c r="K466" s="470"/>
      <c r="L466" s="470"/>
      <c r="M466" s="470"/>
      <c r="N466" s="473"/>
      <c r="O466" s="87"/>
      <c r="P466" s="16" t="s">
        <v>45</v>
      </c>
      <c r="Q466" s="45"/>
      <c r="R466" s="16" t="s">
        <v>46</v>
      </c>
      <c r="S466" s="88"/>
      <c r="T466" s="480" t="s">
        <v>48</v>
      </c>
      <c r="U466" s="481"/>
      <c r="V466" s="482"/>
      <c r="W466" s="483"/>
      <c r="X466" s="483"/>
      <c r="Y466" s="484"/>
      <c r="Z466" s="482"/>
      <c r="AA466" s="483"/>
      <c r="AB466" s="483"/>
      <c r="AC466" s="483"/>
      <c r="AD466" s="482">
        <v>0</v>
      </c>
      <c r="AE466" s="483"/>
      <c r="AF466" s="483"/>
      <c r="AG466" s="484"/>
      <c r="AH466" s="435">
        <f>IF(V465="賃金で算定",0,V466+Z466-AD466)</f>
        <v>0</v>
      </c>
      <c r="AI466" s="435"/>
      <c r="AJ466" s="435"/>
      <c r="AK466" s="465"/>
      <c r="AL466" s="439">
        <f>IF(V465="賃金で算定","賃金で算定",IF(OR(V466=0,$F473="",AV465=""),0,IF(AW465="昔",VLOOKUP($F473,労務比率,AX465,FALSE),IF(AW465="上",VLOOKUP($F473,労務比率,AX465,FALSE),IF(AW465="中",VLOOKUP($F473,労務比率,AX465,FALSE),VLOOKUP($F473,労務比率,AX465,FALSE))))))</f>
        <v>0</v>
      </c>
      <c r="AM466" s="440"/>
      <c r="AN466" s="615">
        <f>IF(V465="賃金で算定",0,INT(AH466*AL466/100))</f>
        <v>0</v>
      </c>
      <c r="AO466" s="616"/>
      <c r="AP466" s="616"/>
      <c r="AQ466" s="616"/>
      <c r="AR466" s="616"/>
      <c r="AS466" s="309"/>
      <c r="AV466" s="46"/>
      <c r="AW466" s="47"/>
      <c r="AY466" s="203">
        <f t="shared" ref="AY466" si="239">AH466</f>
        <v>0</v>
      </c>
      <c r="AZ466" s="201">
        <f>IF(AV465&lt;=設定シート!C$85,AH466,IF(AND(AV465&gt;=設定シート!E$85,AV465&lt;=設定シート!G$85),AH466*105/108,AH466))</f>
        <v>0</v>
      </c>
      <c r="BA466" s="198"/>
      <c r="BB466" s="201">
        <f t="shared" ref="BB466" si="240">IF($AL466="賃金で算定",0,INT(AY466*$AL466/100))</f>
        <v>0</v>
      </c>
      <c r="BC466" s="201">
        <f>IF(AY466=AZ466,BB466,AZ466*$AL466/100)</f>
        <v>0</v>
      </c>
      <c r="BL466" s="43">
        <f>IF(AY466=AZ466,0,1)</f>
        <v>0</v>
      </c>
      <c r="BM466" s="43" t="str">
        <f>IF(BL466=1,AL466,"")</f>
        <v/>
      </c>
    </row>
    <row r="467" spans="2:65" ht="18" customHeight="1" x14ac:dyDescent="0.15">
      <c r="B467" s="466"/>
      <c r="C467" s="467"/>
      <c r="D467" s="467"/>
      <c r="E467" s="467"/>
      <c r="F467" s="467"/>
      <c r="G467" s="467"/>
      <c r="H467" s="467"/>
      <c r="I467" s="468"/>
      <c r="J467" s="466"/>
      <c r="K467" s="467"/>
      <c r="L467" s="467"/>
      <c r="M467" s="467"/>
      <c r="N467" s="472"/>
      <c r="O467" s="86"/>
      <c r="P467" s="15" t="s">
        <v>45</v>
      </c>
      <c r="Q467" s="44"/>
      <c r="R467" s="15" t="s">
        <v>46</v>
      </c>
      <c r="S467" s="85"/>
      <c r="T467" s="474" t="s">
        <v>47</v>
      </c>
      <c r="U467" s="475"/>
      <c r="V467" s="476"/>
      <c r="W467" s="477"/>
      <c r="X467" s="477"/>
      <c r="Y467" s="60"/>
      <c r="Z467" s="33"/>
      <c r="AA467" s="34"/>
      <c r="AB467" s="34"/>
      <c r="AC467" s="35"/>
      <c r="AD467" s="33"/>
      <c r="AE467" s="34"/>
      <c r="AF467" s="34"/>
      <c r="AG467" s="40"/>
      <c r="AH467" s="462">
        <f>IF(V467="賃金で算定",V468+Z468-AD468,0)</f>
        <v>0</v>
      </c>
      <c r="AI467" s="463"/>
      <c r="AJ467" s="463"/>
      <c r="AK467" s="464"/>
      <c r="AL467" s="51"/>
      <c r="AM467" s="52"/>
      <c r="AN467" s="590"/>
      <c r="AO467" s="591"/>
      <c r="AP467" s="591"/>
      <c r="AQ467" s="591"/>
      <c r="AR467" s="591"/>
      <c r="AS467" s="307"/>
      <c r="AV467" s="46" t="str">
        <f>IF(OR(O467="",Q467=""),"", IF(O467&lt;20,DATE(O467+118,Q467,IF(S467="",1,S467)),DATE(O467+88,Q467,IF(S467="",1,S467))))</f>
        <v/>
      </c>
      <c r="AW467" s="47" t="str">
        <f>IF(AV467&lt;=設定シート!C$15,"昔",IF(AV467&lt;=設定シート!E$15,"上",IF(AV467&lt;=設定シート!G$15,"中","下")))</f>
        <v>下</v>
      </c>
      <c r="AX467" s="4">
        <f>IF(AV467&lt;=設定シート!$E$36,5,IF(AV467&lt;=設定シート!$I$36,7,IF(AV467&lt;=設定シート!$M$36,9,11)))</f>
        <v>11</v>
      </c>
      <c r="AY467" s="202"/>
      <c r="AZ467" s="200"/>
      <c r="BA467" s="204">
        <f t="shared" ref="BA467" si="241">AN467</f>
        <v>0</v>
      </c>
      <c r="BB467" s="200"/>
      <c r="BC467" s="200"/>
    </row>
    <row r="468" spans="2:65" ht="18" customHeight="1" x14ac:dyDescent="0.15">
      <c r="B468" s="469"/>
      <c r="C468" s="470"/>
      <c r="D468" s="470"/>
      <c r="E468" s="470"/>
      <c r="F468" s="470"/>
      <c r="G468" s="470"/>
      <c r="H468" s="470"/>
      <c r="I468" s="471"/>
      <c r="J468" s="469"/>
      <c r="K468" s="470"/>
      <c r="L468" s="470"/>
      <c r="M468" s="470"/>
      <c r="N468" s="473"/>
      <c r="O468" s="87"/>
      <c r="P468" s="16" t="s">
        <v>45</v>
      </c>
      <c r="Q468" s="45"/>
      <c r="R468" s="16" t="s">
        <v>46</v>
      </c>
      <c r="S468" s="88"/>
      <c r="T468" s="480" t="s">
        <v>48</v>
      </c>
      <c r="U468" s="481"/>
      <c r="V468" s="482"/>
      <c r="W468" s="483"/>
      <c r="X468" s="483"/>
      <c r="Y468" s="484"/>
      <c r="Z468" s="482"/>
      <c r="AA468" s="483"/>
      <c r="AB468" s="483"/>
      <c r="AC468" s="483"/>
      <c r="AD468" s="482">
        <v>0</v>
      </c>
      <c r="AE468" s="483"/>
      <c r="AF468" s="483"/>
      <c r="AG468" s="484"/>
      <c r="AH468" s="435">
        <f>IF(V467="賃金で算定",0,V468+Z468-AD468)</f>
        <v>0</v>
      </c>
      <c r="AI468" s="435"/>
      <c r="AJ468" s="435"/>
      <c r="AK468" s="465"/>
      <c r="AL468" s="439">
        <f>IF(V467="賃金で算定","賃金で算定",IF(OR(V468=0,$F473="",AV467=""),0,IF(AW467="昔",VLOOKUP($F473,労務比率,AX467,FALSE),IF(AW467="上",VLOOKUP($F473,労務比率,AX467,FALSE),IF(AW467="中",VLOOKUP($F473,労務比率,AX467,FALSE),VLOOKUP($F473,労務比率,AX467,FALSE))))))</f>
        <v>0</v>
      </c>
      <c r="AM468" s="440"/>
      <c r="AN468" s="615">
        <f>IF(V467="賃金で算定",0,INT(AH468*AL468/100))</f>
        <v>0</v>
      </c>
      <c r="AO468" s="616"/>
      <c r="AP468" s="616"/>
      <c r="AQ468" s="616"/>
      <c r="AR468" s="616"/>
      <c r="AS468" s="309"/>
      <c r="AV468" s="46"/>
      <c r="AW468" s="47"/>
      <c r="AY468" s="203">
        <f t="shared" ref="AY468" si="242">AH468</f>
        <v>0</v>
      </c>
      <c r="AZ468" s="201">
        <f>IF(AV467&lt;=設定シート!C$85,AH468,IF(AND(AV467&gt;=設定シート!E$85,AV467&lt;=設定シート!G$85),AH468*105/108,AH468))</f>
        <v>0</v>
      </c>
      <c r="BA468" s="198"/>
      <c r="BB468" s="201">
        <f t="shared" ref="BB468" si="243">IF($AL468="賃金で算定",0,INT(AY468*$AL468/100))</f>
        <v>0</v>
      </c>
      <c r="BC468" s="201">
        <f>IF(AY468=AZ468,BB468,AZ468*$AL468/100)</f>
        <v>0</v>
      </c>
      <c r="BL468" s="43">
        <f>IF(AY468=AZ468,0,1)</f>
        <v>0</v>
      </c>
      <c r="BM468" s="43" t="str">
        <f>IF(BL468=1,AL468,"")</f>
        <v/>
      </c>
    </row>
    <row r="469" spans="2:65" ht="18" customHeight="1" x14ac:dyDescent="0.15">
      <c r="B469" s="466"/>
      <c r="C469" s="467"/>
      <c r="D469" s="467"/>
      <c r="E469" s="467"/>
      <c r="F469" s="467"/>
      <c r="G469" s="467"/>
      <c r="H469" s="467"/>
      <c r="I469" s="468"/>
      <c r="J469" s="466"/>
      <c r="K469" s="467"/>
      <c r="L469" s="467"/>
      <c r="M469" s="467"/>
      <c r="N469" s="472"/>
      <c r="O469" s="86"/>
      <c r="P469" s="15" t="s">
        <v>45</v>
      </c>
      <c r="Q469" s="44"/>
      <c r="R469" s="15" t="s">
        <v>46</v>
      </c>
      <c r="S469" s="85"/>
      <c r="T469" s="474" t="s">
        <v>47</v>
      </c>
      <c r="U469" s="475"/>
      <c r="V469" s="476"/>
      <c r="W469" s="477"/>
      <c r="X469" s="477"/>
      <c r="Y469" s="60"/>
      <c r="Z469" s="33"/>
      <c r="AA469" s="34"/>
      <c r="AB469" s="34"/>
      <c r="AC469" s="35"/>
      <c r="AD469" s="33"/>
      <c r="AE469" s="34"/>
      <c r="AF469" s="34"/>
      <c r="AG469" s="40"/>
      <c r="AH469" s="462">
        <f>IF(V469="賃金で算定",V470+Z470-AD470,0)</f>
        <v>0</v>
      </c>
      <c r="AI469" s="463"/>
      <c r="AJ469" s="463"/>
      <c r="AK469" s="464"/>
      <c r="AL469" s="51"/>
      <c r="AM469" s="52"/>
      <c r="AN469" s="590"/>
      <c r="AO469" s="591"/>
      <c r="AP469" s="591"/>
      <c r="AQ469" s="591"/>
      <c r="AR469" s="591"/>
      <c r="AS469" s="307"/>
      <c r="AV469" s="46" t="str">
        <f>IF(OR(O469="",Q469=""),"", IF(O469&lt;20,DATE(O469+118,Q469,IF(S469="",1,S469)),DATE(O469+88,Q469,IF(S469="",1,S469))))</f>
        <v/>
      </c>
      <c r="AW469" s="47" t="str">
        <f>IF(AV469&lt;=設定シート!C$15,"昔",IF(AV469&lt;=設定シート!E$15,"上",IF(AV469&lt;=設定シート!G$15,"中","下")))</f>
        <v>下</v>
      </c>
      <c r="AX469" s="4">
        <f>IF(AV469&lt;=設定シート!$E$36,5,IF(AV469&lt;=設定シート!$I$36,7,IF(AV469&lt;=設定シート!$M$36,9,11)))</f>
        <v>11</v>
      </c>
      <c r="AY469" s="202"/>
      <c r="AZ469" s="200"/>
      <c r="BA469" s="204">
        <f t="shared" ref="BA469" si="244">AN469</f>
        <v>0</v>
      </c>
      <c r="BB469" s="200"/>
      <c r="BC469" s="200"/>
    </row>
    <row r="470" spans="2:65" ht="18" customHeight="1" x14ac:dyDescent="0.15">
      <c r="B470" s="469"/>
      <c r="C470" s="470"/>
      <c r="D470" s="470"/>
      <c r="E470" s="470"/>
      <c r="F470" s="470"/>
      <c r="G470" s="470"/>
      <c r="H470" s="470"/>
      <c r="I470" s="471"/>
      <c r="J470" s="469"/>
      <c r="K470" s="470"/>
      <c r="L470" s="470"/>
      <c r="M470" s="470"/>
      <c r="N470" s="473"/>
      <c r="O470" s="87"/>
      <c r="P470" s="16" t="s">
        <v>45</v>
      </c>
      <c r="Q470" s="45"/>
      <c r="R470" s="16" t="s">
        <v>46</v>
      </c>
      <c r="S470" s="88"/>
      <c r="T470" s="480" t="s">
        <v>48</v>
      </c>
      <c r="U470" s="481"/>
      <c r="V470" s="482"/>
      <c r="W470" s="483"/>
      <c r="X470" s="483"/>
      <c r="Y470" s="484"/>
      <c r="Z470" s="482"/>
      <c r="AA470" s="483"/>
      <c r="AB470" s="483"/>
      <c r="AC470" s="483"/>
      <c r="AD470" s="482">
        <v>0</v>
      </c>
      <c r="AE470" s="483"/>
      <c r="AF470" s="483"/>
      <c r="AG470" s="484"/>
      <c r="AH470" s="435">
        <f>IF(V469="賃金で算定",0,V470+Z470-AD470)</f>
        <v>0</v>
      </c>
      <c r="AI470" s="435"/>
      <c r="AJ470" s="435"/>
      <c r="AK470" s="465"/>
      <c r="AL470" s="439">
        <f>IF(V469="賃金で算定","賃金で算定",IF(OR(V470=0,$F473="",AV469=""),0,IF(AW469="昔",VLOOKUP($F473,労務比率,AX469,FALSE),IF(AW469="上",VLOOKUP($F473,労務比率,AX469,FALSE),IF(AW469="中",VLOOKUP($F473,労務比率,AX469,FALSE),VLOOKUP($F473,労務比率,AX469,FALSE))))))</f>
        <v>0</v>
      </c>
      <c r="AM470" s="440"/>
      <c r="AN470" s="615">
        <f>IF(V469="賃金で算定",0,INT(AH470*AL470/100))</f>
        <v>0</v>
      </c>
      <c r="AO470" s="616"/>
      <c r="AP470" s="616"/>
      <c r="AQ470" s="616"/>
      <c r="AR470" s="616"/>
      <c r="AS470" s="309"/>
      <c r="AV470" s="46"/>
      <c r="AW470" s="47"/>
      <c r="AY470" s="203">
        <f t="shared" ref="AY470" si="245">AH470</f>
        <v>0</v>
      </c>
      <c r="AZ470" s="201">
        <f>IF(AV469&lt;=設定シート!C$85,AH470,IF(AND(AV469&gt;=設定シート!E$85,AV469&lt;=設定シート!G$85),AH470*105/108,AH470))</f>
        <v>0</v>
      </c>
      <c r="BA470" s="198"/>
      <c r="BB470" s="201">
        <f t="shared" ref="BB470" si="246">IF($AL470="賃金で算定",0,INT(AY470*$AL470/100))</f>
        <v>0</v>
      </c>
      <c r="BC470" s="201">
        <f>IF(AY470=AZ470,BB470,AZ470*$AL470/100)</f>
        <v>0</v>
      </c>
      <c r="BL470" s="43">
        <f>IF(AY470=AZ470,0,1)</f>
        <v>0</v>
      </c>
      <c r="BM470" s="43" t="str">
        <f>IF(BL470=1,AL470,"")</f>
        <v/>
      </c>
    </row>
    <row r="471" spans="2:65" ht="18" customHeight="1" x14ac:dyDescent="0.15">
      <c r="B471" s="466"/>
      <c r="C471" s="467"/>
      <c r="D471" s="467"/>
      <c r="E471" s="467"/>
      <c r="F471" s="467"/>
      <c r="G471" s="467"/>
      <c r="H471" s="467"/>
      <c r="I471" s="468"/>
      <c r="J471" s="466"/>
      <c r="K471" s="467"/>
      <c r="L471" s="467"/>
      <c r="M471" s="467"/>
      <c r="N471" s="472"/>
      <c r="O471" s="86"/>
      <c r="P471" s="15" t="s">
        <v>45</v>
      </c>
      <c r="Q471" s="44"/>
      <c r="R471" s="15" t="s">
        <v>46</v>
      </c>
      <c r="S471" s="85"/>
      <c r="T471" s="474" t="s">
        <v>47</v>
      </c>
      <c r="U471" s="475"/>
      <c r="V471" s="476"/>
      <c r="W471" s="477"/>
      <c r="X471" s="477"/>
      <c r="Y471" s="60"/>
      <c r="Z471" s="33"/>
      <c r="AA471" s="34"/>
      <c r="AB471" s="34"/>
      <c r="AC471" s="35"/>
      <c r="AD471" s="33"/>
      <c r="AE471" s="34"/>
      <c r="AF471" s="34"/>
      <c r="AG471" s="40"/>
      <c r="AH471" s="462">
        <f>IF(V471="賃金で算定",V472+Z472-AD472,0)</f>
        <v>0</v>
      </c>
      <c r="AI471" s="463"/>
      <c r="AJ471" s="463"/>
      <c r="AK471" s="464"/>
      <c r="AL471" s="51"/>
      <c r="AM471" s="52"/>
      <c r="AN471" s="590"/>
      <c r="AO471" s="591"/>
      <c r="AP471" s="591"/>
      <c r="AQ471" s="591"/>
      <c r="AR471" s="591"/>
      <c r="AS471" s="307"/>
      <c r="AV471" s="46" t="str">
        <f>IF(OR(O471="",Q471=""),"", IF(O471&lt;20,DATE(O471+118,Q471,IF(S471="",1,S471)),DATE(O471+88,Q471,IF(S471="",1,S471))))</f>
        <v/>
      </c>
      <c r="AW471" s="47" t="str">
        <f>IF(AV471&lt;=設定シート!C$15,"昔",IF(AV471&lt;=設定シート!E$15,"上",IF(AV471&lt;=設定シート!G$15,"中","下")))</f>
        <v>下</v>
      </c>
      <c r="AX471" s="4">
        <f>IF(AV471&lt;=設定シート!$E$36,5,IF(AV471&lt;=設定シート!$I$36,7,IF(AV471&lt;=設定シート!$M$36,9,11)))</f>
        <v>11</v>
      </c>
      <c r="AY471" s="202"/>
      <c r="AZ471" s="200"/>
      <c r="BA471" s="204">
        <f t="shared" ref="BA471" si="247">AN471</f>
        <v>0</v>
      </c>
      <c r="BB471" s="200"/>
      <c r="BC471" s="200"/>
    </row>
    <row r="472" spans="2:65" ht="18" customHeight="1" x14ac:dyDescent="0.15">
      <c r="B472" s="469"/>
      <c r="C472" s="470"/>
      <c r="D472" s="470"/>
      <c r="E472" s="470"/>
      <c r="F472" s="470"/>
      <c r="G472" s="470"/>
      <c r="H472" s="470"/>
      <c r="I472" s="471"/>
      <c r="J472" s="469"/>
      <c r="K472" s="470"/>
      <c r="L472" s="470"/>
      <c r="M472" s="470"/>
      <c r="N472" s="473"/>
      <c r="O472" s="87"/>
      <c r="P472" s="184" t="s">
        <v>45</v>
      </c>
      <c r="Q472" s="45"/>
      <c r="R472" s="16" t="s">
        <v>46</v>
      </c>
      <c r="S472" s="88"/>
      <c r="T472" s="480" t="s">
        <v>48</v>
      </c>
      <c r="U472" s="481"/>
      <c r="V472" s="482"/>
      <c r="W472" s="483"/>
      <c r="X472" s="483"/>
      <c r="Y472" s="484"/>
      <c r="Z472" s="482"/>
      <c r="AA472" s="483"/>
      <c r="AB472" s="483"/>
      <c r="AC472" s="483"/>
      <c r="AD472" s="482">
        <v>0</v>
      </c>
      <c r="AE472" s="483"/>
      <c r="AF472" s="483"/>
      <c r="AG472" s="484"/>
      <c r="AH472" s="436">
        <f>IF(V471="賃金で算定",0,V472+Z472-AD472)</f>
        <v>0</v>
      </c>
      <c r="AI472" s="437"/>
      <c r="AJ472" s="437"/>
      <c r="AK472" s="438"/>
      <c r="AL472" s="439">
        <f>IF(V471="賃金で算定","賃金で算定",IF(OR(V472=0,$F473="",AV471=""),0,IF(AW471="昔",VLOOKUP($F473,労務比率,AX471,FALSE),IF(AW471="上",VLOOKUP($F473,労務比率,AX471,FALSE),IF(AW471="中",VLOOKUP($F473,労務比率,AX471,FALSE),VLOOKUP($F473,労務比率,AX471,FALSE))))))</f>
        <v>0</v>
      </c>
      <c r="AM472" s="440"/>
      <c r="AN472" s="615">
        <f>IF(V471="賃金で算定",0,INT(AH472*AL472/100))</f>
        <v>0</v>
      </c>
      <c r="AO472" s="616"/>
      <c r="AP472" s="616"/>
      <c r="AQ472" s="616"/>
      <c r="AR472" s="616"/>
      <c r="AS472" s="309"/>
      <c r="AV472" s="46"/>
      <c r="AW472" s="47"/>
      <c r="AY472" s="203">
        <f t="shared" ref="AY472" si="248">AH472</f>
        <v>0</v>
      </c>
      <c r="AZ472" s="201">
        <f>IF(AV471&lt;=設定シート!C$85,AH472,IF(AND(AV471&gt;=設定シート!E$85,AV471&lt;=設定シート!G$85),AH472*105/108,AH472))</f>
        <v>0</v>
      </c>
      <c r="BA472" s="198"/>
      <c r="BB472" s="201">
        <f t="shared" ref="BB472" si="249">IF($AL472="賃金で算定",0,INT(AY472*$AL472/100))</f>
        <v>0</v>
      </c>
      <c r="BC472" s="201">
        <f>IF(AY472=AZ472,BB472,AZ472*$AL472/100)</f>
        <v>0</v>
      </c>
      <c r="BL472" s="43">
        <f>IF(AY472=AZ472,0,1)</f>
        <v>0</v>
      </c>
      <c r="BM472" s="43" t="str">
        <f>IF(BL472=1,AL472,"")</f>
        <v/>
      </c>
    </row>
    <row r="473" spans="2:65" ht="18" customHeight="1" x14ac:dyDescent="0.15">
      <c r="B473" s="441" t="s">
        <v>85</v>
      </c>
      <c r="C473" s="442"/>
      <c r="D473" s="442"/>
      <c r="E473" s="443"/>
      <c r="F473" s="450"/>
      <c r="G473" s="451"/>
      <c r="H473" s="451"/>
      <c r="I473" s="451"/>
      <c r="J473" s="451"/>
      <c r="K473" s="451"/>
      <c r="L473" s="451"/>
      <c r="M473" s="451"/>
      <c r="N473" s="452"/>
      <c r="O473" s="441" t="s">
        <v>49</v>
      </c>
      <c r="P473" s="442"/>
      <c r="Q473" s="442"/>
      <c r="R473" s="442"/>
      <c r="S473" s="442"/>
      <c r="T473" s="442"/>
      <c r="U473" s="443"/>
      <c r="V473" s="459">
        <f>AH473</f>
        <v>0</v>
      </c>
      <c r="W473" s="460"/>
      <c r="X473" s="460"/>
      <c r="Y473" s="461"/>
      <c r="Z473" s="33"/>
      <c r="AA473" s="34"/>
      <c r="AB473" s="34"/>
      <c r="AC473" s="35"/>
      <c r="AD473" s="33"/>
      <c r="AE473" s="34"/>
      <c r="AF473" s="34"/>
      <c r="AG473" s="35"/>
      <c r="AH473" s="462">
        <f>AH455+AH457+AH459+AH461+AH463+AH465+AH467+AH469+AH471</f>
        <v>0</v>
      </c>
      <c r="AI473" s="463"/>
      <c r="AJ473" s="463"/>
      <c r="AK473" s="464"/>
      <c r="AL473" s="53"/>
      <c r="AM473" s="54"/>
      <c r="AN473" s="459">
        <f>AN455+AN457+AN459+AN461+AN463+AN465+AN467+AN469+AN471</f>
        <v>0</v>
      </c>
      <c r="AO473" s="460"/>
      <c r="AP473" s="460"/>
      <c r="AQ473" s="460"/>
      <c r="AR473" s="460"/>
      <c r="AS473" s="307"/>
      <c r="AW473" s="47"/>
      <c r="AY473" s="202"/>
      <c r="AZ473" s="205"/>
      <c r="BA473" s="212">
        <f>BA455+BA457+BA459+BA461+BA463+BA465+BA467+BA469+BA471</f>
        <v>0</v>
      </c>
      <c r="BB473" s="204">
        <f>BB456+BB458+BB460+BB462+BB464+BB466+BB468+BB470+BB472</f>
        <v>0</v>
      </c>
      <c r="BC473" s="204">
        <f>SUMIF(BL456:BL472,0,BC456:BC472)+ROUNDDOWN(ROUNDDOWN(BL473*105/108,0)*BM473/100,0)</f>
        <v>0</v>
      </c>
      <c r="BL473" s="43">
        <f>SUMIF(BL456:BL472,1,AH456:AK472)</f>
        <v>0</v>
      </c>
      <c r="BM473" s="43">
        <f>IF(COUNT(BM456:BM472)=0,0,SUM(BM456:BM472)/COUNT(BM456:BM472))</f>
        <v>0</v>
      </c>
    </row>
    <row r="474" spans="2:65" ht="18" customHeight="1" x14ac:dyDescent="0.15">
      <c r="B474" s="444"/>
      <c r="C474" s="445"/>
      <c r="D474" s="445"/>
      <c r="E474" s="446"/>
      <c r="F474" s="453"/>
      <c r="G474" s="454"/>
      <c r="H474" s="454"/>
      <c r="I474" s="454"/>
      <c r="J474" s="454"/>
      <c r="K474" s="454"/>
      <c r="L474" s="454"/>
      <c r="M474" s="454"/>
      <c r="N474" s="455"/>
      <c r="O474" s="444"/>
      <c r="P474" s="445"/>
      <c r="Q474" s="445"/>
      <c r="R474" s="445"/>
      <c r="S474" s="445"/>
      <c r="T474" s="445"/>
      <c r="U474" s="446"/>
      <c r="V474" s="434">
        <f>V456+V458+V460+V462+V464+V466+V468+V470+V472-V473</f>
        <v>0</v>
      </c>
      <c r="W474" s="435"/>
      <c r="X474" s="435"/>
      <c r="Y474" s="465"/>
      <c r="Z474" s="434">
        <f>Z456+Z458+Z460+Z462+Z464+Z466+Z468+Z470+Z472</f>
        <v>0</v>
      </c>
      <c r="AA474" s="435"/>
      <c r="AB474" s="435"/>
      <c r="AC474" s="435"/>
      <c r="AD474" s="434">
        <f>AD456+AD458+AD460+AD462+AD464+AD466+AD468+AD470+AD472</f>
        <v>0</v>
      </c>
      <c r="AE474" s="435"/>
      <c r="AF474" s="435"/>
      <c r="AG474" s="435"/>
      <c r="AH474" s="434">
        <f>AY474</f>
        <v>0</v>
      </c>
      <c r="AI474" s="435"/>
      <c r="AJ474" s="435"/>
      <c r="AK474" s="435"/>
      <c r="AL474" s="55"/>
      <c r="AM474" s="56"/>
      <c r="AN474" s="926">
        <f>BB474</f>
        <v>0</v>
      </c>
      <c r="AO474" s="638"/>
      <c r="AP474" s="638"/>
      <c r="AQ474" s="638"/>
      <c r="AR474" s="638"/>
      <c r="AS474" s="308"/>
      <c r="AW474" s="47"/>
      <c r="AY474" s="208">
        <f>AY456+AY458+AY460+AY462+AY464+AY466+AY468+AY470+AY472</f>
        <v>0</v>
      </c>
      <c r="AZ474" s="210"/>
      <c r="BA474" s="210"/>
      <c r="BB474" s="206">
        <f>BB473</f>
        <v>0</v>
      </c>
      <c r="BC474" s="213"/>
    </row>
    <row r="475" spans="2:65" ht="18" customHeight="1" x14ac:dyDescent="0.15">
      <c r="B475" s="447"/>
      <c r="C475" s="448"/>
      <c r="D475" s="448"/>
      <c r="E475" s="449"/>
      <c r="F475" s="456"/>
      <c r="G475" s="457"/>
      <c r="H475" s="457"/>
      <c r="I475" s="457"/>
      <c r="J475" s="457"/>
      <c r="K475" s="457"/>
      <c r="L475" s="457"/>
      <c r="M475" s="457"/>
      <c r="N475" s="458"/>
      <c r="O475" s="447"/>
      <c r="P475" s="448"/>
      <c r="Q475" s="448"/>
      <c r="R475" s="448"/>
      <c r="S475" s="448"/>
      <c r="T475" s="448"/>
      <c r="U475" s="449"/>
      <c r="V475" s="436"/>
      <c r="W475" s="437"/>
      <c r="X475" s="437"/>
      <c r="Y475" s="438"/>
      <c r="Z475" s="436"/>
      <c r="AA475" s="437"/>
      <c r="AB475" s="437"/>
      <c r="AC475" s="437"/>
      <c r="AD475" s="436"/>
      <c r="AE475" s="437"/>
      <c r="AF475" s="437"/>
      <c r="AG475" s="437"/>
      <c r="AH475" s="436">
        <f>AZ475</f>
        <v>0</v>
      </c>
      <c r="AI475" s="437"/>
      <c r="AJ475" s="437"/>
      <c r="AK475" s="438"/>
      <c r="AL475" s="57"/>
      <c r="AM475" s="58"/>
      <c r="AN475" s="615">
        <f>BC475</f>
        <v>0</v>
      </c>
      <c r="AO475" s="616"/>
      <c r="AP475" s="616"/>
      <c r="AQ475" s="616"/>
      <c r="AR475" s="616"/>
      <c r="AS475" s="309"/>
      <c r="AU475" s="90"/>
      <c r="AW475" s="47"/>
      <c r="AY475" s="209"/>
      <c r="AZ475" s="211">
        <f>IF(AZ456+AZ458+AZ460+AZ462+AZ464+AZ466+AZ468+AZ470+AZ472=AY474,0,ROUNDDOWN(AZ456+AZ458+AZ460+AZ462+AZ464+AZ466+AZ468+AZ470+AZ472,0))</f>
        <v>0</v>
      </c>
      <c r="BA475" s="207"/>
      <c r="BB475" s="207"/>
      <c r="BC475" s="211">
        <f>IF(BC473=BB474,0,BC473)</f>
        <v>0</v>
      </c>
    </row>
    <row r="476" spans="2:65" ht="18" customHeight="1" x14ac:dyDescent="0.15">
      <c r="AD476" s="1" t="str">
        <f>IF(AND($F473="",$V473+$V474&gt;0),"事業の種類を選択してください。","")</f>
        <v/>
      </c>
      <c r="AN476" s="929">
        <f>IF(AN473=0,0,AN473+IF(AN475=0,AN474,AN475))</f>
        <v>0</v>
      </c>
      <c r="AO476" s="929"/>
      <c r="AP476" s="929"/>
      <c r="AQ476" s="929"/>
      <c r="AR476" s="929"/>
      <c r="AW476" s="47"/>
    </row>
    <row r="477" spans="2:65" ht="31.5" customHeight="1" x14ac:dyDescent="0.15">
      <c r="AN477" s="337"/>
      <c r="AO477" s="337"/>
      <c r="AP477" s="337"/>
      <c r="AQ477" s="337"/>
      <c r="AR477" s="337"/>
      <c r="AW477" s="47"/>
    </row>
    <row r="478" spans="2:65" ht="7.5" customHeight="1" x14ac:dyDescent="0.15">
      <c r="X478" s="6"/>
      <c r="Y478" s="6"/>
      <c r="AW478" s="47"/>
    </row>
    <row r="479" spans="2:65" ht="10.5" customHeight="1" x14ac:dyDescent="0.15">
      <c r="X479" s="6"/>
      <c r="Y479" s="6"/>
      <c r="AW479" s="47"/>
    </row>
    <row r="480" spans="2:65" ht="5.25" customHeight="1" x14ac:dyDescent="0.15">
      <c r="X480" s="6"/>
      <c r="Y480" s="6"/>
      <c r="AW480" s="47"/>
    </row>
    <row r="481" spans="2:65" ht="5.25" customHeight="1" x14ac:dyDescent="0.15">
      <c r="X481" s="6"/>
      <c r="Y481" s="6"/>
      <c r="AW481" s="47"/>
    </row>
    <row r="482" spans="2:65" ht="5.25" customHeight="1" x14ac:dyDescent="0.15">
      <c r="X482" s="6"/>
      <c r="Y482" s="6"/>
      <c r="AW482" s="47"/>
    </row>
    <row r="483" spans="2:65" ht="5.25" customHeight="1" x14ac:dyDescent="0.15">
      <c r="X483" s="6"/>
      <c r="Y483" s="6"/>
      <c r="AW483" s="47"/>
    </row>
    <row r="484" spans="2:65" ht="17.25" customHeight="1" x14ac:dyDescent="0.15">
      <c r="B484" s="2" t="s">
        <v>50</v>
      </c>
      <c r="S484" s="4"/>
      <c r="T484" s="4"/>
      <c r="U484" s="4"/>
      <c r="V484" s="4"/>
      <c r="W484" s="4"/>
      <c r="AL484" s="48"/>
      <c r="AW484" s="47"/>
    </row>
    <row r="485" spans="2:65" ht="12.75" customHeight="1" x14ac:dyDescent="0.15">
      <c r="M485" s="49"/>
      <c r="N485" s="49"/>
      <c r="O485" s="49"/>
      <c r="P485" s="49"/>
      <c r="Q485" s="49"/>
      <c r="R485" s="49"/>
      <c r="S485" s="49"/>
      <c r="T485" s="50"/>
      <c r="U485" s="50"/>
      <c r="V485" s="50"/>
      <c r="W485" s="50"/>
      <c r="X485" s="50"/>
      <c r="Y485" s="50"/>
      <c r="Z485" s="50"/>
      <c r="AA485" s="49"/>
      <c r="AB485" s="49"/>
      <c r="AC485" s="49"/>
      <c r="AL485" s="48"/>
      <c r="AM485" s="560" t="s">
        <v>266</v>
      </c>
      <c r="AN485" s="561"/>
      <c r="AO485" s="561"/>
      <c r="AP485" s="562"/>
      <c r="AW485" s="47"/>
    </row>
    <row r="486" spans="2:65" ht="12.75" customHeight="1" x14ac:dyDescent="0.15">
      <c r="M486" s="49"/>
      <c r="N486" s="49"/>
      <c r="O486" s="49"/>
      <c r="P486" s="49"/>
      <c r="Q486" s="49"/>
      <c r="R486" s="49"/>
      <c r="S486" s="49"/>
      <c r="T486" s="50"/>
      <c r="U486" s="50"/>
      <c r="V486" s="50"/>
      <c r="W486" s="50"/>
      <c r="X486" s="50"/>
      <c r="Y486" s="50"/>
      <c r="Z486" s="50"/>
      <c r="AA486" s="49"/>
      <c r="AB486" s="49"/>
      <c r="AC486" s="49"/>
      <c r="AL486" s="48"/>
      <c r="AM486" s="563"/>
      <c r="AN486" s="564"/>
      <c r="AO486" s="564"/>
      <c r="AP486" s="565"/>
      <c r="AW486" s="47"/>
    </row>
    <row r="487" spans="2:65" ht="12.75" customHeight="1" x14ac:dyDescent="0.15">
      <c r="M487" s="49"/>
      <c r="N487" s="49"/>
      <c r="O487" s="49"/>
      <c r="P487" s="49"/>
      <c r="Q487" s="49"/>
      <c r="R487" s="49"/>
      <c r="S487" s="49"/>
      <c r="T487" s="49"/>
      <c r="U487" s="49"/>
      <c r="V487" s="49"/>
      <c r="W487" s="49"/>
      <c r="X487" s="49"/>
      <c r="Y487" s="49"/>
      <c r="Z487" s="49"/>
      <c r="AA487" s="49"/>
      <c r="AB487" s="49"/>
      <c r="AC487" s="49"/>
      <c r="AL487" s="48"/>
      <c r="AM487" s="220"/>
      <c r="AN487" s="335"/>
      <c r="AW487" s="47"/>
    </row>
    <row r="488" spans="2:65" ht="6" customHeight="1" x14ac:dyDescent="0.15">
      <c r="M488" s="49"/>
      <c r="N488" s="49"/>
      <c r="O488" s="49"/>
      <c r="P488" s="49"/>
      <c r="Q488" s="49"/>
      <c r="R488" s="49"/>
      <c r="S488" s="49"/>
      <c r="T488" s="49"/>
      <c r="U488" s="49"/>
      <c r="V488" s="49"/>
      <c r="W488" s="49"/>
      <c r="X488" s="49"/>
      <c r="Y488" s="49"/>
      <c r="Z488" s="49"/>
      <c r="AA488" s="49"/>
      <c r="AB488" s="49"/>
      <c r="AC488" s="49"/>
      <c r="AL488" s="48"/>
      <c r="AM488" s="48"/>
      <c r="AW488" s="47"/>
    </row>
    <row r="489" spans="2:65" ht="12.75" customHeight="1" x14ac:dyDescent="0.15">
      <c r="B489" s="566" t="s">
        <v>2</v>
      </c>
      <c r="C489" s="567"/>
      <c r="D489" s="567"/>
      <c r="E489" s="567"/>
      <c r="F489" s="567"/>
      <c r="G489" s="567"/>
      <c r="H489" s="567"/>
      <c r="I489" s="567"/>
      <c r="J489" s="569" t="s">
        <v>10</v>
      </c>
      <c r="K489" s="569"/>
      <c r="L489" s="3" t="s">
        <v>3</v>
      </c>
      <c r="M489" s="569" t="s">
        <v>11</v>
      </c>
      <c r="N489" s="569"/>
      <c r="O489" s="570" t="s">
        <v>12</v>
      </c>
      <c r="P489" s="569"/>
      <c r="Q489" s="569"/>
      <c r="R489" s="569"/>
      <c r="S489" s="569"/>
      <c r="T489" s="569"/>
      <c r="U489" s="569" t="s">
        <v>13</v>
      </c>
      <c r="V489" s="569"/>
      <c r="W489" s="569"/>
      <c r="AD489" s="5"/>
      <c r="AE489" s="5"/>
      <c r="AF489" s="5"/>
      <c r="AG489" s="5"/>
      <c r="AH489" s="5"/>
      <c r="AI489" s="5"/>
      <c r="AJ489" s="5"/>
      <c r="AL489" s="571">
        <f>$AL$9</f>
        <v>0</v>
      </c>
      <c r="AM489" s="572"/>
      <c r="AN489" s="938" t="s">
        <v>4</v>
      </c>
      <c r="AO489" s="938"/>
      <c r="AP489" s="941">
        <v>12</v>
      </c>
      <c r="AQ489" s="941"/>
      <c r="AR489" s="938" t="s">
        <v>5</v>
      </c>
      <c r="AS489" s="944"/>
      <c r="AW489" s="47"/>
    </row>
    <row r="490" spans="2:65" ht="13.5" customHeight="1" x14ac:dyDescent="0.15">
      <c r="B490" s="567"/>
      <c r="C490" s="567"/>
      <c r="D490" s="567"/>
      <c r="E490" s="567"/>
      <c r="F490" s="567"/>
      <c r="G490" s="567"/>
      <c r="H490" s="567"/>
      <c r="I490" s="567"/>
      <c r="J490" s="508" t="str">
        <f>$J$10</f>
        <v>1</v>
      </c>
      <c r="K490" s="510" t="str">
        <f>$K$10</f>
        <v>2</v>
      </c>
      <c r="L490" s="513" t="str">
        <f>$L$10</f>
        <v>1</v>
      </c>
      <c r="M490" s="516" t="str">
        <f>$M$10</f>
        <v>0</v>
      </c>
      <c r="N490" s="510" t="str">
        <f>$N$10</f>
        <v>3</v>
      </c>
      <c r="O490" s="516" t="str">
        <f>$O$10</f>
        <v>9</v>
      </c>
      <c r="P490" s="519" t="str">
        <f>$P$10</f>
        <v>3</v>
      </c>
      <c r="Q490" s="519" t="str">
        <f>$Q$10</f>
        <v>9</v>
      </c>
      <c r="R490" s="519" t="str">
        <f>$R$10</f>
        <v>0</v>
      </c>
      <c r="S490" s="519" t="str">
        <f>$S$10</f>
        <v>2</v>
      </c>
      <c r="T490" s="510" t="str">
        <f>$T$10</f>
        <v>5</v>
      </c>
      <c r="U490" s="516">
        <f>$U$10</f>
        <v>0</v>
      </c>
      <c r="V490" s="519">
        <f>$V$10</f>
        <v>0</v>
      </c>
      <c r="W490" s="510">
        <f>$W$10</f>
        <v>0</v>
      </c>
      <c r="AD490" s="5"/>
      <c r="AE490" s="5"/>
      <c r="AF490" s="5"/>
      <c r="AG490" s="5"/>
      <c r="AH490" s="5"/>
      <c r="AI490" s="5"/>
      <c r="AJ490" s="5"/>
      <c r="AL490" s="573"/>
      <c r="AM490" s="574"/>
      <c r="AN490" s="939"/>
      <c r="AO490" s="939"/>
      <c r="AP490" s="942"/>
      <c r="AQ490" s="942"/>
      <c r="AR490" s="939"/>
      <c r="AS490" s="945"/>
      <c r="AW490" s="47"/>
    </row>
    <row r="491" spans="2:65" ht="9" customHeight="1" x14ac:dyDescent="0.15">
      <c r="B491" s="567"/>
      <c r="C491" s="567"/>
      <c r="D491" s="567"/>
      <c r="E491" s="567"/>
      <c r="F491" s="567"/>
      <c r="G491" s="567"/>
      <c r="H491" s="567"/>
      <c r="I491" s="567"/>
      <c r="J491" s="509"/>
      <c r="K491" s="511"/>
      <c r="L491" s="514"/>
      <c r="M491" s="517"/>
      <c r="N491" s="511"/>
      <c r="O491" s="517"/>
      <c r="P491" s="520"/>
      <c r="Q491" s="520"/>
      <c r="R491" s="520"/>
      <c r="S491" s="520"/>
      <c r="T491" s="511"/>
      <c r="U491" s="517"/>
      <c r="V491" s="520"/>
      <c r="W491" s="511"/>
      <c r="AD491" s="5"/>
      <c r="AE491" s="5"/>
      <c r="AF491" s="5"/>
      <c r="AG491" s="5"/>
      <c r="AH491" s="5"/>
      <c r="AI491" s="5"/>
      <c r="AJ491" s="5"/>
      <c r="AL491" s="575"/>
      <c r="AM491" s="576"/>
      <c r="AN491" s="940"/>
      <c r="AO491" s="940"/>
      <c r="AP491" s="943"/>
      <c r="AQ491" s="943"/>
      <c r="AR491" s="940"/>
      <c r="AS491" s="946"/>
      <c r="AW491" s="47"/>
    </row>
    <row r="492" spans="2:65" ht="6" customHeight="1" x14ac:dyDescent="0.15">
      <c r="B492" s="568"/>
      <c r="C492" s="568"/>
      <c r="D492" s="568"/>
      <c r="E492" s="568"/>
      <c r="F492" s="568"/>
      <c r="G492" s="568"/>
      <c r="H492" s="568"/>
      <c r="I492" s="568"/>
      <c r="J492" s="509"/>
      <c r="K492" s="512"/>
      <c r="L492" s="515"/>
      <c r="M492" s="518"/>
      <c r="N492" s="512"/>
      <c r="O492" s="518"/>
      <c r="P492" s="521"/>
      <c r="Q492" s="521"/>
      <c r="R492" s="521"/>
      <c r="S492" s="521"/>
      <c r="T492" s="512"/>
      <c r="U492" s="518"/>
      <c r="V492" s="521"/>
      <c r="W492" s="512"/>
      <c r="AW492" s="47"/>
    </row>
    <row r="493" spans="2:65" ht="15" customHeight="1" x14ac:dyDescent="0.15">
      <c r="B493" s="487" t="s">
        <v>51</v>
      </c>
      <c r="C493" s="488"/>
      <c r="D493" s="488"/>
      <c r="E493" s="488"/>
      <c r="F493" s="488"/>
      <c r="G493" s="488"/>
      <c r="H493" s="488"/>
      <c r="I493" s="489"/>
      <c r="J493" s="487" t="s">
        <v>6</v>
      </c>
      <c r="K493" s="488"/>
      <c r="L493" s="488"/>
      <c r="M493" s="488"/>
      <c r="N493" s="496"/>
      <c r="O493" s="499" t="s">
        <v>52</v>
      </c>
      <c r="P493" s="488"/>
      <c r="Q493" s="488"/>
      <c r="R493" s="488"/>
      <c r="S493" s="488"/>
      <c r="T493" s="488"/>
      <c r="U493" s="489"/>
      <c r="V493" s="12" t="s">
        <v>53</v>
      </c>
      <c r="W493" s="27"/>
      <c r="X493" s="27"/>
      <c r="Y493" s="526" t="s">
        <v>54</v>
      </c>
      <c r="Z493" s="526"/>
      <c r="AA493" s="526"/>
      <c r="AB493" s="526"/>
      <c r="AC493" s="526"/>
      <c r="AD493" s="526"/>
      <c r="AE493" s="526"/>
      <c r="AF493" s="526"/>
      <c r="AG493" s="526"/>
      <c r="AH493" s="526"/>
      <c r="AI493" s="27"/>
      <c r="AJ493" s="27"/>
      <c r="AK493" s="28"/>
      <c r="AL493" s="527" t="s">
        <v>216</v>
      </c>
      <c r="AM493" s="527"/>
      <c r="AN493" s="930" t="s">
        <v>33</v>
      </c>
      <c r="AO493" s="930"/>
      <c r="AP493" s="930"/>
      <c r="AQ493" s="930"/>
      <c r="AR493" s="930"/>
      <c r="AS493" s="931"/>
      <c r="AW493" s="47"/>
    </row>
    <row r="494" spans="2:65" ht="13.5" customHeight="1" x14ac:dyDescent="0.15">
      <c r="B494" s="490"/>
      <c r="C494" s="491"/>
      <c r="D494" s="491"/>
      <c r="E494" s="491"/>
      <c r="F494" s="491"/>
      <c r="G494" s="491"/>
      <c r="H494" s="491"/>
      <c r="I494" s="492"/>
      <c r="J494" s="490"/>
      <c r="K494" s="491"/>
      <c r="L494" s="491"/>
      <c r="M494" s="491"/>
      <c r="N494" s="497"/>
      <c r="O494" s="500"/>
      <c r="P494" s="491"/>
      <c r="Q494" s="491"/>
      <c r="R494" s="491"/>
      <c r="S494" s="491"/>
      <c r="T494" s="491"/>
      <c r="U494" s="492"/>
      <c r="V494" s="530" t="s">
        <v>7</v>
      </c>
      <c r="W494" s="531"/>
      <c r="X494" s="531"/>
      <c r="Y494" s="532"/>
      <c r="Z494" s="536" t="s">
        <v>16</v>
      </c>
      <c r="AA494" s="537"/>
      <c r="AB494" s="537"/>
      <c r="AC494" s="538"/>
      <c r="AD494" s="542" t="s">
        <v>17</v>
      </c>
      <c r="AE494" s="543"/>
      <c r="AF494" s="543"/>
      <c r="AG494" s="544"/>
      <c r="AH494" s="548" t="s">
        <v>86</v>
      </c>
      <c r="AI494" s="549"/>
      <c r="AJ494" s="549"/>
      <c r="AK494" s="550"/>
      <c r="AL494" s="554" t="s">
        <v>217</v>
      </c>
      <c r="AM494" s="554"/>
      <c r="AN494" s="932" t="s">
        <v>19</v>
      </c>
      <c r="AO494" s="933"/>
      <c r="AP494" s="933"/>
      <c r="AQ494" s="933"/>
      <c r="AR494" s="934"/>
      <c r="AS494" s="935"/>
      <c r="AW494" s="47"/>
      <c r="AY494" s="196" t="s">
        <v>243</v>
      </c>
      <c r="AZ494" s="196" t="s">
        <v>243</v>
      </c>
      <c r="BA494" s="196" t="s">
        <v>241</v>
      </c>
      <c r="BB494" s="522" t="s">
        <v>242</v>
      </c>
      <c r="BC494" s="523"/>
    </row>
    <row r="495" spans="2:65" ht="13.5" customHeight="1" x14ac:dyDescent="0.15">
      <c r="B495" s="493"/>
      <c r="C495" s="494"/>
      <c r="D495" s="494"/>
      <c r="E495" s="494"/>
      <c r="F495" s="494"/>
      <c r="G495" s="494"/>
      <c r="H495" s="494"/>
      <c r="I495" s="495"/>
      <c r="J495" s="493"/>
      <c r="K495" s="494"/>
      <c r="L495" s="494"/>
      <c r="M495" s="494"/>
      <c r="N495" s="498"/>
      <c r="O495" s="501"/>
      <c r="P495" s="494"/>
      <c r="Q495" s="494"/>
      <c r="R495" s="494"/>
      <c r="S495" s="494"/>
      <c r="T495" s="494"/>
      <c r="U495" s="495"/>
      <c r="V495" s="533"/>
      <c r="W495" s="534"/>
      <c r="X495" s="534"/>
      <c r="Y495" s="535"/>
      <c r="Z495" s="539"/>
      <c r="AA495" s="540"/>
      <c r="AB495" s="540"/>
      <c r="AC495" s="541"/>
      <c r="AD495" s="545"/>
      <c r="AE495" s="546"/>
      <c r="AF495" s="546"/>
      <c r="AG495" s="547"/>
      <c r="AH495" s="551"/>
      <c r="AI495" s="552"/>
      <c r="AJ495" s="552"/>
      <c r="AK495" s="553"/>
      <c r="AL495" s="555"/>
      <c r="AM495" s="555"/>
      <c r="AN495" s="936"/>
      <c r="AO495" s="936"/>
      <c r="AP495" s="936"/>
      <c r="AQ495" s="936"/>
      <c r="AR495" s="936"/>
      <c r="AS495" s="937"/>
      <c r="AW495" s="47"/>
      <c r="AY495" s="197"/>
      <c r="AZ495" s="198" t="s">
        <v>237</v>
      </c>
      <c r="BA495" s="198" t="s">
        <v>240</v>
      </c>
      <c r="BB495" s="199" t="s">
        <v>238</v>
      </c>
      <c r="BC495" s="198" t="s">
        <v>237</v>
      </c>
      <c r="BL495" s="43" t="s">
        <v>251</v>
      </c>
      <c r="BM495" s="43" t="s">
        <v>151</v>
      </c>
    </row>
    <row r="496" spans="2:65" ht="18" customHeight="1" x14ac:dyDescent="0.15">
      <c r="B496" s="466"/>
      <c r="C496" s="467"/>
      <c r="D496" s="467"/>
      <c r="E496" s="467"/>
      <c r="F496" s="467"/>
      <c r="G496" s="467"/>
      <c r="H496" s="467"/>
      <c r="I496" s="468"/>
      <c r="J496" s="466"/>
      <c r="K496" s="467"/>
      <c r="L496" s="467"/>
      <c r="M496" s="467"/>
      <c r="N496" s="472"/>
      <c r="O496" s="86"/>
      <c r="P496" s="15" t="s">
        <v>0</v>
      </c>
      <c r="Q496" s="44"/>
      <c r="R496" s="15" t="s">
        <v>1</v>
      </c>
      <c r="S496" s="85"/>
      <c r="T496" s="474" t="s">
        <v>57</v>
      </c>
      <c r="U496" s="475"/>
      <c r="V496" s="476"/>
      <c r="W496" s="477"/>
      <c r="X496" s="477"/>
      <c r="Y496" s="59" t="s">
        <v>8</v>
      </c>
      <c r="Z496" s="37"/>
      <c r="AA496" s="38"/>
      <c r="AB496" s="38"/>
      <c r="AC496" s="36" t="s">
        <v>8</v>
      </c>
      <c r="AD496" s="37"/>
      <c r="AE496" s="38"/>
      <c r="AF496" s="38"/>
      <c r="AG496" s="39" t="s">
        <v>8</v>
      </c>
      <c r="AH496" s="462">
        <f>IF(V496="賃金で算定",V497+Z497-AD497,0)</f>
        <v>0</v>
      </c>
      <c r="AI496" s="463"/>
      <c r="AJ496" s="463"/>
      <c r="AK496" s="464"/>
      <c r="AL496" s="51"/>
      <c r="AM496" s="52"/>
      <c r="AN496" s="590"/>
      <c r="AO496" s="591"/>
      <c r="AP496" s="591"/>
      <c r="AQ496" s="591"/>
      <c r="AR496" s="591"/>
      <c r="AS496" s="265" t="s">
        <v>8</v>
      </c>
      <c r="AV496" s="46" t="str">
        <f>IF(OR(O496="",Q496=""),"", IF(O496&lt;20,DATE(O496+118,Q496,IF(S496="",1,S496)),DATE(O496+88,Q496,IF(S496="",1,S496))))</f>
        <v/>
      </c>
      <c r="AW496" s="47" t="str">
        <f>IF(AV496&lt;=設定シート!C$15,"昔",IF(AV496&lt;=設定シート!E$15,"上",IF(AV496&lt;=設定シート!G$15,"中","下")))</f>
        <v>下</v>
      </c>
      <c r="AX496" s="4">
        <f>IF(AV496&lt;=設定シート!$E$36,5,IF(AV496&lt;=設定シート!$I$36,7,IF(AV496&lt;=設定シート!$M$36,9,11)))</f>
        <v>11</v>
      </c>
      <c r="AY496" s="202"/>
      <c r="AZ496" s="200"/>
      <c r="BA496" s="204">
        <f>AN496</f>
        <v>0</v>
      </c>
      <c r="BB496" s="200"/>
      <c r="BC496" s="200"/>
    </row>
    <row r="497" spans="2:65" ht="18" customHeight="1" x14ac:dyDescent="0.15">
      <c r="B497" s="469"/>
      <c r="C497" s="470"/>
      <c r="D497" s="470"/>
      <c r="E497" s="470"/>
      <c r="F497" s="470"/>
      <c r="G497" s="470"/>
      <c r="H497" s="470"/>
      <c r="I497" s="471"/>
      <c r="J497" s="469"/>
      <c r="K497" s="470"/>
      <c r="L497" s="470"/>
      <c r="M497" s="470"/>
      <c r="N497" s="473"/>
      <c r="O497" s="87"/>
      <c r="P497" s="5" t="s">
        <v>0</v>
      </c>
      <c r="Q497" s="45"/>
      <c r="R497" s="5" t="s">
        <v>1</v>
      </c>
      <c r="S497" s="88"/>
      <c r="T497" s="480" t="s">
        <v>58</v>
      </c>
      <c r="U497" s="481"/>
      <c r="V497" s="482"/>
      <c r="W497" s="483"/>
      <c r="X497" s="483"/>
      <c r="Y497" s="484"/>
      <c r="Z497" s="485"/>
      <c r="AA497" s="486"/>
      <c r="AB497" s="486"/>
      <c r="AC497" s="486"/>
      <c r="AD497" s="482">
        <v>0</v>
      </c>
      <c r="AE497" s="483"/>
      <c r="AF497" s="483"/>
      <c r="AG497" s="484"/>
      <c r="AH497" s="435">
        <f>IF(V496="賃金で算定",0,V497+Z497-AD497)</f>
        <v>0</v>
      </c>
      <c r="AI497" s="435"/>
      <c r="AJ497" s="435"/>
      <c r="AK497" s="465"/>
      <c r="AL497" s="439">
        <f>IF(V496="賃金で算定","賃金で算定",IF(OR(V497=0,$F514="",AV496=""),0,IF(AW496="昔",VLOOKUP($F514,労務比率,AX496,FALSE),IF(AW496="上",VLOOKUP($F514,労務比率,AX496,FALSE),IF(AW496="中",VLOOKUP($F514,労務比率,AX496,FALSE),VLOOKUP($F514,労務比率,AX496,FALSE))))))</f>
        <v>0</v>
      </c>
      <c r="AM497" s="440"/>
      <c r="AN497" s="615">
        <f>IF(V496="賃金で算定",0,INT(AH497*AL497/100))</f>
        <v>0</v>
      </c>
      <c r="AO497" s="616"/>
      <c r="AP497" s="616"/>
      <c r="AQ497" s="616"/>
      <c r="AR497" s="616"/>
      <c r="AS497" s="309"/>
      <c r="AV497" s="46"/>
      <c r="AW497" s="47"/>
      <c r="AY497" s="203">
        <f>AH497</f>
        <v>0</v>
      </c>
      <c r="AZ497" s="201">
        <f>IF(AV496&lt;=設定シート!C$85,AH497,IF(AND(AV496&gt;=設定シート!E$85,AV496&lt;=設定シート!G$85),AH497*105/108,AH497))</f>
        <v>0</v>
      </c>
      <c r="BA497" s="198"/>
      <c r="BB497" s="201">
        <f>IF($AL497="賃金で算定",0,INT(AY497*$AL497/100))</f>
        <v>0</v>
      </c>
      <c r="BC497" s="201">
        <f>IF(AY497=AZ497,BB497,AZ497*$AL497/100)</f>
        <v>0</v>
      </c>
      <c r="BL497" s="43">
        <f>IF(AY497=AZ497,0,1)</f>
        <v>0</v>
      </c>
      <c r="BM497" s="43" t="str">
        <f>IF(BL497=1,AL497,"")</f>
        <v/>
      </c>
    </row>
    <row r="498" spans="2:65" ht="18" customHeight="1" x14ac:dyDescent="0.15">
      <c r="B498" s="466"/>
      <c r="C498" s="467"/>
      <c r="D498" s="467"/>
      <c r="E498" s="467"/>
      <c r="F498" s="467"/>
      <c r="G498" s="467"/>
      <c r="H498" s="467"/>
      <c r="I498" s="468"/>
      <c r="J498" s="466"/>
      <c r="K498" s="467"/>
      <c r="L498" s="467"/>
      <c r="M498" s="467"/>
      <c r="N498" s="472"/>
      <c r="O498" s="86"/>
      <c r="P498" s="15" t="s">
        <v>45</v>
      </c>
      <c r="Q498" s="44"/>
      <c r="R498" s="15" t="s">
        <v>46</v>
      </c>
      <c r="S498" s="85"/>
      <c r="T498" s="474" t="s">
        <v>47</v>
      </c>
      <c r="U498" s="475"/>
      <c r="V498" s="476"/>
      <c r="W498" s="477"/>
      <c r="X498" s="477"/>
      <c r="Y498" s="60"/>
      <c r="Z498" s="33"/>
      <c r="AA498" s="34"/>
      <c r="AB498" s="34"/>
      <c r="AC498" s="35"/>
      <c r="AD498" s="33"/>
      <c r="AE498" s="34"/>
      <c r="AF498" s="34"/>
      <c r="AG498" s="40"/>
      <c r="AH498" s="462">
        <f>IF(V498="賃金で算定",V499+Z499-AD499,0)</f>
        <v>0</v>
      </c>
      <c r="AI498" s="463"/>
      <c r="AJ498" s="463"/>
      <c r="AK498" s="464"/>
      <c r="AL498" s="51"/>
      <c r="AM498" s="52"/>
      <c r="AN498" s="590"/>
      <c r="AO498" s="591"/>
      <c r="AP498" s="591"/>
      <c r="AQ498" s="591"/>
      <c r="AR498" s="591"/>
      <c r="AS498" s="307"/>
      <c r="AV498" s="46" t="str">
        <f>IF(OR(O498="",Q498=""),"", IF(O498&lt;20,DATE(O498+118,Q498,IF(S498="",1,S498)),DATE(O498+88,Q498,IF(S498="",1,S498))))</f>
        <v/>
      </c>
      <c r="AW498" s="47" t="str">
        <f>IF(AV498&lt;=設定シート!C$15,"昔",IF(AV498&lt;=設定シート!E$15,"上",IF(AV498&lt;=設定シート!G$15,"中","下")))</f>
        <v>下</v>
      </c>
      <c r="AX498" s="4">
        <f>IF(AV498&lt;=設定シート!$E$36,5,IF(AV498&lt;=設定シート!$I$36,7,IF(AV498&lt;=設定シート!$M$36,9,11)))</f>
        <v>11</v>
      </c>
      <c r="AY498" s="202"/>
      <c r="AZ498" s="200"/>
      <c r="BA498" s="204">
        <f t="shared" ref="BA498" si="250">AN498</f>
        <v>0</v>
      </c>
      <c r="BB498" s="200"/>
      <c r="BC498" s="200"/>
      <c r="BL498" s="43"/>
      <c r="BM498" s="43"/>
    </row>
    <row r="499" spans="2:65" ht="18" customHeight="1" x14ac:dyDescent="0.15">
      <c r="B499" s="469"/>
      <c r="C499" s="470"/>
      <c r="D499" s="470"/>
      <c r="E499" s="470"/>
      <c r="F499" s="470"/>
      <c r="G499" s="470"/>
      <c r="H499" s="470"/>
      <c r="I499" s="471"/>
      <c r="J499" s="469"/>
      <c r="K499" s="470"/>
      <c r="L499" s="470"/>
      <c r="M499" s="470"/>
      <c r="N499" s="473"/>
      <c r="O499" s="87"/>
      <c r="P499" s="16" t="s">
        <v>45</v>
      </c>
      <c r="Q499" s="45"/>
      <c r="R499" s="16" t="s">
        <v>46</v>
      </c>
      <c r="S499" s="88"/>
      <c r="T499" s="480" t="s">
        <v>48</v>
      </c>
      <c r="U499" s="481"/>
      <c r="V499" s="482"/>
      <c r="W499" s="483"/>
      <c r="X499" s="483"/>
      <c r="Y499" s="484"/>
      <c r="Z499" s="485"/>
      <c r="AA499" s="486"/>
      <c r="AB499" s="486"/>
      <c r="AC499" s="486"/>
      <c r="AD499" s="482">
        <v>0</v>
      </c>
      <c r="AE499" s="483"/>
      <c r="AF499" s="483"/>
      <c r="AG499" s="484"/>
      <c r="AH499" s="435">
        <f>IF(V498="賃金で算定",0,V499+Z499-AD499)</f>
        <v>0</v>
      </c>
      <c r="AI499" s="435"/>
      <c r="AJ499" s="435"/>
      <c r="AK499" s="465"/>
      <c r="AL499" s="439">
        <f>IF(V498="賃金で算定","賃金で算定",IF(OR(V499=0,$F514="",AV498=""),0,IF(AW498="昔",VLOOKUP($F514,労務比率,AX498,FALSE),IF(AW498="上",VLOOKUP($F514,労務比率,AX498,FALSE),IF(AW498="中",VLOOKUP($F514,労務比率,AX498,FALSE),VLOOKUP($F514,労務比率,AX498,FALSE))))))</f>
        <v>0</v>
      </c>
      <c r="AM499" s="440"/>
      <c r="AN499" s="615">
        <f>IF(V498="賃金で算定",0,INT(AH499*AL499/100))</f>
        <v>0</v>
      </c>
      <c r="AO499" s="616"/>
      <c r="AP499" s="616"/>
      <c r="AQ499" s="616"/>
      <c r="AR499" s="616"/>
      <c r="AS499" s="309"/>
      <c r="AV499" s="46"/>
      <c r="AW499" s="47"/>
      <c r="AY499" s="203">
        <f t="shared" ref="AY499" si="251">AH499</f>
        <v>0</v>
      </c>
      <c r="AZ499" s="201">
        <f>IF(AV498&lt;=設定シート!C$85,AH499,IF(AND(AV498&gt;=設定シート!E$85,AV498&lt;=設定シート!G$85),AH499*105/108,AH499))</f>
        <v>0</v>
      </c>
      <c r="BA499" s="198"/>
      <c r="BB499" s="201">
        <f t="shared" ref="BB499" si="252">IF($AL499="賃金で算定",0,INT(AY499*$AL499/100))</f>
        <v>0</v>
      </c>
      <c r="BC499" s="201">
        <f>IF(AY499=AZ499,BB499,AZ499*$AL499/100)</f>
        <v>0</v>
      </c>
      <c r="BL499" s="43">
        <f>IF(AY499=AZ499,0,1)</f>
        <v>0</v>
      </c>
      <c r="BM499" s="43" t="str">
        <f>IF(BL499=1,AL499,"")</f>
        <v/>
      </c>
    </row>
    <row r="500" spans="2:65" ht="18" customHeight="1" x14ac:dyDescent="0.15">
      <c r="B500" s="466"/>
      <c r="C500" s="467"/>
      <c r="D500" s="467"/>
      <c r="E500" s="467"/>
      <c r="F500" s="467"/>
      <c r="G500" s="467"/>
      <c r="H500" s="467"/>
      <c r="I500" s="468"/>
      <c r="J500" s="466"/>
      <c r="K500" s="467"/>
      <c r="L500" s="467"/>
      <c r="M500" s="467"/>
      <c r="N500" s="472"/>
      <c r="O500" s="86"/>
      <c r="P500" s="15" t="s">
        <v>45</v>
      </c>
      <c r="Q500" s="44"/>
      <c r="R500" s="15" t="s">
        <v>46</v>
      </c>
      <c r="S500" s="85"/>
      <c r="T500" s="474" t="s">
        <v>47</v>
      </c>
      <c r="U500" s="475"/>
      <c r="V500" s="476"/>
      <c r="W500" s="477"/>
      <c r="X500" s="477"/>
      <c r="Y500" s="60"/>
      <c r="Z500" s="33"/>
      <c r="AA500" s="34"/>
      <c r="AB500" s="34"/>
      <c r="AC500" s="35"/>
      <c r="AD500" s="33"/>
      <c r="AE500" s="34"/>
      <c r="AF500" s="34"/>
      <c r="AG500" s="40"/>
      <c r="AH500" s="462">
        <f>IF(V500="賃金で算定",V501+Z501-AD501,0)</f>
        <v>0</v>
      </c>
      <c r="AI500" s="463"/>
      <c r="AJ500" s="463"/>
      <c r="AK500" s="464"/>
      <c r="AL500" s="51"/>
      <c r="AM500" s="52"/>
      <c r="AN500" s="590"/>
      <c r="AO500" s="591"/>
      <c r="AP500" s="591"/>
      <c r="AQ500" s="591"/>
      <c r="AR500" s="591"/>
      <c r="AS500" s="307"/>
      <c r="AV500" s="46" t="str">
        <f>IF(OR(O500="",Q500=""),"", IF(O500&lt;20,DATE(O500+118,Q500,IF(S500="",1,S500)),DATE(O500+88,Q500,IF(S500="",1,S500))))</f>
        <v/>
      </c>
      <c r="AW500" s="47" t="str">
        <f>IF(AV500&lt;=設定シート!C$15,"昔",IF(AV500&lt;=設定シート!E$15,"上",IF(AV500&lt;=設定シート!G$15,"中","下")))</f>
        <v>下</v>
      </c>
      <c r="AX500" s="4">
        <f>IF(AV500&lt;=設定シート!$E$36,5,IF(AV500&lt;=設定シート!$I$36,7,IF(AV500&lt;=設定シート!$M$36,9,11)))</f>
        <v>11</v>
      </c>
      <c r="AY500" s="202"/>
      <c r="AZ500" s="200"/>
      <c r="BA500" s="204">
        <f t="shared" ref="BA500" si="253">AN500</f>
        <v>0</v>
      </c>
      <c r="BB500" s="200"/>
      <c r="BC500" s="200"/>
    </row>
    <row r="501" spans="2:65" ht="18" customHeight="1" x14ac:dyDescent="0.15">
      <c r="B501" s="469"/>
      <c r="C501" s="470"/>
      <c r="D501" s="470"/>
      <c r="E501" s="470"/>
      <c r="F501" s="470"/>
      <c r="G501" s="470"/>
      <c r="H501" s="470"/>
      <c r="I501" s="471"/>
      <c r="J501" s="469"/>
      <c r="K501" s="470"/>
      <c r="L501" s="470"/>
      <c r="M501" s="470"/>
      <c r="N501" s="473"/>
      <c r="O501" s="87"/>
      <c r="P501" s="16" t="s">
        <v>45</v>
      </c>
      <c r="Q501" s="45"/>
      <c r="R501" s="16" t="s">
        <v>46</v>
      </c>
      <c r="S501" s="88"/>
      <c r="T501" s="480" t="s">
        <v>48</v>
      </c>
      <c r="U501" s="481"/>
      <c r="V501" s="482"/>
      <c r="W501" s="483"/>
      <c r="X501" s="483"/>
      <c r="Y501" s="484"/>
      <c r="Z501" s="482"/>
      <c r="AA501" s="483"/>
      <c r="AB501" s="483"/>
      <c r="AC501" s="483"/>
      <c r="AD501" s="482">
        <v>0</v>
      </c>
      <c r="AE501" s="483"/>
      <c r="AF501" s="483"/>
      <c r="AG501" s="484"/>
      <c r="AH501" s="435">
        <f>IF(V500="賃金で算定",0,V501+Z501-AD501)</f>
        <v>0</v>
      </c>
      <c r="AI501" s="435"/>
      <c r="AJ501" s="435"/>
      <c r="AK501" s="465"/>
      <c r="AL501" s="439">
        <f>IF(V500="賃金で算定","賃金で算定",IF(OR(V501=0,$F514="",AV500=""),0,IF(AW500="昔",VLOOKUP($F514,労務比率,AX500,FALSE),IF(AW500="上",VLOOKUP($F514,労務比率,AX500,FALSE),IF(AW500="中",VLOOKUP($F514,労務比率,AX500,FALSE),VLOOKUP($F514,労務比率,AX500,FALSE))))))</f>
        <v>0</v>
      </c>
      <c r="AM501" s="440"/>
      <c r="AN501" s="615">
        <f>IF(V500="賃金で算定",0,INT(AH501*AL501/100))</f>
        <v>0</v>
      </c>
      <c r="AO501" s="616"/>
      <c r="AP501" s="616"/>
      <c r="AQ501" s="616"/>
      <c r="AR501" s="616"/>
      <c r="AS501" s="309"/>
      <c r="AV501" s="46"/>
      <c r="AW501" s="47"/>
      <c r="AY501" s="203">
        <f t="shared" ref="AY501" si="254">AH501</f>
        <v>0</v>
      </c>
      <c r="AZ501" s="201">
        <f>IF(AV500&lt;=設定シート!C$85,AH501,IF(AND(AV500&gt;=設定シート!E$85,AV500&lt;=設定シート!G$85),AH501*105/108,AH501))</f>
        <v>0</v>
      </c>
      <c r="BA501" s="198"/>
      <c r="BB501" s="201">
        <f t="shared" ref="BB501" si="255">IF($AL501="賃金で算定",0,INT(AY501*$AL501/100))</f>
        <v>0</v>
      </c>
      <c r="BC501" s="201">
        <f>IF(AY501=AZ501,BB501,AZ501*$AL501/100)</f>
        <v>0</v>
      </c>
      <c r="BL501" s="43">
        <f>IF(AY501=AZ501,0,1)</f>
        <v>0</v>
      </c>
      <c r="BM501" s="43" t="str">
        <f>IF(BL501=1,AL501,"")</f>
        <v/>
      </c>
    </row>
    <row r="502" spans="2:65" ht="18" customHeight="1" x14ac:dyDescent="0.15">
      <c r="B502" s="466"/>
      <c r="C502" s="467"/>
      <c r="D502" s="467"/>
      <c r="E502" s="467"/>
      <c r="F502" s="467"/>
      <c r="G502" s="467"/>
      <c r="H502" s="467"/>
      <c r="I502" s="468"/>
      <c r="J502" s="466"/>
      <c r="K502" s="467"/>
      <c r="L502" s="467"/>
      <c r="M502" s="467"/>
      <c r="N502" s="472"/>
      <c r="O502" s="86"/>
      <c r="P502" s="15" t="s">
        <v>45</v>
      </c>
      <c r="Q502" s="44"/>
      <c r="R502" s="15" t="s">
        <v>46</v>
      </c>
      <c r="S502" s="85"/>
      <c r="T502" s="474" t="s">
        <v>47</v>
      </c>
      <c r="U502" s="475"/>
      <c r="V502" s="476"/>
      <c r="W502" s="477"/>
      <c r="X502" s="477"/>
      <c r="Y502" s="61"/>
      <c r="Z502" s="29"/>
      <c r="AA502" s="30"/>
      <c r="AB502" s="30"/>
      <c r="AC502" s="41"/>
      <c r="AD502" s="29"/>
      <c r="AE502" s="30"/>
      <c r="AF502" s="30"/>
      <c r="AG502" s="42"/>
      <c r="AH502" s="462">
        <f>IF(V502="賃金で算定",V503+Z503-AD503,0)</f>
        <v>0</v>
      </c>
      <c r="AI502" s="463"/>
      <c r="AJ502" s="463"/>
      <c r="AK502" s="464"/>
      <c r="AL502" s="51"/>
      <c r="AM502" s="52"/>
      <c r="AN502" s="590"/>
      <c r="AO502" s="591"/>
      <c r="AP502" s="591"/>
      <c r="AQ502" s="591"/>
      <c r="AR502" s="591"/>
      <c r="AS502" s="307"/>
      <c r="AV502" s="46" t="str">
        <f>IF(OR(O502="",Q502=""),"", IF(O502&lt;20,DATE(O502+118,Q502,IF(S502="",1,S502)),DATE(O502+88,Q502,IF(S502="",1,S502))))</f>
        <v/>
      </c>
      <c r="AW502" s="47" t="str">
        <f>IF(AV502&lt;=設定シート!C$15,"昔",IF(AV502&lt;=設定シート!E$15,"上",IF(AV502&lt;=設定シート!G$15,"中","下")))</f>
        <v>下</v>
      </c>
      <c r="AX502" s="4">
        <f>IF(AV502&lt;=設定シート!$E$36,5,IF(AV502&lt;=設定シート!$I$36,7,IF(AV502&lt;=設定シート!$M$36,9,11)))</f>
        <v>11</v>
      </c>
      <c r="AY502" s="202"/>
      <c r="AZ502" s="200"/>
      <c r="BA502" s="204">
        <f t="shared" ref="BA502" si="256">AN502</f>
        <v>0</v>
      </c>
      <c r="BB502" s="200"/>
      <c r="BC502" s="200"/>
    </row>
    <row r="503" spans="2:65" ht="18" customHeight="1" x14ac:dyDescent="0.15">
      <c r="B503" s="469"/>
      <c r="C503" s="470"/>
      <c r="D503" s="470"/>
      <c r="E503" s="470"/>
      <c r="F503" s="470"/>
      <c r="G503" s="470"/>
      <c r="H503" s="470"/>
      <c r="I503" s="471"/>
      <c r="J503" s="469"/>
      <c r="K503" s="470"/>
      <c r="L503" s="470"/>
      <c r="M503" s="470"/>
      <c r="N503" s="473"/>
      <c r="O503" s="87"/>
      <c r="P503" s="16" t="s">
        <v>45</v>
      </c>
      <c r="Q503" s="45"/>
      <c r="R503" s="16" t="s">
        <v>46</v>
      </c>
      <c r="S503" s="88"/>
      <c r="T503" s="480" t="s">
        <v>48</v>
      </c>
      <c r="U503" s="481"/>
      <c r="V503" s="482"/>
      <c r="W503" s="483"/>
      <c r="X503" s="483"/>
      <c r="Y503" s="484"/>
      <c r="Z503" s="485"/>
      <c r="AA503" s="486"/>
      <c r="AB503" s="486"/>
      <c r="AC503" s="486"/>
      <c r="AD503" s="482">
        <v>0</v>
      </c>
      <c r="AE503" s="483"/>
      <c r="AF503" s="483"/>
      <c r="AG503" s="484"/>
      <c r="AH503" s="435">
        <f>IF(V502="賃金で算定",0,V503+Z503-AD503)</f>
        <v>0</v>
      </c>
      <c r="AI503" s="435"/>
      <c r="AJ503" s="435"/>
      <c r="AK503" s="465"/>
      <c r="AL503" s="439">
        <f>IF(V502="賃金で算定","賃金で算定",IF(OR(V503=0,$F514="",AV502=""),0,IF(AW502="昔",VLOOKUP($F514,労務比率,AX502,FALSE),IF(AW502="上",VLOOKUP($F514,労務比率,AX502,FALSE),IF(AW502="中",VLOOKUP($F514,労務比率,AX502,FALSE),VLOOKUP($F514,労務比率,AX502,FALSE))))))</f>
        <v>0</v>
      </c>
      <c r="AM503" s="440"/>
      <c r="AN503" s="615">
        <f>IF(V502="賃金で算定",0,INT(AH503*AL503/100))</f>
        <v>0</v>
      </c>
      <c r="AO503" s="616"/>
      <c r="AP503" s="616"/>
      <c r="AQ503" s="616"/>
      <c r="AR503" s="616"/>
      <c r="AS503" s="309"/>
      <c r="AV503" s="46"/>
      <c r="AW503" s="47"/>
      <c r="AY503" s="203">
        <f t="shared" ref="AY503" si="257">AH503</f>
        <v>0</v>
      </c>
      <c r="AZ503" s="201">
        <f>IF(AV502&lt;=設定シート!C$85,AH503,IF(AND(AV502&gt;=設定シート!E$85,AV502&lt;=設定シート!G$85),AH503*105/108,AH503))</f>
        <v>0</v>
      </c>
      <c r="BA503" s="198"/>
      <c r="BB503" s="201">
        <f t="shared" ref="BB503" si="258">IF($AL503="賃金で算定",0,INT(AY503*$AL503/100))</f>
        <v>0</v>
      </c>
      <c r="BC503" s="201">
        <f>IF(AY503=AZ503,BB503,AZ503*$AL503/100)</f>
        <v>0</v>
      </c>
      <c r="BL503" s="43">
        <f>IF(AY503=AZ503,0,1)</f>
        <v>0</v>
      </c>
      <c r="BM503" s="43" t="str">
        <f>IF(BL503=1,AL503,"")</f>
        <v/>
      </c>
    </row>
    <row r="504" spans="2:65" ht="18" customHeight="1" x14ac:dyDescent="0.15">
      <c r="B504" s="466"/>
      <c r="C504" s="467"/>
      <c r="D504" s="467"/>
      <c r="E504" s="467"/>
      <c r="F504" s="467"/>
      <c r="G504" s="467"/>
      <c r="H504" s="467"/>
      <c r="I504" s="468"/>
      <c r="J504" s="466"/>
      <c r="K504" s="467"/>
      <c r="L504" s="467"/>
      <c r="M504" s="467"/>
      <c r="N504" s="472"/>
      <c r="O504" s="86"/>
      <c r="P504" s="15" t="s">
        <v>45</v>
      </c>
      <c r="Q504" s="44"/>
      <c r="R504" s="15" t="s">
        <v>46</v>
      </c>
      <c r="S504" s="85"/>
      <c r="T504" s="474" t="s">
        <v>47</v>
      </c>
      <c r="U504" s="475"/>
      <c r="V504" s="476"/>
      <c r="W504" s="477"/>
      <c r="X504" s="477"/>
      <c r="Y504" s="60"/>
      <c r="Z504" s="33"/>
      <c r="AA504" s="34"/>
      <c r="AB504" s="34"/>
      <c r="AC504" s="35"/>
      <c r="AD504" s="33"/>
      <c r="AE504" s="34"/>
      <c r="AF504" s="34"/>
      <c r="AG504" s="40"/>
      <c r="AH504" s="462">
        <f>IF(V504="賃金で算定",V505+Z505-AD505,0)</f>
        <v>0</v>
      </c>
      <c r="AI504" s="463"/>
      <c r="AJ504" s="463"/>
      <c r="AK504" s="464"/>
      <c r="AL504" s="51"/>
      <c r="AM504" s="52"/>
      <c r="AN504" s="590"/>
      <c r="AO504" s="591"/>
      <c r="AP504" s="591"/>
      <c r="AQ504" s="591"/>
      <c r="AR504" s="591"/>
      <c r="AS504" s="307"/>
      <c r="AV504" s="46" t="str">
        <f>IF(OR(O504="",Q504=""),"", IF(O504&lt;20,DATE(O504+118,Q504,IF(S504="",1,S504)),DATE(O504+88,Q504,IF(S504="",1,S504))))</f>
        <v/>
      </c>
      <c r="AW504" s="47" t="str">
        <f>IF(AV504&lt;=設定シート!C$15,"昔",IF(AV504&lt;=設定シート!E$15,"上",IF(AV504&lt;=設定シート!G$15,"中","下")))</f>
        <v>下</v>
      </c>
      <c r="AX504" s="4">
        <f>IF(AV504&lt;=設定シート!$E$36,5,IF(AV504&lt;=設定シート!$I$36,7,IF(AV504&lt;=設定シート!$M$36,9,11)))</f>
        <v>11</v>
      </c>
      <c r="AY504" s="202"/>
      <c r="AZ504" s="200"/>
      <c r="BA504" s="204">
        <f t="shared" ref="BA504" si="259">AN504</f>
        <v>0</v>
      </c>
      <c r="BB504" s="200"/>
      <c r="BC504" s="200"/>
    </row>
    <row r="505" spans="2:65" ht="18" customHeight="1" x14ac:dyDescent="0.15">
      <c r="B505" s="469"/>
      <c r="C505" s="470"/>
      <c r="D505" s="470"/>
      <c r="E505" s="470"/>
      <c r="F505" s="470"/>
      <c r="G505" s="470"/>
      <c r="H505" s="470"/>
      <c r="I505" s="471"/>
      <c r="J505" s="469"/>
      <c r="K505" s="470"/>
      <c r="L505" s="470"/>
      <c r="M505" s="470"/>
      <c r="N505" s="473"/>
      <c r="O505" s="87"/>
      <c r="P505" s="16" t="s">
        <v>45</v>
      </c>
      <c r="Q505" s="45"/>
      <c r="R505" s="16" t="s">
        <v>46</v>
      </c>
      <c r="S505" s="88"/>
      <c r="T505" s="480" t="s">
        <v>48</v>
      </c>
      <c r="U505" s="481"/>
      <c r="V505" s="482"/>
      <c r="W505" s="483"/>
      <c r="X505" s="483"/>
      <c r="Y505" s="484"/>
      <c r="Z505" s="482"/>
      <c r="AA505" s="483"/>
      <c r="AB505" s="483"/>
      <c r="AC505" s="483"/>
      <c r="AD505" s="482">
        <v>0</v>
      </c>
      <c r="AE505" s="483"/>
      <c r="AF505" s="483"/>
      <c r="AG505" s="484"/>
      <c r="AH505" s="435">
        <f>IF(V504="賃金で算定",0,V505+Z505-AD505)</f>
        <v>0</v>
      </c>
      <c r="AI505" s="435"/>
      <c r="AJ505" s="435"/>
      <c r="AK505" s="465"/>
      <c r="AL505" s="439">
        <f>IF(V504="賃金で算定","賃金で算定",IF(OR(V505=0,$F514="",AV504=""),0,IF(AW504="昔",VLOOKUP($F514,労務比率,AX504,FALSE),IF(AW504="上",VLOOKUP($F514,労務比率,AX504,FALSE),IF(AW504="中",VLOOKUP($F514,労務比率,AX504,FALSE),VLOOKUP($F514,労務比率,AX504,FALSE))))))</f>
        <v>0</v>
      </c>
      <c r="AM505" s="440"/>
      <c r="AN505" s="615">
        <f>IF(V504="賃金で算定",0,INT(AH505*AL505/100))</f>
        <v>0</v>
      </c>
      <c r="AO505" s="616"/>
      <c r="AP505" s="616"/>
      <c r="AQ505" s="616"/>
      <c r="AR505" s="616"/>
      <c r="AS505" s="309"/>
      <c r="AV505" s="46"/>
      <c r="AW505" s="47"/>
      <c r="AY505" s="203">
        <f t="shared" ref="AY505" si="260">AH505</f>
        <v>0</v>
      </c>
      <c r="AZ505" s="201">
        <f>IF(AV504&lt;=設定シート!C$85,AH505,IF(AND(AV504&gt;=設定シート!E$85,AV504&lt;=設定シート!G$85),AH505*105/108,AH505))</f>
        <v>0</v>
      </c>
      <c r="BA505" s="198"/>
      <c r="BB505" s="201">
        <f t="shared" ref="BB505" si="261">IF($AL505="賃金で算定",0,INT(AY505*$AL505/100))</f>
        <v>0</v>
      </c>
      <c r="BC505" s="201">
        <f>IF(AY505=AZ505,BB505,AZ505*$AL505/100)</f>
        <v>0</v>
      </c>
      <c r="BL505" s="43">
        <f>IF(AY505=AZ505,0,1)</f>
        <v>0</v>
      </c>
      <c r="BM505" s="43" t="str">
        <f>IF(BL505=1,AL505,"")</f>
        <v/>
      </c>
    </row>
    <row r="506" spans="2:65" ht="18" customHeight="1" x14ac:dyDescent="0.15">
      <c r="B506" s="466"/>
      <c r="C506" s="467"/>
      <c r="D506" s="467"/>
      <c r="E506" s="467"/>
      <c r="F506" s="467"/>
      <c r="G506" s="467"/>
      <c r="H506" s="467"/>
      <c r="I506" s="468"/>
      <c r="J506" s="466"/>
      <c r="K506" s="467"/>
      <c r="L506" s="467"/>
      <c r="M506" s="467"/>
      <c r="N506" s="472"/>
      <c r="O506" s="86"/>
      <c r="P506" s="15" t="s">
        <v>45</v>
      </c>
      <c r="Q506" s="44"/>
      <c r="R506" s="15" t="s">
        <v>46</v>
      </c>
      <c r="S506" s="85"/>
      <c r="T506" s="474" t="s">
        <v>47</v>
      </c>
      <c r="U506" s="475"/>
      <c r="V506" s="476"/>
      <c r="W506" s="477"/>
      <c r="X506" s="477"/>
      <c r="Y506" s="60"/>
      <c r="Z506" s="33"/>
      <c r="AA506" s="34"/>
      <c r="AB506" s="34"/>
      <c r="AC506" s="35"/>
      <c r="AD506" s="33"/>
      <c r="AE506" s="34"/>
      <c r="AF506" s="34"/>
      <c r="AG506" s="40"/>
      <c r="AH506" s="462">
        <f>IF(V506="賃金で算定",V507+Z507-AD507,0)</f>
        <v>0</v>
      </c>
      <c r="AI506" s="463"/>
      <c r="AJ506" s="463"/>
      <c r="AK506" s="464"/>
      <c r="AL506" s="51"/>
      <c r="AM506" s="52"/>
      <c r="AN506" s="590"/>
      <c r="AO506" s="591"/>
      <c r="AP506" s="591"/>
      <c r="AQ506" s="591"/>
      <c r="AR506" s="591"/>
      <c r="AS506" s="307"/>
      <c r="AV506" s="46" t="str">
        <f>IF(OR(O506="",Q506=""),"", IF(O506&lt;20,DATE(O506+118,Q506,IF(S506="",1,S506)),DATE(O506+88,Q506,IF(S506="",1,S506))))</f>
        <v/>
      </c>
      <c r="AW506" s="47" t="str">
        <f>IF(AV506&lt;=設定シート!C$15,"昔",IF(AV506&lt;=設定シート!E$15,"上",IF(AV506&lt;=設定シート!G$15,"中","下")))</f>
        <v>下</v>
      </c>
      <c r="AX506" s="4">
        <f>IF(AV506&lt;=設定シート!$E$36,5,IF(AV506&lt;=設定シート!$I$36,7,IF(AV506&lt;=設定シート!$M$36,9,11)))</f>
        <v>11</v>
      </c>
      <c r="AY506" s="202"/>
      <c r="AZ506" s="200"/>
      <c r="BA506" s="204">
        <f t="shared" ref="BA506" si="262">AN506</f>
        <v>0</v>
      </c>
      <c r="BB506" s="200"/>
      <c r="BC506" s="200"/>
    </row>
    <row r="507" spans="2:65" ht="18" customHeight="1" x14ac:dyDescent="0.15">
      <c r="B507" s="469"/>
      <c r="C507" s="470"/>
      <c r="D507" s="470"/>
      <c r="E507" s="470"/>
      <c r="F507" s="470"/>
      <c r="G507" s="470"/>
      <c r="H507" s="470"/>
      <c r="I507" s="471"/>
      <c r="J507" s="469"/>
      <c r="K507" s="470"/>
      <c r="L507" s="470"/>
      <c r="M507" s="470"/>
      <c r="N507" s="473"/>
      <c r="O507" s="87"/>
      <c r="P507" s="16" t="s">
        <v>45</v>
      </c>
      <c r="Q507" s="45"/>
      <c r="R507" s="16" t="s">
        <v>46</v>
      </c>
      <c r="S507" s="88"/>
      <c r="T507" s="480" t="s">
        <v>48</v>
      </c>
      <c r="U507" s="481"/>
      <c r="V507" s="482"/>
      <c r="W507" s="483"/>
      <c r="X507" s="483"/>
      <c r="Y507" s="484"/>
      <c r="Z507" s="482"/>
      <c r="AA507" s="483"/>
      <c r="AB507" s="483"/>
      <c r="AC507" s="483"/>
      <c r="AD507" s="482">
        <v>0</v>
      </c>
      <c r="AE507" s="483"/>
      <c r="AF507" s="483"/>
      <c r="AG507" s="484"/>
      <c r="AH507" s="435">
        <f>IF(V506="賃金で算定",0,V507+Z507-AD507)</f>
        <v>0</v>
      </c>
      <c r="AI507" s="435"/>
      <c r="AJ507" s="435"/>
      <c r="AK507" s="465"/>
      <c r="AL507" s="439">
        <f>IF(V506="賃金で算定","賃金で算定",IF(OR(V507=0,$F514="",AV506=""),0,IF(AW506="昔",VLOOKUP($F514,労務比率,AX506,FALSE),IF(AW506="上",VLOOKUP($F514,労務比率,AX506,FALSE),IF(AW506="中",VLOOKUP($F514,労務比率,AX506,FALSE),VLOOKUP($F514,労務比率,AX506,FALSE))))))</f>
        <v>0</v>
      </c>
      <c r="AM507" s="440"/>
      <c r="AN507" s="615">
        <f>IF(V506="賃金で算定",0,INT(AH507*AL507/100))</f>
        <v>0</v>
      </c>
      <c r="AO507" s="616"/>
      <c r="AP507" s="616"/>
      <c r="AQ507" s="616"/>
      <c r="AR507" s="616"/>
      <c r="AS507" s="309"/>
      <c r="AV507" s="46"/>
      <c r="AW507" s="47"/>
      <c r="AY507" s="203">
        <f t="shared" ref="AY507" si="263">AH507</f>
        <v>0</v>
      </c>
      <c r="AZ507" s="201">
        <f>IF(AV506&lt;=設定シート!C$85,AH507,IF(AND(AV506&gt;=設定シート!E$85,AV506&lt;=設定シート!G$85),AH507*105/108,AH507))</f>
        <v>0</v>
      </c>
      <c r="BA507" s="198"/>
      <c r="BB507" s="201">
        <f t="shared" ref="BB507" si="264">IF($AL507="賃金で算定",0,INT(AY507*$AL507/100))</f>
        <v>0</v>
      </c>
      <c r="BC507" s="201">
        <f>IF(AY507=AZ507,BB507,AZ507*$AL507/100)</f>
        <v>0</v>
      </c>
      <c r="BL507" s="43">
        <f>IF(AY507=AZ507,0,1)</f>
        <v>0</v>
      </c>
      <c r="BM507" s="43" t="str">
        <f>IF(BL507=1,AL507,"")</f>
        <v/>
      </c>
    </row>
    <row r="508" spans="2:65" ht="18" customHeight="1" x14ac:dyDescent="0.15">
      <c r="B508" s="466"/>
      <c r="C508" s="467"/>
      <c r="D508" s="467"/>
      <c r="E508" s="467"/>
      <c r="F508" s="467"/>
      <c r="G508" s="467"/>
      <c r="H508" s="467"/>
      <c r="I508" s="468"/>
      <c r="J508" s="466"/>
      <c r="K508" s="467"/>
      <c r="L508" s="467"/>
      <c r="M508" s="467"/>
      <c r="N508" s="472"/>
      <c r="O508" s="86"/>
      <c r="P508" s="15" t="s">
        <v>45</v>
      </c>
      <c r="Q508" s="44"/>
      <c r="R508" s="15" t="s">
        <v>46</v>
      </c>
      <c r="S508" s="85"/>
      <c r="T508" s="474" t="s">
        <v>47</v>
      </c>
      <c r="U508" s="475"/>
      <c r="V508" s="476"/>
      <c r="W508" s="477"/>
      <c r="X508" s="477"/>
      <c r="Y508" s="60"/>
      <c r="Z508" s="33"/>
      <c r="AA508" s="34"/>
      <c r="AB508" s="34"/>
      <c r="AC508" s="35"/>
      <c r="AD508" s="33"/>
      <c r="AE508" s="34"/>
      <c r="AF508" s="34"/>
      <c r="AG508" s="40"/>
      <c r="AH508" s="462">
        <f>IF(V508="賃金で算定",V509+Z509-AD509,0)</f>
        <v>0</v>
      </c>
      <c r="AI508" s="463"/>
      <c r="AJ508" s="463"/>
      <c r="AK508" s="464"/>
      <c r="AL508" s="51"/>
      <c r="AM508" s="52"/>
      <c r="AN508" s="590"/>
      <c r="AO508" s="591"/>
      <c r="AP508" s="591"/>
      <c r="AQ508" s="591"/>
      <c r="AR508" s="591"/>
      <c r="AS508" s="307"/>
      <c r="AV508" s="46" t="str">
        <f>IF(OR(O508="",Q508=""),"", IF(O508&lt;20,DATE(O508+118,Q508,IF(S508="",1,S508)),DATE(O508+88,Q508,IF(S508="",1,S508))))</f>
        <v/>
      </c>
      <c r="AW508" s="47" t="str">
        <f>IF(AV508&lt;=設定シート!C$15,"昔",IF(AV508&lt;=設定シート!E$15,"上",IF(AV508&lt;=設定シート!G$15,"中","下")))</f>
        <v>下</v>
      </c>
      <c r="AX508" s="4">
        <f>IF(AV508&lt;=設定シート!$E$36,5,IF(AV508&lt;=設定シート!$I$36,7,IF(AV508&lt;=設定シート!$M$36,9,11)))</f>
        <v>11</v>
      </c>
      <c r="AY508" s="202"/>
      <c r="AZ508" s="200"/>
      <c r="BA508" s="204">
        <f t="shared" ref="BA508" si="265">AN508</f>
        <v>0</v>
      </c>
      <c r="BB508" s="200"/>
      <c r="BC508" s="200"/>
    </row>
    <row r="509" spans="2:65" ht="18" customHeight="1" x14ac:dyDescent="0.15">
      <c r="B509" s="469"/>
      <c r="C509" s="470"/>
      <c r="D509" s="470"/>
      <c r="E509" s="470"/>
      <c r="F509" s="470"/>
      <c r="G509" s="470"/>
      <c r="H509" s="470"/>
      <c r="I509" s="471"/>
      <c r="J509" s="469"/>
      <c r="K509" s="470"/>
      <c r="L509" s="470"/>
      <c r="M509" s="470"/>
      <c r="N509" s="473"/>
      <c r="O509" s="87"/>
      <c r="P509" s="16" t="s">
        <v>45</v>
      </c>
      <c r="Q509" s="45"/>
      <c r="R509" s="16" t="s">
        <v>46</v>
      </c>
      <c r="S509" s="88"/>
      <c r="T509" s="480" t="s">
        <v>48</v>
      </c>
      <c r="U509" s="481"/>
      <c r="V509" s="482"/>
      <c r="W509" s="483"/>
      <c r="X509" s="483"/>
      <c r="Y509" s="484"/>
      <c r="Z509" s="482"/>
      <c r="AA509" s="483"/>
      <c r="AB509" s="483"/>
      <c r="AC509" s="483"/>
      <c r="AD509" s="482">
        <v>0</v>
      </c>
      <c r="AE509" s="483"/>
      <c r="AF509" s="483"/>
      <c r="AG509" s="484"/>
      <c r="AH509" s="435">
        <f>IF(V508="賃金で算定",0,V509+Z509-AD509)</f>
        <v>0</v>
      </c>
      <c r="AI509" s="435"/>
      <c r="AJ509" s="435"/>
      <c r="AK509" s="465"/>
      <c r="AL509" s="439">
        <f>IF(V508="賃金で算定","賃金で算定",IF(OR(V509=0,$F514="",AV508=""),0,IF(AW508="昔",VLOOKUP($F514,労務比率,AX508,FALSE),IF(AW508="上",VLOOKUP($F514,労務比率,AX508,FALSE),IF(AW508="中",VLOOKUP($F514,労務比率,AX508,FALSE),VLOOKUP($F514,労務比率,AX508,FALSE))))))</f>
        <v>0</v>
      </c>
      <c r="AM509" s="440"/>
      <c r="AN509" s="615">
        <f>IF(V508="賃金で算定",0,INT(AH509*AL509/100))</f>
        <v>0</v>
      </c>
      <c r="AO509" s="616"/>
      <c r="AP509" s="616"/>
      <c r="AQ509" s="616"/>
      <c r="AR509" s="616"/>
      <c r="AS509" s="309"/>
      <c r="AV509" s="46"/>
      <c r="AW509" s="47"/>
      <c r="AY509" s="203">
        <f t="shared" ref="AY509" si="266">AH509</f>
        <v>0</v>
      </c>
      <c r="AZ509" s="201">
        <f>IF(AV508&lt;=設定シート!C$85,AH509,IF(AND(AV508&gt;=設定シート!E$85,AV508&lt;=設定シート!G$85),AH509*105/108,AH509))</f>
        <v>0</v>
      </c>
      <c r="BA509" s="198"/>
      <c r="BB509" s="201">
        <f t="shared" ref="BB509" si="267">IF($AL509="賃金で算定",0,INT(AY509*$AL509/100))</f>
        <v>0</v>
      </c>
      <c r="BC509" s="201">
        <f>IF(AY509=AZ509,BB509,AZ509*$AL509/100)</f>
        <v>0</v>
      </c>
      <c r="BL509" s="43">
        <f>IF(AY509=AZ509,0,1)</f>
        <v>0</v>
      </c>
      <c r="BM509" s="43" t="str">
        <f>IF(BL509=1,AL509,"")</f>
        <v/>
      </c>
    </row>
    <row r="510" spans="2:65" ht="18" customHeight="1" x14ac:dyDescent="0.15">
      <c r="B510" s="466"/>
      <c r="C510" s="467"/>
      <c r="D510" s="467"/>
      <c r="E510" s="467"/>
      <c r="F510" s="467"/>
      <c r="G510" s="467"/>
      <c r="H510" s="467"/>
      <c r="I510" s="468"/>
      <c r="J510" s="466"/>
      <c r="K510" s="467"/>
      <c r="L510" s="467"/>
      <c r="M510" s="467"/>
      <c r="N510" s="472"/>
      <c r="O510" s="86"/>
      <c r="P510" s="15" t="s">
        <v>45</v>
      </c>
      <c r="Q510" s="44"/>
      <c r="R510" s="15" t="s">
        <v>46</v>
      </c>
      <c r="S510" s="85"/>
      <c r="T510" s="474" t="s">
        <v>47</v>
      </c>
      <c r="U510" s="475"/>
      <c r="V510" s="476"/>
      <c r="W510" s="477"/>
      <c r="X510" s="477"/>
      <c r="Y510" s="60"/>
      <c r="Z510" s="33"/>
      <c r="AA510" s="34"/>
      <c r="AB510" s="34"/>
      <c r="AC510" s="35"/>
      <c r="AD510" s="33"/>
      <c r="AE510" s="34"/>
      <c r="AF510" s="34"/>
      <c r="AG510" s="40"/>
      <c r="AH510" s="462">
        <f>IF(V510="賃金で算定",V511+Z511-AD511,0)</f>
        <v>0</v>
      </c>
      <c r="AI510" s="463"/>
      <c r="AJ510" s="463"/>
      <c r="AK510" s="464"/>
      <c r="AL510" s="51"/>
      <c r="AM510" s="52"/>
      <c r="AN510" s="590"/>
      <c r="AO510" s="591"/>
      <c r="AP510" s="591"/>
      <c r="AQ510" s="591"/>
      <c r="AR510" s="591"/>
      <c r="AS510" s="307"/>
      <c r="AV510" s="46" t="str">
        <f>IF(OR(O510="",Q510=""),"", IF(O510&lt;20,DATE(O510+118,Q510,IF(S510="",1,S510)),DATE(O510+88,Q510,IF(S510="",1,S510))))</f>
        <v/>
      </c>
      <c r="AW510" s="47" t="str">
        <f>IF(AV510&lt;=設定シート!C$15,"昔",IF(AV510&lt;=設定シート!E$15,"上",IF(AV510&lt;=設定シート!G$15,"中","下")))</f>
        <v>下</v>
      </c>
      <c r="AX510" s="4">
        <f>IF(AV510&lt;=設定シート!$E$36,5,IF(AV510&lt;=設定シート!$I$36,7,IF(AV510&lt;=設定シート!$M$36,9,11)))</f>
        <v>11</v>
      </c>
      <c r="AY510" s="202"/>
      <c r="AZ510" s="200"/>
      <c r="BA510" s="204">
        <f t="shared" ref="BA510" si="268">AN510</f>
        <v>0</v>
      </c>
      <c r="BB510" s="200"/>
      <c r="BC510" s="200"/>
    </row>
    <row r="511" spans="2:65" ht="18" customHeight="1" x14ac:dyDescent="0.15">
      <c r="B511" s="469"/>
      <c r="C511" s="470"/>
      <c r="D511" s="470"/>
      <c r="E511" s="470"/>
      <c r="F511" s="470"/>
      <c r="G511" s="470"/>
      <c r="H511" s="470"/>
      <c r="I511" s="471"/>
      <c r="J511" s="469"/>
      <c r="K511" s="470"/>
      <c r="L511" s="470"/>
      <c r="M511" s="470"/>
      <c r="N511" s="473"/>
      <c r="O511" s="87"/>
      <c r="P511" s="16" t="s">
        <v>45</v>
      </c>
      <c r="Q511" s="45"/>
      <c r="R511" s="16" t="s">
        <v>46</v>
      </c>
      <c r="S511" s="88"/>
      <c r="T511" s="480" t="s">
        <v>48</v>
      </c>
      <c r="U511" s="481"/>
      <c r="V511" s="482"/>
      <c r="W511" s="483"/>
      <c r="X511" s="483"/>
      <c r="Y511" s="484"/>
      <c r="Z511" s="482"/>
      <c r="AA511" s="483"/>
      <c r="AB511" s="483"/>
      <c r="AC511" s="483"/>
      <c r="AD511" s="482">
        <v>0</v>
      </c>
      <c r="AE511" s="483"/>
      <c r="AF511" s="483"/>
      <c r="AG511" s="484"/>
      <c r="AH511" s="435">
        <f>IF(V510="賃金で算定",0,V511+Z511-AD511)</f>
        <v>0</v>
      </c>
      <c r="AI511" s="435"/>
      <c r="AJ511" s="435"/>
      <c r="AK511" s="465"/>
      <c r="AL511" s="439">
        <f>IF(V510="賃金で算定","賃金で算定",IF(OR(V511=0,$F514="",AV510=""),0,IF(AW510="昔",VLOOKUP($F514,労務比率,AX510,FALSE),IF(AW510="上",VLOOKUP($F514,労務比率,AX510,FALSE),IF(AW510="中",VLOOKUP($F514,労務比率,AX510,FALSE),VLOOKUP($F514,労務比率,AX510,FALSE))))))</f>
        <v>0</v>
      </c>
      <c r="AM511" s="440"/>
      <c r="AN511" s="615">
        <f>IF(V510="賃金で算定",0,INT(AH511*AL511/100))</f>
        <v>0</v>
      </c>
      <c r="AO511" s="616"/>
      <c r="AP511" s="616"/>
      <c r="AQ511" s="616"/>
      <c r="AR511" s="616"/>
      <c r="AS511" s="309"/>
      <c r="AV511" s="46"/>
      <c r="AW511" s="47"/>
      <c r="AY511" s="203">
        <f t="shared" ref="AY511" si="269">AH511</f>
        <v>0</v>
      </c>
      <c r="AZ511" s="201">
        <f>IF(AV510&lt;=設定シート!C$85,AH511,IF(AND(AV510&gt;=設定シート!E$85,AV510&lt;=設定シート!G$85),AH511*105/108,AH511))</f>
        <v>0</v>
      </c>
      <c r="BA511" s="198"/>
      <c r="BB511" s="201">
        <f t="shared" ref="BB511" si="270">IF($AL511="賃金で算定",0,INT(AY511*$AL511/100))</f>
        <v>0</v>
      </c>
      <c r="BC511" s="201">
        <f>IF(AY511=AZ511,BB511,AZ511*$AL511/100)</f>
        <v>0</v>
      </c>
      <c r="BL511" s="43">
        <f>IF(AY511=AZ511,0,1)</f>
        <v>0</v>
      </c>
      <c r="BM511" s="43" t="str">
        <f>IF(BL511=1,AL511,"")</f>
        <v/>
      </c>
    </row>
    <row r="512" spans="2:65" ht="18" customHeight="1" x14ac:dyDescent="0.15">
      <c r="B512" s="466"/>
      <c r="C512" s="467"/>
      <c r="D512" s="467"/>
      <c r="E512" s="467"/>
      <c r="F512" s="467"/>
      <c r="G512" s="467"/>
      <c r="H512" s="467"/>
      <c r="I512" s="468"/>
      <c r="J512" s="466"/>
      <c r="K512" s="467"/>
      <c r="L512" s="467"/>
      <c r="M512" s="467"/>
      <c r="N512" s="472"/>
      <c r="O512" s="86"/>
      <c r="P512" s="15" t="s">
        <v>45</v>
      </c>
      <c r="Q512" s="44"/>
      <c r="R512" s="15" t="s">
        <v>46</v>
      </c>
      <c r="S512" s="85"/>
      <c r="T512" s="474" t="s">
        <v>47</v>
      </c>
      <c r="U512" s="475"/>
      <c r="V512" s="476"/>
      <c r="W512" s="477"/>
      <c r="X512" s="477"/>
      <c r="Y512" s="60"/>
      <c r="Z512" s="33"/>
      <c r="AA512" s="34"/>
      <c r="AB512" s="34"/>
      <c r="AC512" s="35"/>
      <c r="AD512" s="33"/>
      <c r="AE512" s="34"/>
      <c r="AF512" s="34"/>
      <c r="AG512" s="40"/>
      <c r="AH512" s="462">
        <f>IF(V512="賃金で算定",V513+Z513-AD513,0)</f>
        <v>0</v>
      </c>
      <c r="AI512" s="463"/>
      <c r="AJ512" s="463"/>
      <c r="AK512" s="464"/>
      <c r="AL512" s="51"/>
      <c r="AM512" s="52"/>
      <c r="AN512" s="590"/>
      <c r="AO512" s="591"/>
      <c r="AP512" s="591"/>
      <c r="AQ512" s="591"/>
      <c r="AR512" s="591"/>
      <c r="AS512" s="307"/>
      <c r="AV512" s="46" t="str">
        <f>IF(OR(O512="",Q512=""),"", IF(O512&lt;20,DATE(O512+118,Q512,IF(S512="",1,S512)),DATE(O512+88,Q512,IF(S512="",1,S512))))</f>
        <v/>
      </c>
      <c r="AW512" s="47" t="str">
        <f>IF(AV512&lt;=設定シート!C$15,"昔",IF(AV512&lt;=設定シート!E$15,"上",IF(AV512&lt;=設定シート!G$15,"中","下")))</f>
        <v>下</v>
      </c>
      <c r="AX512" s="4">
        <f>IF(AV512&lt;=設定シート!$E$36,5,IF(AV512&lt;=設定シート!$I$36,7,IF(AV512&lt;=設定シート!$M$36,9,11)))</f>
        <v>11</v>
      </c>
      <c r="AY512" s="202"/>
      <c r="AZ512" s="200"/>
      <c r="BA512" s="204">
        <f t="shared" ref="BA512" si="271">AN512</f>
        <v>0</v>
      </c>
      <c r="BB512" s="200"/>
      <c r="BC512" s="200"/>
    </row>
    <row r="513" spans="2:65" ht="18" customHeight="1" x14ac:dyDescent="0.15">
      <c r="B513" s="469"/>
      <c r="C513" s="470"/>
      <c r="D513" s="470"/>
      <c r="E513" s="470"/>
      <c r="F513" s="470"/>
      <c r="G513" s="470"/>
      <c r="H513" s="470"/>
      <c r="I513" s="471"/>
      <c r="J513" s="469"/>
      <c r="K513" s="470"/>
      <c r="L513" s="470"/>
      <c r="M513" s="470"/>
      <c r="N513" s="473"/>
      <c r="O513" s="87"/>
      <c r="P513" s="184" t="s">
        <v>45</v>
      </c>
      <c r="Q513" s="45"/>
      <c r="R513" s="16" t="s">
        <v>46</v>
      </c>
      <c r="S513" s="88"/>
      <c r="T513" s="480" t="s">
        <v>48</v>
      </c>
      <c r="U513" s="481"/>
      <c r="V513" s="482"/>
      <c r="W513" s="483"/>
      <c r="X513" s="483"/>
      <c r="Y513" s="484"/>
      <c r="Z513" s="482"/>
      <c r="AA513" s="483"/>
      <c r="AB513" s="483"/>
      <c r="AC513" s="483"/>
      <c r="AD513" s="482">
        <v>0</v>
      </c>
      <c r="AE513" s="483"/>
      <c r="AF513" s="483"/>
      <c r="AG513" s="484"/>
      <c r="AH513" s="436">
        <f>IF(V512="賃金で算定",0,V513+Z513-AD513)</f>
        <v>0</v>
      </c>
      <c r="AI513" s="437"/>
      <c r="AJ513" s="437"/>
      <c r="AK513" s="438"/>
      <c r="AL513" s="439">
        <f>IF(V512="賃金で算定","賃金で算定",IF(OR(V513=0,$F514="",AV512=""),0,IF(AW512="昔",VLOOKUP($F514,労務比率,AX512,FALSE),IF(AW512="上",VLOOKUP($F514,労務比率,AX512,FALSE),IF(AW512="中",VLOOKUP($F514,労務比率,AX512,FALSE),VLOOKUP($F514,労務比率,AX512,FALSE))))))</f>
        <v>0</v>
      </c>
      <c r="AM513" s="440"/>
      <c r="AN513" s="615">
        <f>IF(V512="賃金で算定",0,INT(AH513*AL513/100))</f>
        <v>0</v>
      </c>
      <c r="AO513" s="616"/>
      <c r="AP513" s="616"/>
      <c r="AQ513" s="616"/>
      <c r="AR513" s="616"/>
      <c r="AS513" s="309"/>
      <c r="AV513" s="46"/>
      <c r="AW513" s="47"/>
      <c r="AY513" s="203">
        <f t="shared" ref="AY513" si="272">AH513</f>
        <v>0</v>
      </c>
      <c r="AZ513" s="201">
        <f>IF(AV512&lt;=設定シート!C$85,AH513,IF(AND(AV512&gt;=設定シート!E$85,AV512&lt;=設定シート!G$85),AH513*105/108,AH513))</f>
        <v>0</v>
      </c>
      <c r="BA513" s="198"/>
      <c r="BB513" s="201">
        <f t="shared" ref="BB513" si="273">IF($AL513="賃金で算定",0,INT(AY513*$AL513/100))</f>
        <v>0</v>
      </c>
      <c r="BC513" s="201">
        <f>IF(AY513=AZ513,BB513,AZ513*$AL513/100)</f>
        <v>0</v>
      </c>
      <c r="BL513" s="43">
        <f>IF(AY513=AZ513,0,1)</f>
        <v>0</v>
      </c>
      <c r="BM513" s="43" t="str">
        <f>IF(BL513=1,AL513,"")</f>
        <v/>
      </c>
    </row>
    <row r="514" spans="2:65" ht="18" customHeight="1" x14ac:dyDescent="0.15">
      <c r="B514" s="441" t="s">
        <v>85</v>
      </c>
      <c r="C514" s="442"/>
      <c r="D514" s="442"/>
      <c r="E514" s="443"/>
      <c r="F514" s="450"/>
      <c r="G514" s="451"/>
      <c r="H514" s="451"/>
      <c r="I514" s="451"/>
      <c r="J514" s="451"/>
      <c r="K514" s="451"/>
      <c r="L514" s="451"/>
      <c r="M514" s="451"/>
      <c r="N514" s="452"/>
      <c r="O514" s="441" t="s">
        <v>49</v>
      </c>
      <c r="P514" s="442"/>
      <c r="Q514" s="442"/>
      <c r="R514" s="442"/>
      <c r="S514" s="442"/>
      <c r="T514" s="442"/>
      <c r="U514" s="443"/>
      <c r="V514" s="459">
        <f>AH514</f>
        <v>0</v>
      </c>
      <c r="W514" s="460"/>
      <c r="X514" s="460"/>
      <c r="Y514" s="461"/>
      <c r="Z514" s="33"/>
      <c r="AA514" s="34"/>
      <c r="AB514" s="34"/>
      <c r="AC514" s="35"/>
      <c r="AD514" s="33"/>
      <c r="AE514" s="34"/>
      <c r="AF514" s="34"/>
      <c r="AG514" s="35"/>
      <c r="AH514" s="462">
        <f>AH496+AH498+AH500+AH502+AH504+AH506+AH508+AH510+AH512</f>
        <v>0</v>
      </c>
      <c r="AI514" s="463"/>
      <c r="AJ514" s="463"/>
      <c r="AK514" s="464"/>
      <c r="AL514" s="53"/>
      <c r="AM514" s="54"/>
      <c r="AN514" s="459">
        <f>AN496+AN498+AN500+AN502+AN504+AN506+AN508+AN510+AN512</f>
        <v>0</v>
      </c>
      <c r="AO514" s="460"/>
      <c r="AP514" s="460"/>
      <c r="AQ514" s="460"/>
      <c r="AR514" s="460"/>
      <c r="AS514" s="307"/>
      <c r="AW514" s="47"/>
      <c r="AY514" s="202"/>
      <c r="AZ514" s="205"/>
      <c r="BA514" s="212">
        <f>BA496+BA498+BA500+BA502+BA504+BA506+BA508+BA510+BA512</f>
        <v>0</v>
      </c>
      <c r="BB514" s="204">
        <f>BB497+BB499+BB501+BB503+BB505+BB507+BB509+BB511+BB513</f>
        <v>0</v>
      </c>
      <c r="BC514" s="204">
        <f>SUMIF(BL497:BL513,0,BC497:BC513)+ROUNDDOWN(ROUNDDOWN(BL514*105/108,0)*BM514/100,0)</f>
        <v>0</v>
      </c>
      <c r="BL514" s="43">
        <f>SUMIF(BL497:BL513,1,AH497:AK513)</f>
        <v>0</v>
      </c>
      <c r="BM514" s="43">
        <f>IF(COUNT(BM497:BM513)=0,0,SUM(BM497:BM513)/COUNT(BM497:BM513))</f>
        <v>0</v>
      </c>
    </row>
    <row r="515" spans="2:65" ht="18" customHeight="1" x14ac:dyDescent="0.15">
      <c r="B515" s="444"/>
      <c r="C515" s="445"/>
      <c r="D515" s="445"/>
      <c r="E515" s="446"/>
      <c r="F515" s="453"/>
      <c r="G515" s="454"/>
      <c r="H515" s="454"/>
      <c r="I515" s="454"/>
      <c r="J515" s="454"/>
      <c r="K515" s="454"/>
      <c r="L515" s="454"/>
      <c r="M515" s="454"/>
      <c r="N515" s="455"/>
      <c r="O515" s="444"/>
      <c r="P515" s="445"/>
      <c r="Q515" s="445"/>
      <c r="R515" s="445"/>
      <c r="S515" s="445"/>
      <c r="T515" s="445"/>
      <c r="U515" s="446"/>
      <c r="V515" s="434">
        <f>V497+V499+V501+V503+V505+V507+V509+V511+V513-V514</f>
        <v>0</v>
      </c>
      <c r="W515" s="435"/>
      <c r="X515" s="435"/>
      <c r="Y515" s="465"/>
      <c r="Z515" s="434">
        <f>Z497+Z499+Z501+Z503+Z505+Z507+Z509+Z511+Z513</f>
        <v>0</v>
      </c>
      <c r="AA515" s="435"/>
      <c r="AB515" s="435"/>
      <c r="AC515" s="435"/>
      <c r="AD515" s="434">
        <f>AD497+AD499+AD501+AD503+AD505+AD507+AD509+AD511+AD513</f>
        <v>0</v>
      </c>
      <c r="AE515" s="435"/>
      <c r="AF515" s="435"/>
      <c r="AG515" s="435"/>
      <c r="AH515" s="434">
        <f>AY515</f>
        <v>0</v>
      </c>
      <c r="AI515" s="435"/>
      <c r="AJ515" s="435"/>
      <c r="AK515" s="435"/>
      <c r="AL515" s="55"/>
      <c r="AM515" s="56"/>
      <c r="AN515" s="926">
        <f>BB515</f>
        <v>0</v>
      </c>
      <c r="AO515" s="638"/>
      <c r="AP515" s="638"/>
      <c r="AQ515" s="638"/>
      <c r="AR515" s="638"/>
      <c r="AS515" s="308"/>
      <c r="AW515" s="47"/>
      <c r="AY515" s="208">
        <f>AY497+AY499+AY501+AY503+AY505+AY507+AY509+AY511+AY513</f>
        <v>0</v>
      </c>
      <c r="AZ515" s="210"/>
      <c r="BA515" s="210"/>
      <c r="BB515" s="206">
        <f>BB514</f>
        <v>0</v>
      </c>
      <c r="BC515" s="213"/>
    </row>
    <row r="516" spans="2:65" ht="18" customHeight="1" x14ac:dyDescent="0.15">
      <c r="B516" s="447"/>
      <c r="C516" s="448"/>
      <c r="D516" s="448"/>
      <c r="E516" s="449"/>
      <c r="F516" s="456"/>
      <c r="G516" s="457"/>
      <c r="H516" s="457"/>
      <c r="I516" s="457"/>
      <c r="J516" s="457"/>
      <c r="K516" s="457"/>
      <c r="L516" s="457"/>
      <c r="M516" s="457"/>
      <c r="N516" s="458"/>
      <c r="O516" s="447"/>
      <c r="P516" s="448"/>
      <c r="Q516" s="448"/>
      <c r="R516" s="448"/>
      <c r="S516" s="448"/>
      <c r="T516" s="448"/>
      <c r="U516" s="449"/>
      <c r="V516" s="436"/>
      <c r="W516" s="437"/>
      <c r="X516" s="437"/>
      <c r="Y516" s="438"/>
      <c r="Z516" s="436"/>
      <c r="AA516" s="437"/>
      <c r="AB516" s="437"/>
      <c r="AC516" s="437"/>
      <c r="AD516" s="436"/>
      <c r="AE516" s="437"/>
      <c r="AF516" s="437"/>
      <c r="AG516" s="437"/>
      <c r="AH516" s="436">
        <f>AZ516</f>
        <v>0</v>
      </c>
      <c r="AI516" s="437"/>
      <c r="AJ516" s="437"/>
      <c r="AK516" s="438"/>
      <c r="AL516" s="57"/>
      <c r="AM516" s="58"/>
      <c r="AN516" s="615">
        <f>BC516</f>
        <v>0</v>
      </c>
      <c r="AO516" s="616"/>
      <c r="AP516" s="616"/>
      <c r="AQ516" s="616"/>
      <c r="AR516" s="616"/>
      <c r="AS516" s="309"/>
      <c r="AU516" s="90"/>
      <c r="AW516" s="47"/>
      <c r="AY516" s="209"/>
      <c r="AZ516" s="211">
        <f>IF(AZ497+AZ499+AZ501+AZ503+AZ505+AZ507+AZ509+AZ511+AZ513=AY515,0,ROUNDDOWN(AZ497+AZ499+AZ501+AZ503+AZ505+AZ507+AZ509+AZ511+AZ513,0))</f>
        <v>0</v>
      </c>
      <c r="BA516" s="207"/>
      <c r="BB516" s="207"/>
      <c r="BC516" s="211">
        <f>IF(BC514=BB515,0,BC514)</f>
        <v>0</v>
      </c>
    </row>
    <row r="517" spans="2:65" ht="18" customHeight="1" x14ac:dyDescent="0.15">
      <c r="AD517" s="1" t="str">
        <f>IF(AND($F514="",$V514+$V515&gt;0),"事業の種類を選択してください。","")</f>
        <v/>
      </c>
      <c r="AN517" s="929">
        <f>IF(AN514=0,0,AN514+IF(AN516=0,AN515,AN516))</f>
        <v>0</v>
      </c>
      <c r="AO517" s="929"/>
      <c r="AP517" s="929"/>
      <c r="AQ517" s="929"/>
      <c r="AR517" s="929"/>
      <c r="AW517" s="47"/>
    </row>
    <row r="518" spans="2:65" ht="31.5" customHeight="1" x14ac:dyDescent="0.15">
      <c r="AN518" s="337"/>
      <c r="AO518" s="337"/>
      <c r="AP518" s="337"/>
      <c r="AQ518" s="337"/>
      <c r="AR518" s="337"/>
      <c r="AW518" s="47"/>
    </row>
    <row r="519" spans="2:65" ht="7.5" customHeight="1" x14ac:dyDescent="0.15">
      <c r="X519" s="6"/>
      <c r="Y519" s="6"/>
      <c r="AW519" s="47"/>
    </row>
    <row r="520" spans="2:65" ht="10.5" customHeight="1" x14ac:dyDescent="0.15">
      <c r="X520" s="6"/>
      <c r="Y520" s="6"/>
      <c r="AW520" s="47"/>
    </row>
    <row r="521" spans="2:65" ht="5.25" customHeight="1" x14ac:dyDescent="0.15">
      <c r="X521" s="6"/>
      <c r="Y521" s="6"/>
      <c r="AW521" s="47"/>
    </row>
    <row r="522" spans="2:65" ht="5.25" customHeight="1" x14ac:dyDescent="0.15">
      <c r="X522" s="6"/>
      <c r="Y522" s="6"/>
      <c r="AW522" s="47"/>
    </row>
    <row r="523" spans="2:65" ht="5.25" customHeight="1" x14ac:dyDescent="0.15">
      <c r="X523" s="6"/>
      <c r="Y523" s="6"/>
      <c r="AW523" s="47"/>
    </row>
    <row r="524" spans="2:65" ht="5.25" customHeight="1" x14ac:dyDescent="0.15">
      <c r="X524" s="6"/>
      <c r="Y524" s="6"/>
      <c r="AW524" s="47"/>
    </row>
    <row r="525" spans="2:65" ht="17.25" customHeight="1" x14ac:dyDescent="0.15">
      <c r="B525" s="2" t="s">
        <v>50</v>
      </c>
      <c r="S525" s="4"/>
      <c r="T525" s="4"/>
      <c r="U525" s="4"/>
      <c r="V525" s="4"/>
      <c r="W525" s="4"/>
      <c r="AL525" s="48"/>
      <c r="AW525" s="47"/>
    </row>
    <row r="526" spans="2:65" ht="12.75" customHeight="1" x14ac:dyDescent="0.15">
      <c r="M526" s="49"/>
      <c r="N526" s="49"/>
      <c r="O526" s="49"/>
      <c r="P526" s="49"/>
      <c r="Q526" s="49"/>
      <c r="R526" s="49"/>
      <c r="S526" s="49"/>
      <c r="T526" s="50"/>
      <c r="U526" s="50"/>
      <c r="V526" s="50"/>
      <c r="W526" s="50"/>
      <c r="X526" s="50"/>
      <c r="Y526" s="50"/>
      <c r="Z526" s="50"/>
      <c r="AA526" s="49"/>
      <c r="AB526" s="49"/>
      <c r="AC526" s="49"/>
      <c r="AL526" s="48"/>
      <c r="AM526" s="560" t="s">
        <v>266</v>
      </c>
      <c r="AN526" s="561"/>
      <c r="AO526" s="561"/>
      <c r="AP526" s="562"/>
      <c r="AW526" s="47"/>
    </row>
    <row r="527" spans="2:65" ht="12.75" customHeight="1" x14ac:dyDescent="0.15">
      <c r="M527" s="49"/>
      <c r="N527" s="49"/>
      <c r="O527" s="49"/>
      <c r="P527" s="49"/>
      <c r="Q527" s="49"/>
      <c r="R527" s="49"/>
      <c r="S527" s="49"/>
      <c r="T527" s="50"/>
      <c r="U527" s="50"/>
      <c r="V527" s="50"/>
      <c r="W527" s="50"/>
      <c r="X527" s="50"/>
      <c r="Y527" s="50"/>
      <c r="Z527" s="50"/>
      <c r="AA527" s="49"/>
      <c r="AB527" s="49"/>
      <c r="AC527" s="49"/>
      <c r="AL527" s="48"/>
      <c r="AM527" s="563"/>
      <c r="AN527" s="564"/>
      <c r="AO527" s="564"/>
      <c r="AP527" s="565"/>
      <c r="AW527" s="47"/>
    </row>
    <row r="528" spans="2:65" ht="12.75" customHeight="1" x14ac:dyDescent="0.15">
      <c r="M528" s="49"/>
      <c r="N528" s="49"/>
      <c r="O528" s="49"/>
      <c r="P528" s="49"/>
      <c r="Q528" s="49"/>
      <c r="R528" s="49"/>
      <c r="S528" s="49"/>
      <c r="T528" s="49"/>
      <c r="U528" s="49"/>
      <c r="V528" s="49"/>
      <c r="W528" s="49"/>
      <c r="X528" s="49"/>
      <c r="Y528" s="49"/>
      <c r="Z528" s="49"/>
      <c r="AA528" s="49"/>
      <c r="AB528" s="49"/>
      <c r="AC528" s="49"/>
      <c r="AL528" s="48"/>
      <c r="AM528" s="220"/>
      <c r="AN528" s="335"/>
      <c r="AW528" s="47"/>
    </row>
    <row r="529" spans="2:65" ht="6" customHeight="1" x14ac:dyDescent="0.15">
      <c r="M529" s="49"/>
      <c r="N529" s="49"/>
      <c r="O529" s="49"/>
      <c r="P529" s="49"/>
      <c r="Q529" s="49"/>
      <c r="R529" s="49"/>
      <c r="S529" s="49"/>
      <c r="T529" s="49"/>
      <c r="U529" s="49"/>
      <c r="V529" s="49"/>
      <c r="W529" s="49"/>
      <c r="X529" s="49"/>
      <c r="Y529" s="49"/>
      <c r="Z529" s="49"/>
      <c r="AA529" s="49"/>
      <c r="AB529" s="49"/>
      <c r="AC529" s="49"/>
      <c r="AL529" s="48"/>
      <c r="AM529" s="48"/>
      <c r="AW529" s="47"/>
    </row>
    <row r="530" spans="2:65" ht="12.75" customHeight="1" x14ac:dyDescent="0.15">
      <c r="B530" s="566" t="s">
        <v>2</v>
      </c>
      <c r="C530" s="567"/>
      <c r="D530" s="567"/>
      <c r="E530" s="567"/>
      <c r="F530" s="567"/>
      <c r="G530" s="567"/>
      <c r="H530" s="567"/>
      <c r="I530" s="567"/>
      <c r="J530" s="569" t="s">
        <v>10</v>
      </c>
      <c r="K530" s="569"/>
      <c r="L530" s="3" t="s">
        <v>3</v>
      </c>
      <c r="M530" s="569" t="s">
        <v>11</v>
      </c>
      <c r="N530" s="569"/>
      <c r="O530" s="570" t="s">
        <v>12</v>
      </c>
      <c r="P530" s="569"/>
      <c r="Q530" s="569"/>
      <c r="R530" s="569"/>
      <c r="S530" s="569"/>
      <c r="T530" s="569"/>
      <c r="U530" s="569" t="s">
        <v>13</v>
      </c>
      <c r="V530" s="569"/>
      <c r="W530" s="569"/>
      <c r="AD530" s="5"/>
      <c r="AE530" s="5"/>
      <c r="AF530" s="5"/>
      <c r="AG530" s="5"/>
      <c r="AH530" s="5"/>
      <c r="AI530" s="5"/>
      <c r="AJ530" s="5"/>
      <c r="AL530" s="571">
        <f>$AL$9</f>
        <v>0</v>
      </c>
      <c r="AM530" s="572"/>
      <c r="AN530" s="938" t="s">
        <v>4</v>
      </c>
      <c r="AO530" s="938"/>
      <c r="AP530" s="941">
        <v>13</v>
      </c>
      <c r="AQ530" s="941"/>
      <c r="AR530" s="938" t="s">
        <v>5</v>
      </c>
      <c r="AS530" s="944"/>
      <c r="AW530" s="47"/>
    </row>
    <row r="531" spans="2:65" ht="13.5" customHeight="1" x14ac:dyDescent="0.15">
      <c r="B531" s="567"/>
      <c r="C531" s="567"/>
      <c r="D531" s="567"/>
      <c r="E531" s="567"/>
      <c r="F531" s="567"/>
      <c r="G531" s="567"/>
      <c r="H531" s="567"/>
      <c r="I531" s="567"/>
      <c r="J531" s="508" t="str">
        <f>$J$10</f>
        <v>1</v>
      </c>
      <c r="K531" s="510" t="str">
        <f>$K$10</f>
        <v>2</v>
      </c>
      <c r="L531" s="513" t="str">
        <f>$L$10</f>
        <v>1</v>
      </c>
      <c r="M531" s="516" t="str">
        <f>$M$10</f>
        <v>0</v>
      </c>
      <c r="N531" s="510" t="str">
        <f>$N$10</f>
        <v>3</v>
      </c>
      <c r="O531" s="516" t="str">
        <f>$O$10</f>
        <v>9</v>
      </c>
      <c r="P531" s="519" t="str">
        <f>$P$10</f>
        <v>3</v>
      </c>
      <c r="Q531" s="519" t="str">
        <f>$Q$10</f>
        <v>9</v>
      </c>
      <c r="R531" s="519" t="str">
        <f>$R$10</f>
        <v>0</v>
      </c>
      <c r="S531" s="519" t="str">
        <f>$S$10</f>
        <v>2</v>
      </c>
      <c r="T531" s="510" t="str">
        <f>$T$10</f>
        <v>5</v>
      </c>
      <c r="U531" s="516">
        <f>$U$10</f>
        <v>0</v>
      </c>
      <c r="V531" s="519">
        <f>$V$10</f>
        <v>0</v>
      </c>
      <c r="W531" s="510">
        <f>$W$10</f>
        <v>0</v>
      </c>
      <c r="AD531" s="5"/>
      <c r="AE531" s="5"/>
      <c r="AF531" s="5"/>
      <c r="AG531" s="5"/>
      <c r="AH531" s="5"/>
      <c r="AI531" s="5"/>
      <c r="AJ531" s="5"/>
      <c r="AL531" s="573"/>
      <c r="AM531" s="574"/>
      <c r="AN531" s="939"/>
      <c r="AO531" s="939"/>
      <c r="AP531" s="942"/>
      <c r="AQ531" s="942"/>
      <c r="AR531" s="939"/>
      <c r="AS531" s="945"/>
      <c r="AW531" s="47"/>
    </row>
    <row r="532" spans="2:65" ht="9" customHeight="1" x14ac:dyDescent="0.15">
      <c r="B532" s="567"/>
      <c r="C532" s="567"/>
      <c r="D532" s="567"/>
      <c r="E532" s="567"/>
      <c r="F532" s="567"/>
      <c r="G532" s="567"/>
      <c r="H532" s="567"/>
      <c r="I532" s="567"/>
      <c r="J532" s="509"/>
      <c r="K532" s="511"/>
      <c r="L532" s="514"/>
      <c r="M532" s="517"/>
      <c r="N532" s="511"/>
      <c r="O532" s="517"/>
      <c r="P532" s="520"/>
      <c r="Q532" s="520"/>
      <c r="R532" s="520"/>
      <c r="S532" s="520"/>
      <c r="T532" s="511"/>
      <c r="U532" s="517"/>
      <c r="V532" s="520"/>
      <c r="W532" s="511"/>
      <c r="AD532" s="5"/>
      <c r="AE532" s="5"/>
      <c r="AF532" s="5"/>
      <c r="AG532" s="5"/>
      <c r="AH532" s="5"/>
      <c r="AI532" s="5"/>
      <c r="AJ532" s="5"/>
      <c r="AL532" s="575"/>
      <c r="AM532" s="576"/>
      <c r="AN532" s="940"/>
      <c r="AO532" s="940"/>
      <c r="AP532" s="943"/>
      <c r="AQ532" s="943"/>
      <c r="AR532" s="940"/>
      <c r="AS532" s="946"/>
      <c r="AW532" s="47"/>
    </row>
    <row r="533" spans="2:65" ht="6" customHeight="1" x14ac:dyDescent="0.15">
      <c r="B533" s="568"/>
      <c r="C533" s="568"/>
      <c r="D533" s="568"/>
      <c r="E533" s="568"/>
      <c r="F533" s="568"/>
      <c r="G533" s="568"/>
      <c r="H533" s="568"/>
      <c r="I533" s="568"/>
      <c r="J533" s="509"/>
      <c r="K533" s="512"/>
      <c r="L533" s="515"/>
      <c r="M533" s="518"/>
      <c r="N533" s="512"/>
      <c r="O533" s="518"/>
      <c r="P533" s="521"/>
      <c r="Q533" s="521"/>
      <c r="R533" s="521"/>
      <c r="S533" s="521"/>
      <c r="T533" s="512"/>
      <c r="U533" s="518"/>
      <c r="V533" s="521"/>
      <c r="W533" s="512"/>
      <c r="AW533" s="47"/>
    </row>
    <row r="534" spans="2:65" ht="15" customHeight="1" x14ac:dyDescent="0.15">
      <c r="B534" s="487" t="s">
        <v>51</v>
      </c>
      <c r="C534" s="488"/>
      <c r="D534" s="488"/>
      <c r="E534" s="488"/>
      <c r="F534" s="488"/>
      <c r="G534" s="488"/>
      <c r="H534" s="488"/>
      <c r="I534" s="489"/>
      <c r="J534" s="487" t="s">
        <v>6</v>
      </c>
      <c r="K534" s="488"/>
      <c r="L534" s="488"/>
      <c r="M534" s="488"/>
      <c r="N534" s="496"/>
      <c r="O534" s="499" t="s">
        <v>52</v>
      </c>
      <c r="P534" s="488"/>
      <c r="Q534" s="488"/>
      <c r="R534" s="488"/>
      <c r="S534" s="488"/>
      <c r="T534" s="488"/>
      <c r="U534" s="489"/>
      <c r="V534" s="12" t="s">
        <v>53</v>
      </c>
      <c r="W534" s="27"/>
      <c r="X534" s="27"/>
      <c r="Y534" s="526" t="s">
        <v>54</v>
      </c>
      <c r="Z534" s="526"/>
      <c r="AA534" s="526"/>
      <c r="AB534" s="526"/>
      <c r="AC534" s="526"/>
      <c r="AD534" s="526"/>
      <c r="AE534" s="526"/>
      <c r="AF534" s="526"/>
      <c r="AG534" s="526"/>
      <c r="AH534" s="526"/>
      <c r="AI534" s="27"/>
      <c r="AJ534" s="27"/>
      <c r="AK534" s="28"/>
      <c r="AL534" s="527" t="s">
        <v>216</v>
      </c>
      <c r="AM534" s="527"/>
      <c r="AN534" s="930" t="s">
        <v>33</v>
      </c>
      <c r="AO534" s="930"/>
      <c r="AP534" s="930"/>
      <c r="AQ534" s="930"/>
      <c r="AR534" s="930"/>
      <c r="AS534" s="931"/>
      <c r="AW534" s="47"/>
    </row>
    <row r="535" spans="2:65" ht="13.5" customHeight="1" x14ac:dyDescent="0.15">
      <c r="B535" s="490"/>
      <c r="C535" s="491"/>
      <c r="D535" s="491"/>
      <c r="E535" s="491"/>
      <c r="F535" s="491"/>
      <c r="G535" s="491"/>
      <c r="H535" s="491"/>
      <c r="I535" s="492"/>
      <c r="J535" s="490"/>
      <c r="K535" s="491"/>
      <c r="L535" s="491"/>
      <c r="M535" s="491"/>
      <c r="N535" s="497"/>
      <c r="O535" s="500"/>
      <c r="P535" s="491"/>
      <c r="Q535" s="491"/>
      <c r="R535" s="491"/>
      <c r="S535" s="491"/>
      <c r="T535" s="491"/>
      <c r="U535" s="492"/>
      <c r="V535" s="530" t="s">
        <v>7</v>
      </c>
      <c r="W535" s="531"/>
      <c r="X535" s="531"/>
      <c r="Y535" s="532"/>
      <c r="Z535" s="536" t="s">
        <v>16</v>
      </c>
      <c r="AA535" s="537"/>
      <c r="AB535" s="537"/>
      <c r="AC535" s="538"/>
      <c r="AD535" s="542" t="s">
        <v>17</v>
      </c>
      <c r="AE535" s="543"/>
      <c r="AF535" s="543"/>
      <c r="AG535" s="544"/>
      <c r="AH535" s="548" t="s">
        <v>86</v>
      </c>
      <c r="AI535" s="549"/>
      <c r="AJ535" s="549"/>
      <c r="AK535" s="550"/>
      <c r="AL535" s="554" t="s">
        <v>217</v>
      </c>
      <c r="AM535" s="554"/>
      <c r="AN535" s="932" t="s">
        <v>19</v>
      </c>
      <c r="AO535" s="933"/>
      <c r="AP535" s="933"/>
      <c r="AQ535" s="933"/>
      <c r="AR535" s="934"/>
      <c r="AS535" s="935"/>
      <c r="AW535" s="47"/>
      <c r="AY535" s="196" t="s">
        <v>243</v>
      </c>
      <c r="AZ535" s="196" t="s">
        <v>243</v>
      </c>
      <c r="BA535" s="196" t="s">
        <v>241</v>
      </c>
      <c r="BB535" s="522" t="s">
        <v>242</v>
      </c>
      <c r="BC535" s="523"/>
    </row>
    <row r="536" spans="2:65" ht="13.5" customHeight="1" x14ac:dyDescent="0.15">
      <c r="B536" s="493"/>
      <c r="C536" s="494"/>
      <c r="D536" s="494"/>
      <c r="E536" s="494"/>
      <c r="F536" s="494"/>
      <c r="G536" s="494"/>
      <c r="H536" s="494"/>
      <c r="I536" s="495"/>
      <c r="J536" s="493"/>
      <c r="K536" s="494"/>
      <c r="L536" s="494"/>
      <c r="M536" s="494"/>
      <c r="N536" s="498"/>
      <c r="O536" s="501"/>
      <c r="P536" s="494"/>
      <c r="Q536" s="494"/>
      <c r="R536" s="494"/>
      <c r="S536" s="494"/>
      <c r="T536" s="494"/>
      <c r="U536" s="495"/>
      <c r="V536" s="533"/>
      <c r="W536" s="534"/>
      <c r="X536" s="534"/>
      <c r="Y536" s="535"/>
      <c r="Z536" s="539"/>
      <c r="AA536" s="540"/>
      <c r="AB536" s="540"/>
      <c r="AC536" s="541"/>
      <c r="AD536" s="545"/>
      <c r="AE536" s="546"/>
      <c r="AF536" s="546"/>
      <c r="AG536" s="547"/>
      <c r="AH536" s="551"/>
      <c r="AI536" s="552"/>
      <c r="AJ536" s="552"/>
      <c r="AK536" s="553"/>
      <c r="AL536" s="555"/>
      <c r="AM536" s="555"/>
      <c r="AN536" s="936"/>
      <c r="AO536" s="936"/>
      <c r="AP536" s="936"/>
      <c r="AQ536" s="936"/>
      <c r="AR536" s="936"/>
      <c r="AS536" s="937"/>
      <c r="AW536" s="47"/>
      <c r="AY536" s="197"/>
      <c r="AZ536" s="198" t="s">
        <v>237</v>
      </c>
      <c r="BA536" s="198" t="s">
        <v>240</v>
      </c>
      <c r="BB536" s="199" t="s">
        <v>238</v>
      </c>
      <c r="BC536" s="198" t="s">
        <v>237</v>
      </c>
      <c r="BL536" s="43" t="s">
        <v>251</v>
      </c>
      <c r="BM536" s="43" t="s">
        <v>151</v>
      </c>
    </row>
    <row r="537" spans="2:65" ht="18" customHeight="1" x14ac:dyDescent="0.15">
      <c r="B537" s="466"/>
      <c r="C537" s="467"/>
      <c r="D537" s="467"/>
      <c r="E537" s="467"/>
      <c r="F537" s="467"/>
      <c r="G537" s="467"/>
      <c r="H537" s="467"/>
      <c r="I537" s="468"/>
      <c r="J537" s="466"/>
      <c r="K537" s="467"/>
      <c r="L537" s="467"/>
      <c r="M537" s="467"/>
      <c r="N537" s="472"/>
      <c r="O537" s="86"/>
      <c r="P537" s="15" t="s">
        <v>0</v>
      </c>
      <c r="Q537" s="44"/>
      <c r="R537" s="15" t="s">
        <v>1</v>
      </c>
      <c r="S537" s="85"/>
      <c r="T537" s="474" t="s">
        <v>57</v>
      </c>
      <c r="U537" s="475"/>
      <c r="V537" s="476"/>
      <c r="W537" s="477"/>
      <c r="X537" s="477"/>
      <c r="Y537" s="59" t="s">
        <v>8</v>
      </c>
      <c r="Z537" s="37"/>
      <c r="AA537" s="38"/>
      <c r="AB537" s="38"/>
      <c r="AC537" s="36" t="s">
        <v>8</v>
      </c>
      <c r="AD537" s="37"/>
      <c r="AE537" s="38"/>
      <c r="AF537" s="38"/>
      <c r="AG537" s="39" t="s">
        <v>8</v>
      </c>
      <c r="AH537" s="462">
        <f>IF(V537="賃金で算定",V538+Z538-AD538,0)</f>
        <v>0</v>
      </c>
      <c r="AI537" s="463"/>
      <c r="AJ537" s="463"/>
      <c r="AK537" s="464"/>
      <c r="AL537" s="51"/>
      <c r="AM537" s="52"/>
      <c r="AN537" s="590"/>
      <c r="AO537" s="591"/>
      <c r="AP537" s="591"/>
      <c r="AQ537" s="591"/>
      <c r="AR537" s="591"/>
      <c r="AS537" s="265" t="s">
        <v>8</v>
      </c>
      <c r="AV537" s="46" t="str">
        <f>IF(OR(O537="",Q537=""),"", IF(O537&lt;20,DATE(O537+118,Q537,IF(S537="",1,S537)),DATE(O537+88,Q537,IF(S537="",1,S537))))</f>
        <v/>
      </c>
      <c r="AW537" s="47" t="str">
        <f>IF(AV537&lt;=設定シート!C$15,"昔",IF(AV537&lt;=設定シート!E$15,"上",IF(AV537&lt;=設定シート!G$15,"中","下")))</f>
        <v>下</v>
      </c>
      <c r="AX537" s="4">
        <f>IF(AV537&lt;=設定シート!$E$36,5,IF(AV537&lt;=設定シート!$I$36,7,IF(AV537&lt;=設定シート!$M$36,9,11)))</f>
        <v>11</v>
      </c>
      <c r="AY537" s="202"/>
      <c r="AZ537" s="200"/>
      <c r="BA537" s="204">
        <f>AN537</f>
        <v>0</v>
      </c>
      <c r="BB537" s="200"/>
      <c r="BC537" s="200"/>
    </row>
    <row r="538" spans="2:65" ht="18" customHeight="1" x14ac:dyDescent="0.15">
      <c r="B538" s="469"/>
      <c r="C538" s="470"/>
      <c r="D538" s="470"/>
      <c r="E538" s="470"/>
      <c r="F538" s="470"/>
      <c r="G538" s="470"/>
      <c r="H538" s="470"/>
      <c r="I538" s="471"/>
      <c r="J538" s="469"/>
      <c r="K538" s="470"/>
      <c r="L538" s="470"/>
      <c r="M538" s="470"/>
      <c r="N538" s="473"/>
      <c r="O538" s="87"/>
      <c r="P538" s="5" t="s">
        <v>0</v>
      </c>
      <c r="Q538" s="45"/>
      <c r="R538" s="5" t="s">
        <v>1</v>
      </c>
      <c r="S538" s="88"/>
      <c r="T538" s="480" t="s">
        <v>58</v>
      </c>
      <c r="U538" s="481"/>
      <c r="V538" s="482"/>
      <c r="W538" s="483"/>
      <c r="X538" s="483"/>
      <c r="Y538" s="484"/>
      <c r="Z538" s="485"/>
      <c r="AA538" s="486"/>
      <c r="AB538" s="486"/>
      <c r="AC538" s="486"/>
      <c r="AD538" s="482">
        <v>0</v>
      </c>
      <c r="AE538" s="483"/>
      <c r="AF538" s="483"/>
      <c r="AG538" s="484"/>
      <c r="AH538" s="435">
        <f>IF(V537="賃金で算定",0,V538+Z538-AD538)</f>
        <v>0</v>
      </c>
      <c r="AI538" s="435"/>
      <c r="AJ538" s="435"/>
      <c r="AK538" s="465"/>
      <c r="AL538" s="439">
        <f>IF(V537="賃金で算定","賃金で算定",IF(OR(V538=0,$F555="",AV537=""),0,IF(AW537="昔",VLOOKUP($F555,労務比率,AX537,FALSE),IF(AW537="上",VLOOKUP($F555,労務比率,AX537,FALSE),IF(AW537="中",VLOOKUP($F555,労務比率,AX537,FALSE),VLOOKUP($F555,労務比率,AX537,FALSE))))))</f>
        <v>0</v>
      </c>
      <c r="AM538" s="440"/>
      <c r="AN538" s="615">
        <f>IF(V537="賃金で算定",0,INT(AH538*AL538/100))</f>
        <v>0</v>
      </c>
      <c r="AO538" s="616"/>
      <c r="AP538" s="616"/>
      <c r="AQ538" s="616"/>
      <c r="AR538" s="616"/>
      <c r="AS538" s="309"/>
      <c r="AV538" s="46"/>
      <c r="AW538" s="47"/>
      <c r="AY538" s="203">
        <f>AH538</f>
        <v>0</v>
      </c>
      <c r="AZ538" s="201">
        <f>IF(AV537&lt;=設定シート!C$85,AH538,IF(AND(AV537&gt;=設定シート!E$85,AV537&lt;=設定シート!G$85),AH538*105/108,AH538))</f>
        <v>0</v>
      </c>
      <c r="BA538" s="198"/>
      <c r="BB538" s="201">
        <f>IF($AL538="賃金で算定",0,INT(AY538*$AL538/100))</f>
        <v>0</v>
      </c>
      <c r="BC538" s="201">
        <f>IF(AY538=AZ538,BB538,AZ538*$AL538/100)</f>
        <v>0</v>
      </c>
      <c r="BL538" s="43">
        <f>IF(AY538=AZ538,0,1)</f>
        <v>0</v>
      </c>
      <c r="BM538" s="43" t="str">
        <f>IF(BL538=1,AL538,"")</f>
        <v/>
      </c>
    </row>
    <row r="539" spans="2:65" ht="18" customHeight="1" x14ac:dyDescent="0.15">
      <c r="B539" s="466"/>
      <c r="C539" s="467"/>
      <c r="D539" s="467"/>
      <c r="E539" s="467"/>
      <c r="F539" s="467"/>
      <c r="G539" s="467"/>
      <c r="H539" s="467"/>
      <c r="I539" s="468"/>
      <c r="J539" s="466"/>
      <c r="K539" s="467"/>
      <c r="L539" s="467"/>
      <c r="M539" s="467"/>
      <c r="N539" s="472"/>
      <c r="O539" s="86"/>
      <c r="P539" s="15" t="s">
        <v>45</v>
      </c>
      <c r="Q539" s="44"/>
      <c r="R539" s="15" t="s">
        <v>46</v>
      </c>
      <c r="S539" s="85"/>
      <c r="T539" s="474" t="s">
        <v>47</v>
      </c>
      <c r="U539" s="475"/>
      <c r="V539" s="476"/>
      <c r="W539" s="477"/>
      <c r="X539" s="477"/>
      <c r="Y539" s="60"/>
      <c r="Z539" s="33"/>
      <c r="AA539" s="34"/>
      <c r="AB539" s="34"/>
      <c r="AC539" s="35"/>
      <c r="AD539" s="33"/>
      <c r="AE539" s="34"/>
      <c r="AF539" s="34"/>
      <c r="AG539" s="40"/>
      <c r="AH539" s="462">
        <f>IF(V539="賃金で算定",V540+Z540-AD540,0)</f>
        <v>0</v>
      </c>
      <c r="AI539" s="463"/>
      <c r="AJ539" s="463"/>
      <c r="AK539" s="464"/>
      <c r="AL539" s="51"/>
      <c r="AM539" s="52"/>
      <c r="AN539" s="590"/>
      <c r="AO539" s="591"/>
      <c r="AP539" s="591"/>
      <c r="AQ539" s="591"/>
      <c r="AR539" s="591"/>
      <c r="AS539" s="307"/>
      <c r="AV539" s="46" t="str">
        <f>IF(OR(O539="",Q539=""),"", IF(O539&lt;20,DATE(O539+118,Q539,IF(S539="",1,S539)),DATE(O539+88,Q539,IF(S539="",1,S539))))</f>
        <v/>
      </c>
      <c r="AW539" s="47" t="str">
        <f>IF(AV539&lt;=設定シート!C$15,"昔",IF(AV539&lt;=設定シート!E$15,"上",IF(AV539&lt;=設定シート!G$15,"中","下")))</f>
        <v>下</v>
      </c>
      <c r="AX539" s="4">
        <f>IF(AV539&lt;=設定シート!$E$36,5,IF(AV539&lt;=設定シート!$I$36,7,IF(AV539&lt;=設定シート!$M$36,9,11)))</f>
        <v>11</v>
      </c>
      <c r="AY539" s="202"/>
      <c r="AZ539" s="200"/>
      <c r="BA539" s="204">
        <f t="shared" ref="BA539" si="274">AN539</f>
        <v>0</v>
      </c>
      <c r="BB539" s="200"/>
      <c r="BC539" s="200"/>
      <c r="BL539" s="43"/>
      <c r="BM539" s="43"/>
    </row>
    <row r="540" spans="2:65" ht="18" customHeight="1" x14ac:dyDescent="0.15">
      <c r="B540" s="469"/>
      <c r="C540" s="470"/>
      <c r="D540" s="470"/>
      <c r="E540" s="470"/>
      <c r="F540" s="470"/>
      <c r="G540" s="470"/>
      <c r="H540" s="470"/>
      <c r="I540" s="471"/>
      <c r="J540" s="469"/>
      <c r="K540" s="470"/>
      <c r="L540" s="470"/>
      <c r="M540" s="470"/>
      <c r="N540" s="473"/>
      <c r="O540" s="87"/>
      <c r="P540" s="16" t="s">
        <v>45</v>
      </c>
      <c r="Q540" s="45"/>
      <c r="R540" s="16" t="s">
        <v>46</v>
      </c>
      <c r="S540" s="88"/>
      <c r="T540" s="480" t="s">
        <v>48</v>
      </c>
      <c r="U540" s="481"/>
      <c r="V540" s="482"/>
      <c r="W540" s="483"/>
      <c r="X540" s="483"/>
      <c r="Y540" s="484"/>
      <c r="Z540" s="485"/>
      <c r="AA540" s="486"/>
      <c r="AB540" s="486"/>
      <c r="AC540" s="486"/>
      <c r="AD540" s="482">
        <v>0</v>
      </c>
      <c r="AE540" s="483"/>
      <c r="AF540" s="483"/>
      <c r="AG540" s="484"/>
      <c r="AH540" s="435">
        <f>IF(V539="賃金で算定",0,V540+Z540-AD540)</f>
        <v>0</v>
      </c>
      <c r="AI540" s="435"/>
      <c r="AJ540" s="435"/>
      <c r="AK540" s="465"/>
      <c r="AL540" s="439">
        <f>IF(V539="賃金で算定","賃金で算定",IF(OR(V540=0,$F555="",AV539=""),0,IF(AW539="昔",VLOOKUP($F555,労務比率,AX539,FALSE),IF(AW539="上",VLOOKUP($F555,労務比率,AX539,FALSE),IF(AW539="中",VLOOKUP($F555,労務比率,AX539,FALSE),VLOOKUP($F555,労務比率,AX539,FALSE))))))</f>
        <v>0</v>
      </c>
      <c r="AM540" s="440"/>
      <c r="AN540" s="615">
        <f>IF(V539="賃金で算定",0,INT(AH540*AL540/100))</f>
        <v>0</v>
      </c>
      <c r="AO540" s="616"/>
      <c r="AP540" s="616"/>
      <c r="AQ540" s="616"/>
      <c r="AR540" s="616"/>
      <c r="AS540" s="309"/>
      <c r="AV540" s="46"/>
      <c r="AW540" s="47"/>
      <c r="AY540" s="203">
        <f t="shared" ref="AY540" si="275">AH540</f>
        <v>0</v>
      </c>
      <c r="AZ540" s="201">
        <f>IF(AV539&lt;=設定シート!C$85,AH540,IF(AND(AV539&gt;=設定シート!E$85,AV539&lt;=設定シート!G$85),AH540*105/108,AH540))</f>
        <v>0</v>
      </c>
      <c r="BA540" s="198"/>
      <c r="BB540" s="201">
        <f t="shared" ref="BB540" si="276">IF($AL540="賃金で算定",0,INT(AY540*$AL540/100))</f>
        <v>0</v>
      </c>
      <c r="BC540" s="201">
        <f>IF(AY540=AZ540,BB540,AZ540*$AL540/100)</f>
        <v>0</v>
      </c>
      <c r="BL540" s="43">
        <f>IF(AY540=AZ540,0,1)</f>
        <v>0</v>
      </c>
      <c r="BM540" s="43" t="str">
        <f>IF(BL540=1,AL540,"")</f>
        <v/>
      </c>
    </row>
    <row r="541" spans="2:65" ht="18" customHeight="1" x14ac:dyDescent="0.15">
      <c r="B541" s="466"/>
      <c r="C541" s="467"/>
      <c r="D541" s="467"/>
      <c r="E541" s="467"/>
      <c r="F541" s="467"/>
      <c r="G541" s="467"/>
      <c r="H541" s="467"/>
      <c r="I541" s="468"/>
      <c r="J541" s="466"/>
      <c r="K541" s="467"/>
      <c r="L541" s="467"/>
      <c r="M541" s="467"/>
      <c r="N541" s="472"/>
      <c r="O541" s="86"/>
      <c r="P541" s="15" t="s">
        <v>45</v>
      </c>
      <c r="Q541" s="44"/>
      <c r="R541" s="15" t="s">
        <v>46</v>
      </c>
      <c r="S541" s="85"/>
      <c r="T541" s="474" t="s">
        <v>47</v>
      </c>
      <c r="U541" s="475"/>
      <c r="V541" s="476"/>
      <c r="W541" s="477"/>
      <c r="X541" s="477"/>
      <c r="Y541" s="60"/>
      <c r="Z541" s="33"/>
      <c r="AA541" s="34"/>
      <c r="AB541" s="34"/>
      <c r="AC541" s="35"/>
      <c r="AD541" s="33"/>
      <c r="AE541" s="34"/>
      <c r="AF541" s="34"/>
      <c r="AG541" s="40"/>
      <c r="AH541" s="462">
        <f>IF(V541="賃金で算定",V542+Z542-AD542,0)</f>
        <v>0</v>
      </c>
      <c r="AI541" s="463"/>
      <c r="AJ541" s="463"/>
      <c r="AK541" s="464"/>
      <c r="AL541" s="51"/>
      <c r="AM541" s="52"/>
      <c r="AN541" s="590"/>
      <c r="AO541" s="591"/>
      <c r="AP541" s="591"/>
      <c r="AQ541" s="591"/>
      <c r="AR541" s="591"/>
      <c r="AS541" s="307"/>
      <c r="AV541" s="46" t="str">
        <f>IF(OR(O541="",Q541=""),"", IF(O541&lt;20,DATE(O541+118,Q541,IF(S541="",1,S541)),DATE(O541+88,Q541,IF(S541="",1,S541))))</f>
        <v/>
      </c>
      <c r="AW541" s="47" t="str">
        <f>IF(AV541&lt;=設定シート!C$15,"昔",IF(AV541&lt;=設定シート!E$15,"上",IF(AV541&lt;=設定シート!G$15,"中","下")))</f>
        <v>下</v>
      </c>
      <c r="AX541" s="4">
        <f>IF(AV541&lt;=設定シート!$E$36,5,IF(AV541&lt;=設定シート!$I$36,7,IF(AV541&lt;=設定シート!$M$36,9,11)))</f>
        <v>11</v>
      </c>
      <c r="AY541" s="202"/>
      <c r="AZ541" s="200"/>
      <c r="BA541" s="204">
        <f t="shared" ref="BA541" si="277">AN541</f>
        <v>0</v>
      </c>
      <c r="BB541" s="200"/>
      <c r="BC541" s="200"/>
    </row>
    <row r="542" spans="2:65" ht="18" customHeight="1" x14ac:dyDescent="0.15">
      <c r="B542" s="469"/>
      <c r="C542" s="470"/>
      <c r="D542" s="470"/>
      <c r="E542" s="470"/>
      <c r="F542" s="470"/>
      <c r="G542" s="470"/>
      <c r="H542" s="470"/>
      <c r="I542" s="471"/>
      <c r="J542" s="469"/>
      <c r="K542" s="470"/>
      <c r="L542" s="470"/>
      <c r="M542" s="470"/>
      <c r="N542" s="473"/>
      <c r="O542" s="87"/>
      <c r="P542" s="16" t="s">
        <v>45</v>
      </c>
      <c r="Q542" s="45"/>
      <c r="R542" s="16" t="s">
        <v>46</v>
      </c>
      <c r="S542" s="88"/>
      <c r="T542" s="480" t="s">
        <v>48</v>
      </c>
      <c r="U542" s="481"/>
      <c r="V542" s="482"/>
      <c r="W542" s="483"/>
      <c r="X542" s="483"/>
      <c r="Y542" s="484"/>
      <c r="Z542" s="482"/>
      <c r="AA542" s="483"/>
      <c r="AB542" s="483"/>
      <c r="AC542" s="483"/>
      <c r="AD542" s="482">
        <v>0</v>
      </c>
      <c r="AE542" s="483"/>
      <c r="AF542" s="483"/>
      <c r="AG542" s="484"/>
      <c r="AH542" s="435">
        <f>IF(V541="賃金で算定",0,V542+Z542-AD542)</f>
        <v>0</v>
      </c>
      <c r="AI542" s="435"/>
      <c r="AJ542" s="435"/>
      <c r="AK542" s="465"/>
      <c r="AL542" s="439">
        <f>IF(V541="賃金で算定","賃金で算定",IF(OR(V542=0,$F555="",AV541=""),0,IF(AW541="昔",VLOOKUP($F555,労務比率,AX541,FALSE),IF(AW541="上",VLOOKUP($F555,労務比率,AX541,FALSE),IF(AW541="中",VLOOKUP($F555,労務比率,AX541,FALSE),VLOOKUP($F555,労務比率,AX541,FALSE))))))</f>
        <v>0</v>
      </c>
      <c r="AM542" s="440"/>
      <c r="AN542" s="615">
        <f>IF(V541="賃金で算定",0,INT(AH542*AL542/100))</f>
        <v>0</v>
      </c>
      <c r="AO542" s="616"/>
      <c r="AP542" s="616"/>
      <c r="AQ542" s="616"/>
      <c r="AR542" s="616"/>
      <c r="AS542" s="309"/>
      <c r="AV542" s="46"/>
      <c r="AW542" s="47"/>
      <c r="AY542" s="203">
        <f t="shared" ref="AY542" si="278">AH542</f>
        <v>0</v>
      </c>
      <c r="AZ542" s="201">
        <f>IF(AV541&lt;=設定シート!C$85,AH542,IF(AND(AV541&gt;=設定シート!E$85,AV541&lt;=設定シート!G$85),AH542*105/108,AH542))</f>
        <v>0</v>
      </c>
      <c r="BA542" s="198"/>
      <c r="BB542" s="201">
        <f t="shared" ref="BB542" si="279">IF($AL542="賃金で算定",0,INT(AY542*$AL542/100))</f>
        <v>0</v>
      </c>
      <c r="BC542" s="201">
        <f>IF(AY542=AZ542,BB542,AZ542*$AL542/100)</f>
        <v>0</v>
      </c>
      <c r="BL542" s="43">
        <f>IF(AY542=AZ542,0,1)</f>
        <v>0</v>
      </c>
      <c r="BM542" s="43" t="str">
        <f>IF(BL542=1,AL542,"")</f>
        <v/>
      </c>
    </row>
    <row r="543" spans="2:65" ht="18" customHeight="1" x14ac:dyDescent="0.15">
      <c r="B543" s="466"/>
      <c r="C543" s="467"/>
      <c r="D543" s="467"/>
      <c r="E543" s="467"/>
      <c r="F543" s="467"/>
      <c r="G543" s="467"/>
      <c r="H543" s="467"/>
      <c r="I543" s="468"/>
      <c r="J543" s="466"/>
      <c r="K543" s="467"/>
      <c r="L543" s="467"/>
      <c r="M543" s="467"/>
      <c r="N543" s="472"/>
      <c r="O543" s="86"/>
      <c r="P543" s="15" t="s">
        <v>45</v>
      </c>
      <c r="Q543" s="44"/>
      <c r="R543" s="15" t="s">
        <v>46</v>
      </c>
      <c r="S543" s="85"/>
      <c r="T543" s="474" t="s">
        <v>47</v>
      </c>
      <c r="U543" s="475"/>
      <c r="V543" s="476"/>
      <c r="W543" s="477"/>
      <c r="X543" s="477"/>
      <c r="Y543" s="61"/>
      <c r="Z543" s="29"/>
      <c r="AA543" s="30"/>
      <c r="AB543" s="30"/>
      <c r="AC543" s="41"/>
      <c r="AD543" s="29"/>
      <c r="AE543" s="30"/>
      <c r="AF543" s="30"/>
      <c r="AG543" s="42"/>
      <c r="AH543" s="462">
        <f>IF(V543="賃金で算定",V544+Z544-AD544,0)</f>
        <v>0</v>
      </c>
      <c r="AI543" s="463"/>
      <c r="AJ543" s="463"/>
      <c r="AK543" s="464"/>
      <c r="AL543" s="51"/>
      <c r="AM543" s="52"/>
      <c r="AN543" s="590"/>
      <c r="AO543" s="591"/>
      <c r="AP543" s="591"/>
      <c r="AQ543" s="591"/>
      <c r="AR543" s="591"/>
      <c r="AS543" s="307"/>
      <c r="AV543" s="46" t="str">
        <f>IF(OR(O543="",Q543=""),"", IF(O543&lt;20,DATE(O543+118,Q543,IF(S543="",1,S543)),DATE(O543+88,Q543,IF(S543="",1,S543))))</f>
        <v/>
      </c>
      <c r="AW543" s="47" t="str">
        <f>IF(AV543&lt;=設定シート!C$15,"昔",IF(AV543&lt;=設定シート!E$15,"上",IF(AV543&lt;=設定シート!G$15,"中","下")))</f>
        <v>下</v>
      </c>
      <c r="AX543" s="4">
        <f>IF(AV543&lt;=設定シート!$E$36,5,IF(AV543&lt;=設定シート!$I$36,7,IF(AV543&lt;=設定シート!$M$36,9,11)))</f>
        <v>11</v>
      </c>
      <c r="AY543" s="202"/>
      <c r="AZ543" s="200"/>
      <c r="BA543" s="204">
        <f t="shared" ref="BA543" si="280">AN543</f>
        <v>0</v>
      </c>
      <c r="BB543" s="200"/>
      <c r="BC543" s="200"/>
    </row>
    <row r="544" spans="2:65" ht="18" customHeight="1" x14ac:dyDescent="0.15">
      <c r="B544" s="469"/>
      <c r="C544" s="470"/>
      <c r="D544" s="470"/>
      <c r="E544" s="470"/>
      <c r="F544" s="470"/>
      <c r="G544" s="470"/>
      <c r="H544" s="470"/>
      <c r="I544" s="471"/>
      <c r="J544" s="469"/>
      <c r="K544" s="470"/>
      <c r="L544" s="470"/>
      <c r="M544" s="470"/>
      <c r="N544" s="473"/>
      <c r="O544" s="87"/>
      <c r="P544" s="16" t="s">
        <v>45</v>
      </c>
      <c r="Q544" s="45"/>
      <c r="R544" s="16" t="s">
        <v>46</v>
      </c>
      <c r="S544" s="88"/>
      <c r="T544" s="480" t="s">
        <v>48</v>
      </c>
      <c r="U544" s="481"/>
      <c r="V544" s="482"/>
      <c r="W544" s="483"/>
      <c r="X544" s="483"/>
      <c r="Y544" s="484"/>
      <c r="Z544" s="485"/>
      <c r="AA544" s="486"/>
      <c r="AB544" s="486"/>
      <c r="AC544" s="486"/>
      <c r="AD544" s="482">
        <v>0</v>
      </c>
      <c r="AE544" s="483"/>
      <c r="AF544" s="483"/>
      <c r="AG544" s="484"/>
      <c r="AH544" s="435">
        <f>IF(V543="賃金で算定",0,V544+Z544-AD544)</f>
        <v>0</v>
      </c>
      <c r="AI544" s="435"/>
      <c r="AJ544" s="435"/>
      <c r="AK544" s="465"/>
      <c r="AL544" s="439">
        <f>IF(V543="賃金で算定","賃金で算定",IF(OR(V544=0,$F555="",AV543=""),0,IF(AW543="昔",VLOOKUP($F555,労務比率,AX543,FALSE),IF(AW543="上",VLOOKUP($F555,労務比率,AX543,FALSE),IF(AW543="中",VLOOKUP($F555,労務比率,AX543,FALSE),VLOOKUP($F555,労務比率,AX543,FALSE))))))</f>
        <v>0</v>
      </c>
      <c r="AM544" s="440"/>
      <c r="AN544" s="615">
        <f>IF(V543="賃金で算定",0,INT(AH544*AL544/100))</f>
        <v>0</v>
      </c>
      <c r="AO544" s="616"/>
      <c r="AP544" s="616"/>
      <c r="AQ544" s="616"/>
      <c r="AR544" s="616"/>
      <c r="AS544" s="309"/>
      <c r="AV544" s="46"/>
      <c r="AW544" s="47"/>
      <c r="AY544" s="203">
        <f t="shared" ref="AY544" si="281">AH544</f>
        <v>0</v>
      </c>
      <c r="AZ544" s="201">
        <f>IF(AV543&lt;=設定シート!C$85,AH544,IF(AND(AV543&gt;=設定シート!E$85,AV543&lt;=設定シート!G$85),AH544*105/108,AH544))</f>
        <v>0</v>
      </c>
      <c r="BA544" s="198"/>
      <c r="BB544" s="201">
        <f t="shared" ref="BB544" si="282">IF($AL544="賃金で算定",0,INT(AY544*$AL544/100))</f>
        <v>0</v>
      </c>
      <c r="BC544" s="201">
        <f>IF(AY544=AZ544,BB544,AZ544*$AL544/100)</f>
        <v>0</v>
      </c>
      <c r="BL544" s="43">
        <f>IF(AY544=AZ544,0,1)</f>
        <v>0</v>
      </c>
      <c r="BM544" s="43" t="str">
        <f>IF(BL544=1,AL544,"")</f>
        <v/>
      </c>
    </row>
    <row r="545" spans="2:65" ht="18" customHeight="1" x14ac:dyDescent="0.15">
      <c r="B545" s="466"/>
      <c r="C545" s="467"/>
      <c r="D545" s="467"/>
      <c r="E545" s="467"/>
      <c r="F545" s="467"/>
      <c r="G545" s="467"/>
      <c r="H545" s="467"/>
      <c r="I545" s="468"/>
      <c r="J545" s="466"/>
      <c r="K545" s="467"/>
      <c r="L545" s="467"/>
      <c r="M545" s="467"/>
      <c r="N545" s="472"/>
      <c r="O545" s="86"/>
      <c r="P545" s="15" t="s">
        <v>45</v>
      </c>
      <c r="Q545" s="44"/>
      <c r="R545" s="15" t="s">
        <v>46</v>
      </c>
      <c r="S545" s="85"/>
      <c r="T545" s="474" t="s">
        <v>47</v>
      </c>
      <c r="U545" s="475"/>
      <c r="V545" s="476"/>
      <c r="W545" s="477"/>
      <c r="X545" s="477"/>
      <c r="Y545" s="60"/>
      <c r="Z545" s="33"/>
      <c r="AA545" s="34"/>
      <c r="AB545" s="34"/>
      <c r="AC545" s="35"/>
      <c r="AD545" s="33"/>
      <c r="AE545" s="34"/>
      <c r="AF545" s="34"/>
      <c r="AG545" s="40"/>
      <c r="AH545" s="462">
        <f>IF(V545="賃金で算定",V546+Z546-AD546,0)</f>
        <v>0</v>
      </c>
      <c r="AI545" s="463"/>
      <c r="AJ545" s="463"/>
      <c r="AK545" s="464"/>
      <c r="AL545" s="51"/>
      <c r="AM545" s="52"/>
      <c r="AN545" s="590"/>
      <c r="AO545" s="591"/>
      <c r="AP545" s="591"/>
      <c r="AQ545" s="591"/>
      <c r="AR545" s="591"/>
      <c r="AS545" s="307"/>
      <c r="AV545" s="46" t="str">
        <f>IF(OR(O545="",Q545=""),"", IF(O545&lt;20,DATE(O545+118,Q545,IF(S545="",1,S545)),DATE(O545+88,Q545,IF(S545="",1,S545))))</f>
        <v/>
      </c>
      <c r="AW545" s="47" t="str">
        <f>IF(AV545&lt;=設定シート!C$15,"昔",IF(AV545&lt;=設定シート!E$15,"上",IF(AV545&lt;=設定シート!G$15,"中","下")))</f>
        <v>下</v>
      </c>
      <c r="AX545" s="4">
        <f>IF(AV545&lt;=設定シート!$E$36,5,IF(AV545&lt;=設定シート!$I$36,7,IF(AV545&lt;=設定シート!$M$36,9,11)))</f>
        <v>11</v>
      </c>
      <c r="AY545" s="202"/>
      <c r="AZ545" s="200"/>
      <c r="BA545" s="204">
        <f t="shared" ref="BA545" si="283">AN545</f>
        <v>0</v>
      </c>
      <c r="BB545" s="200"/>
      <c r="BC545" s="200"/>
    </row>
    <row r="546" spans="2:65" ht="18" customHeight="1" x14ac:dyDescent="0.15">
      <c r="B546" s="469"/>
      <c r="C546" s="470"/>
      <c r="D546" s="470"/>
      <c r="E546" s="470"/>
      <c r="F546" s="470"/>
      <c r="G546" s="470"/>
      <c r="H546" s="470"/>
      <c r="I546" s="471"/>
      <c r="J546" s="469"/>
      <c r="K546" s="470"/>
      <c r="L546" s="470"/>
      <c r="M546" s="470"/>
      <c r="N546" s="473"/>
      <c r="O546" s="87"/>
      <c r="P546" s="16" t="s">
        <v>45</v>
      </c>
      <c r="Q546" s="45"/>
      <c r="R546" s="16" t="s">
        <v>46</v>
      </c>
      <c r="S546" s="88"/>
      <c r="T546" s="480" t="s">
        <v>48</v>
      </c>
      <c r="U546" s="481"/>
      <c r="V546" s="482"/>
      <c r="W546" s="483"/>
      <c r="X546" s="483"/>
      <c r="Y546" s="484"/>
      <c r="Z546" s="482"/>
      <c r="AA546" s="483"/>
      <c r="AB546" s="483"/>
      <c r="AC546" s="483"/>
      <c r="AD546" s="482">
        <v>0</v>
      </c>
      <c r="AE546" s="483"/>
      <c r="AF546" s="483"/>
      <c r="AG546" s="484"/>
      <c r="AH546" s="435">
        <f>IF(V545="賃金で算定",0,V546+Z546-AD546)</f>
        <v>0</v>
      </c>
      <c r="AI546" s="435"/>
      <c r="AJ546" s="435"/>
      <c r="AK546" s="465"/>
      <c r="AL546" s="439">
        <f>IF(V545="賃金で算定","賃金で算定",IF(OR(V546=0,$F555="",AV545=""),0,IF(AW545="昔",VLOOKUP($F555,労務比率,AX545,FALSE),IF(AW545="上",VLOOKUP($F555,労務比率,AX545,FALSE),IF(AW545="中",VLOOKUP($F555,労務比率,AX545,FALSE),VLOOKUP($F555,労務比率,AX545,FALSE))))))</f>
        <v>0</v>
      </c>
      <c r="AM546" s="440"/>
      <c r="AN546" s="615">
        <f>IF(V545="賃金で算定",0,INT(AH546*AL546/100))</f>
        <v>0</v>
      </c>
      <c r="AO546" s="616"/>
      <c r="AP546" s="616"/>
      <c r="AQ546" s="616"/>
      <c r="AR546" s="616"/>
      <c r="AS546" s="309"/>
      <c r="AV546" s="46"/>
      <c r="AW546" s="47"/>
      <c r="AY546" s="203">
        <f t="shared" ref="AY546" si="284">AH546</f>
        <v>0</v>
      </c>
      <c r="AZ546" s="201">
        <f>IF(AV545&lt;=設定シート!C$85,AH546,IF(AND(AV545&gt;=設定シート!E$85,AV545&lt;=設定シート!G$85),AH546*105/108,AH546))</f>
        <v>0</v>
      </c>
      <c r="BA546" s="198"/>
      <c r="BB546" s="201">
        <f t="shared" ref="BB546" si="285">IF($AL546="賃金で算定",0,INT(AY546*$AL546/100))</f>
        <v>0</v>
      </c>
      <c r="BC546" s="201">
        <f>IF(AY546=AZ546,BB546,AZ546*$AL546/100)</f>
        <v>0</v>
      </c>
      <c r="BL546" s="43">
        <f>IF(AY546=AZ546,0,1)</f>
        <v>0</v>
      </c>
      <c r="BM546" s="43" t="str">
        <f>IF(BL546=1,AL546,"")</f>
        <v/>
      </c>
    </row>
    <row r="547" spans="2:65" ht="18" customHeight="1" x14ac:dyDescent="0.15">
      <c r="B547" s="466"/>
      <c r="C547" s="467"/>
      <c r="D547" s="467"/>
      <c r="E547" s="467"/>
      <c r="F547" s="467"/>
      <c r="G547" s="467"/>
      <c r="H547" s="467"/>
      <c r="I547" s="468"/>
      <c r="J547" s="466"/>
      <c r="K547" s="467"/>
      <c r="L547" s="467"/>
      <c r="M547" s="467"/>
      <c r="N547" s="472"/>
      <c r="O547" s="86"/>
      <c r="P547" s="15" t="s">
        <v>45</v>
      </c>
      <c r="Q547" s="44"/>
      <c r="R547" s="15" t="s">
        <v>46</v>
      </c>
      <c r="S547" s="85"/>
      <c r="T547" s="474" t="s">
        <v>47</v>
      </c>
      <c r="U547" s="475"/>
      <c r="V547" s="476"/>
      <c r="W547" s="477"/>
      <c r="X547" s="477"/>
      <c r="Y547" s="60"/>
      <c r="Z547" s="33"/>
      <c r="AA547" s="34"/>
      <c r="AB547" s="34"/>
      <c r="AC547" s="35"/>
      <c r="AD547" s="33"/>
      <c r="AE547" s="34"/>
      <c r="AF547" s="34"/>
      <c r="AG547" s="40"/>
      <c r="AH547" s="462">
        <f>IF(V547="賃金で算定",V548+Z548-AD548,0)</f>
        <v>0</v>
      </c>
      <c r="AI547" s="463"/>
      <c r="AJ547" s="463"/>
      <c r="AK547" s="464"/>
      <c r="AL547" s="51"/>
      <c r="AM547" s="52"/>
      <c r="AN547" s="590"/>
      <c r="AO547" s="591"/>
      <c r="AP547" s="591"/>
      <c r="AQ547" s="591"/>
      <c r="AR547" s="591"/>
      <c r="AS547" s="307"/>
      <c r="AV547" s="46" t="str">
        <f>IF(OR(O547="",Q547=""),"", IF(O547&lt;20,DATE(O547+118,Q547,IF(S547="",1,S547)),DATE(O547+88,Q547,IF(S547="",1,S547))))</f>
        <v/>
      </c>
      <c r="AW547" s="47" t="str">
        <f>IF(AV547&lt;=設定シート!C$15,"昔",IF(AV547&lt;=設定シート!E$15,"上",IF(AV547&lt;=設定シート!G$15,"中","下")))</f>
        <v>下</v>
      </c>
      <c r="AX547" s="4">
        <f>IF(AV547&lt;=設定シート!$E$36,5,IF(AV547&lt;=設定シート!$I$36,7,IF(AV547&lt;=設定シート!$M$36,9,11)))</f>
        <v>11</v>
      </c>
      <c r="AY547" s="202"/>
      <c r="AZ547" s="200"/>
      <c r="BA547" s="204">
        <f t="shared" ref="BA547" si="286">AN547</f>
        <v>0</v>
      </c>
      <c r="BB547" s="200"/>
      <c r="BC547" s="200"/>
    </row>
    <row r="548" spans="2:65" ht="18" customHeight="1" x14ac:dyDescent="0.15">
      <c r="B548" s="469"/>
      <c r="C548" s="470"/>
      <c r="D548" s="470"/>
      <c r="E548" s="470"/>
      <c r="F548" s="470"/>
      <c r="G548" s="470"/>
      <c r="H548" s="470"/>
      <c r="I548" s="471"/>
      <c r="J548" s="469"/>
      <c r="K548" s="470"/>
      <c r="L548" s="470"/>
      <c r="M548" s="470"/>
      <c r="N548" s="473"/>
      <c r="O548" s="87"/>
      <c r="P548" s="16" t="s">
        <v>45</v>
      </c>
      <c r="Q548" s="45"/>
      <c r="R548" s="16" t="s">
        <v>46</v>
      </c>
      <c r="S548" s="88"/>
      <c r="T548" s="480" t="s">
        <v>48</v>
      </c>
      <c r="U548" s="481"/>
      <c r="V548" s="482"/>
      <c r="W548" s="483"/>
      <c r="X548" s="483"/>
      <c r="Y548" s="484"/>
      <c r="Z548" s="482"/>
      <c r="AA548" s="483"/>
      <c r="AB548" s="483"/>
      <c r="AC548" s="483"/>
      <c r="AD548" s="482">
        <v>0</v>
      </c>
      <c r="AE548" s="483"/>
      <c r="AF548" s="483"/>
      <c r="AG548" s="484"/>
      <c r="AH548" s="435">
        <f>IF(V547="賃金で算定",0,V548+Z548-AD548)</f>
        <v>0</v>
      </c>
      <c r="AI548" s="435"/>
      <c r="AJ548" s="435"/>
      <c r="AK548" s="465"/>
      <c r="AL548" s="439">
        <f>IF(V547="賃金で算定","賃金で算定",IF(OR(V548=0,$F555="",AV547=""),0,IF(AW547="昔",VLOOKUP($F555,労務比率,AX547,FALSE),IF(AW547="上",VLOOKUP($F555,労務比率,AX547,FALSE),IF(AW547="中",VLOOKUP($F555,労務比率,AX547,FALSE),VLOOKUP($F555,労務比率,AX547,FALSE))))))</f>
        <v>0</v>
      </c>
      <c r="AM548" s="440"/>
      <c r="AN548" s="615">
        <f>IF(V547="賃金で算定",0,INT(AH548*AL548/100))</f>
        <v>0</v>
      </c>
      <c r="AO548" s="616"/>
      <c r="AP548" s="616"/>
      <c r="AQ548" s="616"/>
      <c r="AR548" s="616"/>
      <c r="AS548" s="309"/>
      <c r="AV548" s="46"/>
      <c r="AW548" s="47"/>
      <c r="AY548" s="203">
        <f t="shared" ref="AY548" si="287">AH548</f>
        <v>0</v>
      </c>
      <c r="AZ548" s="201">
        <f>IF(AV547&lt;=設定シート!C$85,AH548,IF(AND(AV547&gt;=設定シート!E$85,AV547&lt;=設定シート!G$85),AH548*105/108,AH548))</f>
        <v>0</v>
      </c>
      <c r="BA548" s="198"/>
      <c r="BB548" s="201">
        <f t="shared" ref="BB548" si="288">IF($AL548="賃金で算定",0,INT(AY548*$AL548/100))</f>
        <v>0</v>
      </c>
      <c r="BC548" s="201">
        <f>IF(AY548=AZ548,BB548,AZ548*$AL548/100)</f>
        <v>0</v>
      </c>
      <c r="BL548" s="43">
        <f>IF(AY548=AZ548,0,1)</f>
        <v>0</v>
      </c>
      <c r="BM548" s="43" t="str">
        <f>IF(BL548=1,AL548,"")</f>
        <v/>
      </c>
    </row>
    <row r="549" spans="2:65" ht="18" customHeight="1" x14ac:dyDescent="0.15">
      <c r="B549" s="466"/>
      <c r="C549" s="467"/>
      <c r="D549" s="467"/>
      <c r="E549" s="467"/>
      <c r="F549" s="467"/>
      <c r="G549" s="467"/>
      <c r="H549" s="467"/>
      <c r="I549" s="468"/>
      <c r="J549" s="466"/>
      <c r="K549" s="467"/>
      <c r="L549" s="467"/>
      <c r="M549" s="467"/>
      <c r="N549" s="472"/>
      <c r="O549" s="86"/>
      <c r="P549" s="15" t="s">
        <v>45</v>
      </c>
      <c r="Q549" s="44"/>
      <c r="R549" s="15" t="s">
        <v>46</v>
      </c>
      <c r="S549" s="85"/>
      <c r="T549" s="474" t="s">
        <v>47</v>
      </c>
      <c r="U549" s="475"/>
      <c r="V549" s="476"/>
      <c r="W549" s="477"/>
      <c r="X549" s="477"/>
      <c r="Y549" s="60"/>
      <c r="Z549" s="33"/>
      <c r="AA549" s="34"/>
      <c r="AB549" s="34"/>
      <c r="AC549" s="35"/>
      <c r="AD549" s="33"/>
      <c r="AE549" s="34"/>
      <c r="AF549" s="34"/>
      <c r="AG549" s="40"/>
      <c r="AH549" s="462">
        <f>IF(V549="賃金で算定",V550+Z550-AD550,0)</f>
        <v>0</v>
      </c>
      <c r="AI549" s="463"/>
      <c r="AJ549" s="463"/>
      <c r="AK549" s="464"/>
      <c r="AL549" s="51"/>
      <c r="AM549" s="52"/>
      <c r="AN549" s="590"/>
      <c r="AO549" s="591"/>
      <c r="AP549" s="591"/>
      <c r="AQ549" s="591"/>
      <c r="AR549" s="591"/>
      <c r="AS549" s="307"/>
      <c r="AV549" s="46" t="str">
        <f>IF(OR(O549="",Q549=""),"", IF(O549&lt;20,DATE(O549+118,Q549,IF(S549="",1,S549)),DATE(O549+88,Q549,IF(S549="",1,S549))))</f>
        <v/>
      </c>
      <c r="AW549" s="47" t="str">
        <f>IF(AV549&lt;=設定シート!C$15,"昔",IF(AV549&lt;=設定シート!E$15,"上",IF(AV549&lt;=設定シート!G$15,"中","下")))</f>
        <v>下</v>
      </c>
      <c r="AX549" s="4">
        <f>IF(AV549&lt;=設定シート!$E$36,5,IF(AV549&lt;=設定シート!$I$36,7,IF(AV549&lt;=設定シート!$M$36,9,11)))</f>
        <v>11</v>
      </c>
      <c r="AY549" s="202"/>
      <c r="AZ549" s="200"/>
      <c r="BA549" s="204">
        <f t="shared" ref="BA549" si="289">AN549</f>
        <v>0</v>
      </c>
      <c r="BB549" s="200"/>
      <c r="BC549" s="200"/>
    </row>
    <row r="550" spans="2:65" ht="18" customHeight="1" x14ac:dyDescent="0.15">
      <c r="B550" s="469"/>
      <c r="C550" s="470"/>
      <c r="D550" s="470"/>
      <c r="E550" s="470"/>
      <c r="F550" s="470"/>
      <c r="G550" s="470"/>
      <c r="H550" s="470"/>
      <c r="I550" s="471"/>
      <c r="J550" s="469"/>
      <c r="K550" s="470"/>
      <c r="L550" s="470"/>
      <c r="M550" s="470"/>
      <c r="N550" s="473"/>
      <c r="O550" s="87"/>
      <c r="P550" s="16" t="s">
        <v>45</v>
      </c>
      <c r="Q550" s="45"/>
      <c r="R550" s="16" t="s">
        <v>46</v>
      </c>
      <c r="S550" s="88"/>
      <c r="T550" s="480" t="s">
        <v>48</v>
      </c>
      <c r="U550" s="481"/>
      <c r="V550" s="482"/>
      <c r="W550" s="483"/>
      <c r="X550" s="483"/>
      <c r="Y550" s="484"/>
      <c r="Z550" s="482"/>
      <c r="AA550" s="483"/>
      <c r="AB550" s="483"/>
      <c r="AC550" s="483"/>
      <c r="AD550" s="482">
        <v>0</v>
      </c>
      <c r="AE550" s="483"/>
      <c r="AF550" s="483"/>
      <c r="AG550" s="484"/>
      <c r="AH550" s="435">
        <f>IF(V549="賃金で算定",0,V550+Z550-AD550)</f>
        <v>0</v>
      </c>
      <c r="AI550" s="435"/>
      <c r="AJ550" s="435"/>
      <c r="AK550" s="465"/>
      <c r="AL550" s="439">
        <f>IF(V549="賃金で算定","賃金で算定",IF(OR(V550=0,$F555="",AV549=""),0,IF(AW549="昔",VLOOKUP($F555,労務比率,AX549,FALSE),IF(AW549="上",VLOOKUP($F555,労務比率,AX549,FALSE),IF(AW549="中",VLOOKUP($F555,労務比率,AX549,FALSE),VLOOKUP($F555,労務比率,AX549,FALSE))))))</f>
        <v>0</v>
      </c>
      <c r="AM550" s="440"/>
      <c r="AN550" s="615">
        <f>IF(V549="賃金で算定",0,INT(AH550*AL550/100))</f>
        <v>0</v>
      </c>
      <c r="AO550" s="616"/>
      <c r="AP550" s="616"/>
      <c r="AQ550" s="616"/>
      <c r="AR550" s="616"/>
      <c r="AS550" s="309"/>
      <c r="AV550" s="46"/>
      <c r="AW550" s="47"/>
      <c r="AY550" s="203">
        <f t="shared" ref="AY550" si="290">AH550</f>
        <v>0</v>
      </c>
      <c r="AZ550" s="201">
        <f>IF(AV549&lt;=設定シート!C$85,AH550,IF(AND(AV549&gt;=設定シート!E$85,AV549&lt;=設定シート!G$85),AH550*105/108,AH550))</f>
        <v>0</v>
      </c>
      <c r="BA550" s="198"/>
      <c r="BB550" s="201">
        <f t="shared" ref="BB550" si="291">IF($AL550="賃金で算定",0,INT(AY550*$AL550/100))</f>
        <v>0</v>
      </c>
      <c r="BC550" s="201">
        <f>IF(AY550=AZ550,BB550,AZ550*$AL550/100)</f>
        <v>0</v>
      </c>
      <c r="BL550" s="43">
        <f>IF(AY550=AZ550,0,1)</f>
        <v>0</v>
      </c>
      <c r="BM550" s="43" t="str">
        <f>IF(BL550=1,AL550,"")</f>
        <v/>
      </c>
    </row>
    <row r="551" spans="2:65" ht="18" customHeight="1" x14ac:dyDescent="0.15">
      <c r="B551" s="466"/>
      <c r="C551" s="467"/>
      <c r="D551" s="467"/>
      <c r="E551" s="467"/>
      <c r="F551" s="467"/>
      <c r="G551" s="467"/>
      <c r="H551" s="467"/>
      <c r="I551" s="468"/>
      <c r="J551" s="466"/>
      <c r="K551" s="467"/>
      <c r="L551" s="467"/>
      <c r="M551" s="467"/>
      <c r="N551" s="472"/>
      <c r="O551" s="86"/>
      <c r="P551" s="15" t="s">
        <v>45</v>
      </c>
      <c r="Q551" s="44"/>
      <c r="R551" s="15" t="s">
        <v>46</v>
      </c>
      <c r="S551" s="85"/>
      <c r="T551" s="474" t="s">
        <v>47</v>
      </c>
      <c r="U551" s="475"/>
      <c r="V551" s="476"/>
      <c r="W551" s="477"/>
      <c r="X551" s="477"/>
      <c r="Y551" s="60"/>
      <c r="Z551" s="33"/>
      <c r="AA551" s="34"/>
      <c r="AB551" s="34"/>
      <c r="AC551" s="35"/>
      <c r="AD551" s="33"/>
      <c r="AE551" s="34"/>
      <c r="AF551" s="34"/>
      <c r="AG551" s="40"/>
      <c r="AH551" s="462">
        <f>IF(V551="賃金で算定",V552+Z552-AD552,0)</f>
        <v>0</v>
      </c>
      <c r="AI551" s="463"/>
      <c r="AJ551" s="463"/>
      <c r="AK551" s="464"/>
      <c r="AL551" s="51"/>
      <c r="AM551" s="52"/>
      <c r="AN551" s="590"/>
      <c r="AO551" s="591"/>
      <c r="AP551" s="591"/>
      <c r="AQ551" s="591"/>
      <c r="AR551" s="591"/>
      <c r="AS551" s="307"/>
      <c r="AV551" s="46" t="str">
        <f>IF(OR(O551="",Q551=""),"", IF(O551&lt;20,DATE(O551+118,Q551,IF(S551="",1,S551)),DATE(O551+88,Q551,IF(S551="",1,S551))))</f>
        <v/>
      </c>
      <c r="AW551" s="47" t="str">
        <f>IF(AV551&lt;=設定シート!C$15,"昔",IF(AV551&lt;=設定シート!E$15,"上",IF(AV551&lt;=設定シート!G$15,"中","下")))</f>
        <v>下</v>
      </c>
      <c r="AX551" s="4">
        <f>IF(AV551&lt;=設定シート!$E$36,5,IF(AV551&lt;=設定シート!$I$36,7,IF(AV551&lt;=設定シート!$M$36,9,11)))</f>
        <v>11</v>
      </c>
      <c r="AY551" s="202"/>
      <c r="AZ551" s="200"/>
      <c r="BA551" s="204">
        <f t="shared" ref="BA551" si="292">AN551</f>
        <v>0</v>
      </c>
      <c r="BB551" s="200"/>
      <c r="BC551" s="200"/>
    </row>
    <row r="552" spans="2:65" ht="18" customHeight="1" x14ac:dyDescent="0.15">
      <c r="B552" s="469"/>
      <c r="C552" s="470"/>
      <c r="D552" s="470"/>
      <c r="E552" s="470"/>
      <c r="F552" s="470"/>
      <c r="G552" s="470"/>
      <c r="H552" s="470"/>
      <c r="I552" s="471"/>
      <c r="J552" s="469"/>
      <c r="K552" s="470"/>
      <c r="L552" s="470"/>
      <c r="M552" s="470"/>
      <c r="N552" s="473"/>
      <c r="O552" s="87"/>
      <c r="P552" s="16" t="s">
        <v>45</v>
      </c>
      <c r="Q552" s="45"/>
      <c r="R552" s="16" t="s">
        <v>46</v>
      </c>
      <c r="S552" s="88"/>
      <c r="T552" s="480" t="s">
        <v>48</v>
      </c>
      <c r="U552" s="481"/>
      <c r="V552" s="482"/>
      <c r="W552" s="483"/>
      <c r="X552" s="483"/>
      <c r="Y552" s="484"/>
      <c r="Z552" s="482"/>
      <c r="AA552" s="483"/>
      <c r="AB552" s="483"/>
      <c r="AC552" s="483"/>
      <c r="AD552" s="482">
        <v>0</v>
      </c>
      <c r="AE552" s="483"/>
      <c r="AF552" s="483"/>
      <c r="AG552" s="484"/>
      <c r="AH552" s="435">
        <f>IF(V551="賃金で算定",0,V552+Z552-AD552)</f>
        <v>0</v>
      </c>
      <c r="AI552" s="435"/>
      <c r="AJ552" s="435"/>
      <c r="AK552" s="465"/>
      <c r="AL552" s="439">
        <f>IF(V551="賃金で算定","賃金で算定",IF(OR(V552=0,$F555="",AV551=""),0,IF(AW551="昔",VLOOKUP($F555,労務比率,AX551,FALSE),IF(AW551="上",VLOOKUP($F555,労務比率,AX551,FALSE),IF(AW551="中",VLOOKUP($F555,労務比率,AX551,FALSE),VLOOKUP($F555,労務比率,AX551,FALSE))))))</f>
        <v>0</v>
      </c>
      <c r="AM552" s="440"/>
      <c r="AN552" s="615">
        <f>IF(V551="賃金で算定",0,INT(AH552*AL552/100))</f>
        <v>0</v>
      </c>
      <c r="AO552" s="616"/>
      <c r="AP552" s="616"/>
      <c r="AQ552" s="616"/>
      <c r="AR552" s="616"/>
      <c r="AS552" s="309"/>
      <c r="AV552" s="46"/>
      <c r="AW552" s="47"/>
      <c r="AY552" s="203">
        <f t="shared" ref="AY552" si="293">AH552</f>
        <v>0</v>
      </c>
      <c r="AZ552" s="201">
        <f>IF(AV551&lt;=設定シート!C$85,AH552,IF(AND(AV551&gt;=設定シート!E$85,AV551&lt;=設定シート!G$85),AH552*105/108,AH552))</f>
        <v>0</v>
      </c>
      <c r="BA552" s="198"/>
      <c r="BB552" s="201">
        <f t="shared" ref="BB552" si="294">IF($AL552="賃金で算定",0,INT(AY552*$AL552/100))</f>
        <v>0</v>
      </c>
      <c r="BC552" s="201">
        <f>IF(AY552=AZ552,BB552,AZ552*$AL552/100)</f>
        <v>0</v>
      </c>
      <c r="BL552" s="43">
        <f>IF(AY552=AZ552,0,1)</f>
        <v>0</v>
      </c>
      <c r="BM552" s="43" t="str">
        <f>IF(BL552=1,AL552,"")</f>
        <v/>
      </c>
    </row>
    <row r="553" spans="2:65" ht="18" customHeight="1" x14ac:dyDescent="0.15">
      <c r="B553" s="466"/>
      <c r="C553" s="467"/>
      <c r="D553" s="467"/>
      <c r="E553" s="467"/>
      <c r="F553" s="467"/>
      <c r="G553" s="467"/>
      <c r="H553" s="467"/>
      <c r="I553" s="468"/>
      <c r="J553" s="466"/>
      <c r="K553" s="467"/>
      <c r="L553" s="467"/>
      <c r="M553" s="467"/>
      <c r="N553" s="472"/>
      <c r="O553" s="86"/>
      <c r="P553" s="15" t="s">
        <v>45</v>
      </c>
      <c r="Q553" s="44"/>
      <c r="R553" s="15" t="s">
        <v>46</v>
      </c>
      <c r="S553" s="85"/>
      <c r="T553" s="474" t="s">
        <v>47</v>
      </c>
      <c r="U553" s="475"/>
      <c r="V553" s="476"/>
      <c r="W553" s="477"/>
      <c r="X553" s="477"/>
      <c r="Y553" s="60"/>
      <c r="Z553" s="33"/>
      <c r="AA553" s="34"/>
      <c r="AB553" s="34"/>
      <c r="AC553" s="35"/>
      <c r="AD553" s="33"/>
      <c r="AE553" s="34"/>
      <c r="AF553" s="34"/>
      <c r="AG553" s="40"/>
      <c r="AH553" s="462">
        <f>IF(V553="賃金で算定",V554+Z554-AD554,0)</f>
        <v>0</v>
      </c>
      <c r="AI553" s="463"/>
      <c r="AJ553" s="463"/>
      <c r="AK553" s="464"/>
      <c r="AL553" s="51"/>
      <c r="AM553" s="52"/>
      <c r="AN553" s="590"/>
      <c r="AO553" s="591"/>
      <c r="AP553" s="591"/>
      <c r="AQ553" s="591"/>
      <c r="AR553" s="591"/>
      <c r="AS553" s="307"/>
      <c r="AV553" s="46" t="str">
        <f>IF(OR(O553="",Q553=""),"", IF(O553&lt;20,DATE(O553+118,Q553,IF(S553="",1,S553)),DATE(O553+88,Q553,IF(S553="",1,S553))))</f>
        <v/>
      </c>
      <c r="AW553" s="47" t="str">
        <f>IF(AV553&lt;=設定シート!C$15,"昔",IF(AV553&lt;=設定シート!E$15,"上",IF(AV553&lt;=設定シート!G$15,"中","下")))</f>
        <v>下</v>
      </c>
      <c r="AX553" s="4">
        <f>IF(AV553&lt;=設定シート!$E$36,5,IF(AV553&lt;=設定シート!$I$36,7,IF(AV553&lt;=設定シート!$M$36,9,11)))</f>
        <v>11</v>
      </c>
      <c r="AY553" s="202"/>
      <c r="AZ553" s="200"/>
      <c r="BA553" s="204">
        <f t="shared" ref="BA553" si="295">AN553</f>
        <v>0</v>
      </c>
      <c r="BB553" s="200"/>
      <c r="BC553" s="200"/>
    </row>
    <row r="554" spans="2:65" ht="18" customHeight="1" x14ac:dyDescent="0.15">
      <c r="B554" s="469"/>
      <c r="C554" s="470"/>
      <c r="D554" s="470"/>
      <c r="E554" s="470"/>
      <c r="F554" s="470"/>
      <c r="G554" s="470"/>
      <c r="H554" s="470"/>
      <c r="I554" s="471"/>
      <c r="J554" s="469"/>
      <c r="K554" s="470"/>
      <c r="L554" s="470"/>
      <c r="M554" s="470"/>
      <c r="N554" s="473"/>
      <c r="O554" s="87"/>
      <c r="P554" s="184" t="s">
        <v>45</v>
      </c>
      <c r="Q554" s="45"/>
      <c r="R554" s="16" t="s">
        <v>46</v>
      </c>
      <c r="S554" s="88"/>
      <c r="T554" s="480" t="s">
        <v>48</v>
      </c>
      <c r="U554" s="481"/>
      <c r="V554" s="482"/>
      <c r="W554" s="483"/>
      <c r="X554" s="483"/>
      <c r="Y554" s="484"/>
      <c r="Z554" s="482"/>
      <c r="AA554" s="483"/>
      <c r="AB554" s="483"/>
      <c r="AC554" s="483"/>
      <c r="AD554" s="482">
        <v>0</v>
      </c>
      <c r="AE554" s="483"/>
      <c r="AF554" s="483"/>
      <c r="AG554" s="484"/>
      <c r="AH554" s="436">
        <f>IF(V553="賃金で算定",0,V554+Z554-AD554)</f>
        <v>0</v>
      </c>
      <c r="AI554" s="437"/>
      <c r="AJ554" s="437"/>
      <c r="AK554" s="438"/>
      <c r="AL554" s="439">
        <f>IF(V553="賃金で算定","賃金で算定",IF(OR(V554=0,$F555="",AV553=""),0,IF(AW553="昔",VLOOKUP($F555,労務比率,AX553,FALSE),IF(AW553="上",VLOOKUP($F555,労務比率,AX553,FALSE),IF(AW553="中",VLOOKUP($F555,労務比率,AX553,FALSE),VLOOKUP($F555,労務比率,AX553,FALSE))))))</f>
        <v>0</v>
      </c>
      <c r="AM554" s="440"/>
      <c r="AN554" s="615">
        <f>IF(V553="賃金で算定",0,INT(AH554*AL554/100))</f>
        <v>0</v>
      </c>
      <c r="AO554" s="616"/>
      <c r="AP554" s="616"/>
      <c r="AQ554" s="616"/>
      <c r="AR554" s="616"/>
      <c r="AS554" s="309"/>
      <c r="AV554" s="46"/>
      <c r="AW554" s="47"/>
      <c r="AY554" s="203">
        <f t="shared" ref="AY554" si="296">AH554</f>
        <v>0</v>
      </c>
      <c r="AZ554" s="201">
        <f>IF(AV553&lt;=設定シート!C$85,AH554,IF(AND(AV553&gt;=設定シート!E$85,AV553&lt;=設定シート!G$85),AH554*105/108,AH554))</f>
        <v>0</v>
      </c>
      <c r="BA554" s="198"/>
      <c r="BB554" s="201">
        <f t="shared" ref="BB554" si="297">IF($AL554="賃金で算定",0,INT(AY554*$AL554/100))</f>
        <v>0</v>
      </c>
      <c r="BC554" s="201">
        <f>IF(AY554=AZ554,BB554,AZ554*$AL554/100)</f>
        <v>0</v>
      </c>
      <c r="BL554" s="43">
        <f>IF(AY554=AZ554,0,1)</f>
        <v>0</v>
      </c>
      <c r="BM554" s="43" t="str">
        <f>IF(BL554=1,AL554,"")</f>
        <v/>
      </c>
    </row>
    <row r="555" spans="2:65" ht="18" customHeight="1" x14ac:dyDescent="0.15">
      <c r="B555" s="441" t="s">
        <v>85</v>
      </c>
      <c r="C555" s="442"/>
      <c r="D555" s="442"/>
      <c r="E555" s="443"/>
      <c r="F555" s="450"/>
      <c r="G555" s="451"/>
      <c r="H555" s="451"/>
      <c r="I555" s="451"/>
      <c r="J555" s="451"/>
      <c r="K555" s="451"/>
      <c r="L555" s="451"/>
      <c r="M555" s="451"/>
      <c r="N555" s="452"/>
      <c r="O555" s="441" t="s">
        <v>49</v>
      </c>
      <c r="P555" s="442"/>
      <c r="Q555" s="442"/>
      <c r="R555" s="442"/>
      <c r="S555" s="442"/>
      <c r="T555" s="442"/>
      <c r="U555" s="443"/>
      <c r="V555" s="459">
        <f>AH555</f>
        <v>0</v>
      </c>
      <c r="W555" s="460"/>
      <c r="X555" s="460"/>
      <c r="Y555" s="461"/>
      <c r="Z555" s="33"/>
      <c r="AA555" s="34"/>
      <c r="AB555" s="34"/>
      <c r="AC555" s="35"/>
      <c r="AD555" s="33"/>
      <c r="AE555" s="34"/>
      <c r="AF555" s="34"/>
      <c r="AG555" s="35"/>
      <c r="AH555" s="462">
        <f>AH537+AH539+AH541+AH543+AH545+AH547+AH549+AH551+AH553</f>
        <v>0</v>
      </c>
      <c r="AI555" s="463"/>
      <c r="AJ555" s="463"/>
      <c r="AK555" s="464"/>
      <c r="AL555" s="53"/>
      <c r="AM555" s="54"/>
      <c r="AN555" s="459">
        <f>AN537+AN539+AN541+AN543+AN545+AN547+AN549+AN551+AN553</f>
        <v>0</v>
      </c>
      <c r="AO555" s="460"/>
      <c r="AP555" s="460"/>
      <c r="AQ555" s="460"/>
      <c r="AR555" s="460"/>
      <c r="AS555" s="307"/>
      <c r="AU555" s="90"/>
      <c r="AW555" s="47"/>
      <c r="AY555" s="202"/>
      <c r="AZ555" s="205"/>
      <c r="BA555" s="212">
        <f>BA537+BA539+BA541+BA543+BA545+BA547+BA549+BA551+BA553</f>
        <v>0</v>
      </c>
      <c r="BB555" s="204">
        <f>BB538+BB540+BB542+BB544+BB546+BB548+BB550+BB552+BB554</f>
        <v>0</v>
      </c>
      <c r="BC555" s="204">
        <f>SUMIF(BL538:BL554,0,BC538:BC554)+ROUNDDOWN(ROUNDDOWN(BL555*105/108,0)*BM555/100,0)</f>
        <v>0</v>
      </c>
      <c r="BL555" s="43">
        <f>SUMIF(BL538:BL554,1,AH538:AK554)</f>
        <v>0</v>
      </c>
      <c r="BM555" s="43">
        <f>IF(COUNT(BM538:BM554)=0,0,SUM(BM538:BM554)/COUNT(BM538:BM554))</f>
        <v>0</v>
      </c>
    </row>
    <row r="556" spans="2:65" ht="18" customHeight="1" x14ac:dyDescent="0.15">
      <c r="B556" s="444"/>
      <c r="C556" s="445"/>
      <c r="D556" s="445"/>
      <c r="E556" s="446"/>
      <c r="F556" s="453"/>
      <c r="G556" s="454"/>
      <c r="H556" s="454"/>
      <c r="I556" s="454"/>
      <c r="J556" s="454"/>
      <c r="K556" s="454"/>
      <c r="L556" s="454"/>
      <c r="M556" s="454"/>
      <c r="N556" s="455"/>
      <c r="O556" s="444"/>
      <c r="P556" s="445"/>
      <c r="Q556" s="445"/>
      <c r="R556" s="445"/>
      <c r="S556" s="445"/>
      <c r="T556" s="445"/>
      <c r="U556" s="446"/>
      <c r="V556" s="434">
        <f>V538+V540+V542+V544+V546+V548+V550+V552+V554-V555</f>
        <v>0</v>
      </c>
      <c r="W556" s="435"/>
      <c r="X556" s="435"/>
      <c r="Y556" s="465"/>
      <c r="Z556" s="434">
        <f>Z538+Z540+Z542+Z544+Z546+Z548+Z550+Z552+Z554</f>
        <v>0</v>
      </c>
      <c r="AA556" s="435"/>
      <c r="AB556" s="435"/>
      <c r="AC556" s="435"/>
      <c r="AD556" s="434">
        <f>AD538+AD540+AD542+AD544+AD546+AD548+AD550+AD552+AD554</f>
        <v>0</v>
      </c>
      <c r="AE556" s="435"/>
      <c r="AF556" s="435"/>
      <c r="AG556" s="435"/>
      <c r="AH556" s="434">
        <f>AY556</f>
        <v>0</v>
      </c>
      <c r="AI556" s="435"/>
      <c r="AJ556" s="435"/>
      <c r="AK556" s="435"/>
      <c r="AL556" s="55"/>
      <c r="AM556" s="56"/>
      <c r="AN556" s="926">
        <f>BB556</f>
        <v>0</v>
      </c>
      <c r="AO556" s="638"/>
      <c r="AP556" s="638"/>
      <c r="AQ556" s="638"/>
      <c r="AR556" s="638"/>
      <c r="AS556" s="308"/>
      <c r="AU556" s="90"/>
      <c r="AW556" s="47"/>
      <c r="AY556" s="208">
        <f>AY538+AY540+AY542+AY544+AY546+AY548+AY550+AY552+AY554</f>
        <v>0</v>
      </c>
      <c r="AZ556" s="210"/>
      <c r="BA556" s="210"/>
      <c r="BB556" s="206">
        <f>BB555</f>
        <v>0</v>
      </c>
      <c r="BC556" s="213"/>
    </row>
    <row r="557" spans="2:65" ht="18" customHeight="1" x14ac:dyDescent="0.15">
      <c r="B557" s="447"/>
      <c r="C557" s="448"/>
      <c r="D557" s="448"/>
      <c r="E557" s="449"/>
      <c r="F557" s="456"/>
      <c r="G557" s="457"/>
      <c r="H557" s="457"/>
      <c r="I557" s="457"/>
      <c r="J557" s="457"/>
      <c r="K557" s="457"/>
      <c r="L557" s="457"/>
      <c r="M557" s="457"/>
      <c r="N557" s="458"/>
      <c r="O557" s="447"/>
      <c r="P557" s="448"/>
      <c r="Q557" s="448"/>
      <c r="R557" s="448"/>
      <c r="S557" s="448"/>
      <c r="T557" s="448"/>
      <c r="U557" s="449"/>
      <c r="V557" s="436"/>
      <c r="W557" s="437"/>
      <c r="X557" s="437"/>
      <c r="Y557" s="438"/>
      <c r="Z557" s="436"/>
      <c r="AA557" s="437"/>
      <c r="AB557" s="437"/>
      <c r="AC557" s="437"/>
      <c r="AD557" s="436"/>
      <c r="AE557" s="437"/>
      <c r="AF557" s="437"/>
      <c r="AG557" s="437"/>
      <c r="AH557" s="436">
        <f>AZ557</f>
        <v>0</v>
      </c>
      <c r="AI557" s="437"/>
      <c r="AJ557" s="437"/>
      <c r="AK557" s="438"/>
      <c r="AL557" s="57"/>
      <c r="AM557" s="58"/>
      <c r="AN557" s="615">
        <f>BC557</f>
        <v>0</v>
      </c>
      <c r="AO557" s="616"/>
      <c r="AP557" s="616"/>
      <c r="AQ557" s="616"/>
      <c r="AR557" s="616"/>
      <c r="AS557" s="309"/>
      <c r="AU557" s="90"/>
      <c r="AW557" s="47"/>
      <c r="AY557" s="209"/>
      <c r="AZ557" s="211">
        <f>IF(AZ538+AZ540+AZ542+AZ544+AZ546+AZ548+AZ550+AZ552+AZ554=AY556,0,ROUNDDOWN(AZ538+AZ540+AZ542+AZ544+AZ546+AZ548+AZ550+AZ552+AZ554,0))</f>
        <v>0</v>
      </c>
      <c r="BA557" s="207"/>
      <c r="BB557" s="207"/>
      <c r="BC557" s="211">
        <f>IF(BC555=BB556,0,BC555)</f>
        <v>0</v>
      </c>
    </row>
    <row r="558" spans="2:65" ht="18" customHeight="1" x14ac:dyDescent="0.15">
      <c r="AD558" s="1" t="str">
        <f>IF(AND($F555="",$V555+$V556&gt;0),"事業の種類を選択してください。","")</f>
        <v/>
      </c>
      <c r="AN558" s="929">
        <f>IF(AN555=0,0,AN555+IF(AN557=0,AN556,AN557))</f>
        <v>0</v>
      </c>
      <c r="AO558" s="929"/>
      <c r="AP558" s="929"/>
      <c r="AQ558" s="929"/>
      <c r="AR558" s="929"/>
      <c r="AW558" s="47"/>
    </row>
    <row r="559" spans="2:65" ht="31.5" customHeight="1" x14ac:dyDescent="0.15">
      <c r="AN559" s="337"/>
      <c r="AO559" s="337"/>
      <c r="AP559" s="337"/>
      <c r="AQ559" s="337"/>
      <c r="AR559" s="337"/>
      <c r="AW559" s="47"/>
    </row>
    <row r="560" spans="2:65" ht="7.5" customHeight="1" x14ac:dyDescent="0.15">
      <c r="X560" s="6"/>
      <c r="Y560" s="6"/>
      <c r="AW560" s="47"/>
    </row>
    <row r="561" spans="2:55" ht="10.5" customHeight="1" x14ac:dyDescent="0.15">
      <c r="X561" s="6"/>
      <c r="Y561" s="6"/>
      <c r="AW561" s="47"/>
    </row>
    <row r="562" spans="2:55" ht="5.25" customHeight="1" x14ac:dyDescent="0.15">
      <c r="X562" s="6"/>
      <c r="Y562" s="6"/>
      <c r="AW562" s="47"/>
    </row>
    <row r="563" spans="2:55" ht="5.25" customHeight="1" x14ac:dyDescent="0.15">
      <c r="X563" s="6"/>
      <c r="Y563" s="6"/>
      <c r="AW563" s="47"/>
    </row>
    <row r="564" spans="2:55" ht="5.25" customHeight="1" x14ac:dyDescent="0.15">
      <c r="X564" s="6"/>
      <c r="Y564" s="6"/>
      <c r="AW564" s="47"/>
    </row>
    <row r="565" spans="2:55" ht="5.25" customHeight="1" x14ac:dyDescent="0.15">
      <c r="X565" s="6"/>
      <c r="Y565" s="6"/>
      <c r="AW565" s="47"/>
    </row>
    <row r="566" spans="2:55" ht="17.25" customHeight="1" x14ac:dyDescent="0.15">
      <c r="B566" s="2" t="s">
        <v>50</v>
      </c>
      <c r="S566" s="4"/>
      <c r="T566" s="4"/>
      <c r="U566" s="4"/>
      <c r="V566" s="4"/>
      <c r="W566" s="4"/>
      <c r="AL566" s="48"/>
      <c r="AW566" s="47"/>
    </row>
    <row r="567" spans="2:55" ht="12.75" customHeight="1" x14ac:dyDescent="0.15">
      <c r="M567" s="49"/>
      <c r="N567" s="49"/>
      <c r="O567" s="49"/>
      <c r="P567" s="49"/>
      <c r="Q567" s="49"/>
      <c r="R567" s="49"/>
      <c r="S567" s="49"/>
      <c r="T567" s="50"/>
      <c r="U567" s="50"/>
      <c r="V567" s="50"/>
      <c r="W567" s="50"/>
      <c r="X567" s="50"/>
      <c r="Y567" s="50"/>
      <c r="Z567" s="50"/>
      <c r="AA567" s="49"/>
      <c r="AB567" s="49"/>
      <c r="AC567" s="49"/>
      <c r="AL567" s="48"/>
      <c r="AM567" s="560" t="s">
        <v>266</v>
      </c>
      <c r="AN567" s="561"/>
      <c r="AO567" s="561"/>
      <c r="AP567" s="562"/>
      <c r="AW567" s="47"/>
    </row>
    <row r="568" spans="2:55" ht="12.75" customHeight="1" x14ac:dyDescent="0.15">
      <c r="M568" s="49"/>
      <c r="N568" s="49"/>
      <c r="O568" s="49"/>
      <c r="P568" s="49"/>
      <c r="Q568" s="49"/>
      <c r="R568" s="49"/>
      <c r="S568" s="49"/>
      <c r="T568" s="50"/>
      <c r="U568" s="50"/>
      <c r="V568" s="50"/>
      <c r="W568" s="50"/>
      <c r="X568" s="50"/>
      <c r="Y568" s="50"/>
      <c r="Z568" s="50"/>
      <c r="AA568" s="49"/>
      <c r="AB568" s="49"/>
      <c r="AC568" s="49"/>
      <c r="AL568" s="48"/>
      <c r="AM568" s="563"/>
      <c r="AN568" s="564"/>
      <c r="AO568" s="564"/>
      <c r="AP568" s="565"/>
      <c r="AW568" s="47"/>
    </row>
    <row r="569" spans="2:55" ht="12.75" customHeight="1" x14ac:dyDescent="0.15">
      <c r="M569" s="49"/>
      <c r="N569" s="49"/>
      <c r="O569" s="49"/>
      <c r="P569" s="49"/>
      <c r="Q569" s="49"/>
      <c r="R569" s="49"/>
      <c r="S569" s="49"/>
      <c r="T569" s="49"/>
      <c r="U569" s="49"/>
      <c r="V569" s="49"/>
      <c r="W569" s="49"/>
      <c r="X569" s="49"/>
      <c r="Y569" s="49"/>
      <c r="Z569" s="49"/>
      <c r="AA569" s="49"/>
      <c r="AB569" s="49"/>
      <c r="AC569" s="49"/>
      <c r="AL569" s="48"/>
      <c r="AM569" s="220"/>
      <c r="AN569" s="335"/>
      <c r="AW569" s="47"/>
    </row>
    <row r="570" spans="2:55" ht="6" customHeight="1" x14ac:dyDescent="0.15">
      <c r="M570" s="49"/>
      <c r="N570" s="49"/>
      <c r="O570" s="49"/>
      <c r="P570" s="49"/>
      <c r="Q570" s="49"/>
      <c r="R570" s="49"/>
      <c r="S570" s="49"/>
      <c r="T570" s="49"/>
      <c r="U570" s="49"/>
      <c r="V570" s="49"/>
      <c r="W570" s="49"/>
      <c r="X570" s="49"/>
      <c r="Y570" s="49"/>
      <c r="Z570" s="49"/>
      <c r="AA570" s="49"/>
      <c r="AB570" s="49"/>
      <c r="AC570" s="49"/>
      <c r="AL570" s="48"/>
      <c r="AM570" s="48"/>
      <c r="AW570" s="47"/>
    </row>
    <row r="571" spans="2:55" ht="12.75" customHeight="1" x14ac:dyDescent="0.15">
      <c r="B571" s="566" t="s">
        <v>2</v>
      </c>
      <c r="C571" s="567"/>
      <c r="D571" s="567"/>
      <c r="E571" s="567"/>
      <c r="F571" s="567"/>
      <c r="G571" s="567"/>
      <c r="H571" s="567"/>
      <c r="I571" s="567"/>
      <c r="J571" s="569" t="s">
        <v>10</v>
      </c>
      <c r="K571" s="569"/>
      <c r="L571" s="3" t="s">
        <v>3</v>
      </c>
      <c r="M571" s="569" t="s">
        <v>11</v>
      </c>
      <c r="N571" s="569"/>
      <c r="O571" s="570" t="s">
        <v>12</v>
      </c>
      <c r="P571" s="569"/>
      <c r="Q571" s="569"/>
      <c r="R571" s="569"/>
      <c r="S571" s="569"/>
      <c r="T571" s="569"/>
      <c r="U571" s="569" t="s">
        <v>13</v>
      </c>
      <c r="V571" s="569"/>
      <c r="W571" s="569"/>
      <c r="AD571" s="5"/>
      <c r="AE571" s="5"/>
      <c r="AF571" s="5"/>
      <c r="AG571" s="5"/>
      <c r="AH571" s="5"/>
      <c r="AI571" s="5"/>
      <c r="AJ571" s="5"/>
      <c r="AL571" s="571">
        <f>$AL$9</f>
        <v>0</v>
      </c>
      <c r="AM571" s="572"/>
      <c r="AN571" s="938" t="s">
        <v>4</v>
      </c>
      <c r="AO571" s="938"/>
      <c r="AP571" s="941">
        <v>14</v>
      </c>
      <c r="AQ571" s="941"/>
      <c r="AR571" s="938" t="s">
        <v>5</v>
      </c>
      <c r="AS571" s="944"/>
      <c r="AW571" s="47"/>
    </row>
    <row r="572" spans="2:55" ht="13.5" customHeight="1" x14ac:dyDescent="0.15">
      <c r="B572" s="567"/>
      <c r="C572" s="567"/>
      <c r="D572" s="567"/>
      <c r="E572" s="567"/>
      <c r="F572" s="567"/>
      <c r="G572" s="567"/>
      <c r="H572" s="567"/>
      <c r="I572" s="567"/>
      <c r="J572" s="508" t="str">
        <f>$J$10</f>
        <v>1</v>
      </c>
      <c r="K572" s="510" t="str">
        <f>$K$10</f>
        <v>2</v>
      </c>
      <c r="L572" s="513" t="str">
        <f>$L$10</f>
        <v>1</v>
      </c>
      <c r="M572" s="516" t="str">
        <f>$M$10</f>
        <v>0</v>
      </c>
      <c r="N572" s="510" t="str">
        <f>$N$10</f>
        <v>3</v>
      </c>
      <c r="O572" s="516" t="str">
        <f>$O$10</f>
        <v>9</v>
      </c>
      <c r="P572" s="519" t="str">
        <f>$P$10</f>
        <v>3</v>
      </c>
      <c r="Q572" s="519" t="str">
        <f>$Q$10</f>
        <v>9</v>
      </c>
      <c r="R572" s="519" t="str">
        <f>$R$10</f>
        <v>0</v>
      </c>
      <c r="S572" s="519" t="str">
        <f>$S$10</f>
        <v>2</v>
      </c>
      <c r="T572" s="510" t="str">
        <f>$T$10</f>
        <v>5</v>
      </c>
      <c r="U572" s="516">
        <f>$U$10</f>
        <v>0</v>
      </c>
      <c r="V572" s="519">
        <f>$V$10</f>
        <v>0</v>
      </c>
      <c r="W572" s="510">
        <f>$W$10</f>
        <v>0</v>
      </c>
      <c r="AD572" s="5"/>
      <c r="AE572" s="5"/>
      <c r="AF572" s="5"/>
      <c r="AG572" s="5"/>
      <c r="AH572" s="5"/>
      <c r="AI572" s="5"/>
      <c r="AJ572" s="5"/>
      <c r="AL572" s="573"/>
      <c r="AM572" s="574"/>
      <c r="AN572" s="939"/>
      <c r="AO572" s="939"/>
      <c r="AP572" s="942"/>
      <c r="AQ572" s="942"/>
      <c r="AR572" s="939"/>
      <c r="AS572" s="945"/>
      <c r="AW572" s="47"/>
    </row>
    <row r="573" spans="2:55" ht="9" customHeight="1" x14ac:dyDescent="0.15">
      <c r="B573" s="567"/>
      <c r="C573" s="567"/>
      <c r="D573" s="567"/>
      <c r="E573" s="567"/>
      <c r="F573" s="567"/>
      <c r="G573" s="567"/>
      <c r="H573" s="567"/>
      <c r="I573" s="567"/>
      <c r="J573" s="509"/>
      <c r="K573" s="511"/>
      <c r="L573" s="514"/>
      <c r="M573" s="517"/>
      <c r="N573" s="511"/>
      <c r="O573" s="517"/>
      <c r="P573" s="520"/>
      <c r="Q573" s="520"/>
      <c r="R573" s="520"/>
      <c r="S573" s="520"/>
      <c r="T573" s="511"/>
      <c r="U573" s="517"/>
      <c r="V573" s="520"/>
      <c r="W573" s="511"/>
      <c r="AD573" s="5"/>
      <c r="AE573" s="5"/>
      <c r="AF573" s="5"/>
      <c r="AG573" s="5"/>
      <c r="AH573" s="5"/>
      <c r="AI573" s="5"/>
      <c r="AJ573" s="5"/>
      <c r="AL573" s="575"/>
      <c r="AM573" s="576"/>
      <c r="AN573" s="940"/>
      <c r="AO573" s="940"/>
      <c r="AP573" s="943"/>
      <c r="AQ573" s="943"/>
      <c r="AR573" s="940"/>
      <c r="AS573" s="946"/>
      <c r="AW573" s="47"/>
    </row>
    <row r="574" spans="2:55" ht="6" customHeight="1" x14ac:dyDescent="0.15">
      <c r="B574" s="568"/>
      <c r="C574" s="568"/>
      <c r="D574" s="568"/>
      <c r="E574" s="568"/>
      <c r="F574" s="568"/>
      <c r="G574" s="568"/>
      <c r="H574" s="568"/>
      <c r="I574" s="568"/>
      <c r="J574" s="509"/>
      <c r="K574" s="512"/>
      <c r="L574" s="515"/>
      <c r="M574" s="518"/>
      <c r="N574" s="512"/>
      <c r="O574" s="518"/>
      <c r="P574" s="521"/>
      <c r="Q574" s="521"/>
      <c r="R574" s="521"/>
      <c r="S574" s="521"/>
      <c r="T574" s="512"/>
      <c r="U574" s="518"/>
      <c r="V574" s="521"/>
      <c r="W574" s="512"/>
      <c r="AW574" s="47"/>
    </row>
    <row r="575" spans="2:55" ht="15" customHeight="1" x14ac:dyDescent="0.15">
      <c r="B575" s="487" t="s">
        <v>51</v>
      </c>
      <c r="C575" s="488"/>
      <c r="D575" s="488"/>
      <c r="E575" s="488"/>
      <c r="F575" s="488"/>
      <c r="G575" s="488"/>
      <c r="H575" s="488"/>
      <c r="I575" s="489"/>
      <c r="J575" s="487" t="s">
        <v>6</v>
      </c>
      <c r="K575" s="488"/>
      <c r="L575" s="488"/>
      <c r="M575" s="488"/>
      <c r="N575" s="496"/>
      <c r="O575" s="499" t="s">
        <v>52</v>
      </c>
      <c r="P575" s="488"/>
      <c r="Q575" s="488"/>
      <c r="R575" s="488"/>
      <c r="S575" s="488"/>
      <c r="T575" s="488"/>
      <c r="U575" s="489"/>
      <c r="V575" s="12" t="s">
        <v>53</v>
      </c>
      <c r="W575" s="27"/>
      <c r="X575" s="27"/>
      <c r="Y575" s="526" t="s">
        <v>54</v>
      </c>
      <c r="Z575" s="526"/>
      <c r="AA575" s="526"/>
      <c r="AB575" s="526"/>
      <c r="AC575" s="526"/>
      <c r="AD575" s="526"/>
      <c r="AE575" s="526"/>
      <c r="AF575" s="526"/>
      <c r="AG575" s="526"/>
      <c r="AH575" s="526"/>
      <c r="AI575" s="27"/>
      <c r="AJ575" s="27"/>
      <c r="AK575" s="28"/>
      <c r="AL575" s="527" t="s">
        <v>216</v>
      </c>
      <c r="AM575" s="527"/>
      <c r="AN575" s="930" t="s">
        <v>33</v>
      </c>
      <c r="AO575" s="930"/>
      <c r="AP575" s="930"/>
      <c r="AQ575" s="930"/>
      <c r="AR575" s="930"/>
      <c r="AS575" s="931"/>
      <c r="AW575" s="47"/>
    </row>
    <row r="576" spans="2:55" ht="13.5" customHeight="1" x14ac:dyDescent="0.15">
      <c r="B576" s="490"/>
      <c r="C576" s="491"/>
      <c r="D576" s="491"/>
      <c r="E576" s="491"/>
      <c r="F576" s="491"/>
      <c r="G576" s="491"/>
      <c r="H576" s="491"/>
      <c r="I576" s="492"/>
      <c r="J576" s="490"/>
      <c r="K576" s="491"/>
      <c r="L576" s="491"/>
      <c r="M576" s="491"/>
      <c r="N576" s="497"/>
      <c r="O576" s="500"/>
      <c r="P576" s="491"/>
      <c r="Q576" s="491"/>
      <c r="R576" s="491"/>
      <c r="S576" s="491"/>
      <c r="T576" s="491"/>
      <c r="U576" s="492"/>
      <c r="V576" s="530" t="s">
        <v>7</v>
      </c>
      <c r="W576" s="531"/>
      <c r="X576" s="531"/>
      <c r="Y576" s="532"/>
      <c r="Z576" s="536" t="s">
        <v>16</v>
      </c>
      <c r="AA576" s="537"/>
      <c r="AB576" s="537"/>
      <c r="AC576" s="538"/>
      <c r="AD576" s="542" t="s">
        <v>17</v>
      </c>
      <c r="AE576" s="543"/>
      <c r="AF576" s="543"/>
      <c r="AG576" s="544"/>
      <c r="AH576" s="548" t="s">
        <v>86</v>
      </c>
      <c r="AI576" s="549"/>
      <c r="AJ576" s="549"/>
      <c r="AK576" s="550"/>
      <c r="AL576" s="554" t="s">
        <v>217</v>
      </c>
      <c r="AM576" s="554"/>
      <c r="AN576" s="932" t="s">
        <v>19</v>
      </c>
      <c r="AO576" s="933"/>
      <c r="AP576" s="933"/>
      <c r="AQ576" s="933"/>
      <c r="AR576" s="934"/>
      <c r="AS576" s="935"/>
      <c r="AW576" s="47"/>
      <c r="AY576" s="196" t="s">
        <v>243</v>
      </c>
      <c r="AZ576" s="196" t="s">
        <v>243</v>
      </c>
      <c r="BA576" s="196" t="s">
        <v>241</v>
      </c>
      <c r="BB576" s="522" t="s">
        <v>242</v>
      </c>
      <c r="BC576" s="523"/>
    </row>
    <row r="577" spans="2:65" ht="13.5" customHeight="1" x14ac:dyDescent="0.15">
      <c r="B577" s="493"/>
      <c r="C577" s="494"/>
      <c r="D577" s="494"/>
      <c r="E577" s="494"/>
      <c r="F577" s="494"/>
      <c r="G577" s="494"/>
      <c r="H577" s="494"/>
      <c r="I577" s="495"/>
      <c r="J577" s="493"/>
      <c r="K577" s="494"/>
      <c r="L577" s="494"/>
      <c r="M577" s="494"/>
      <c r="N577" s="498"/>
      <c r="O577" s="501"/>
      <c r="P577" s="494"/>
      <c r="Q577" s="494"/>
      <c r="R577" s="494"/>
      <c r="S577" s="494"/>
      <c r="T577" s="494"/>
      <c r="U577" s="495"/>
      <c r="V577" s="533"/>
      <c r="W577" s="534"/>
      <c r="X577" s="534"/>
      <c r="Y577" s="535"/>
      <c r="Z577" s="539"/>
      <c r="AA577" s="540"/>
      <c r="AB577" s="540"/>
      <c r="AC577" s="541"/>
      <c r="AD577" s="545"/>
      <c r="AE577" s="546"/>
      <c r="AF577" s="546"/>
      <c r="AG577" s="547"/>
      <c r="AH577" s="551"/>
      <c r="AI577" s="552"/>
      <c r="AJ577" s="552"/>
      <c r="AK577" s="553"/>
      <c r="AL577" s="555"/>
      <c r="AM577" s="555"/>
      <c r="AN577" s="936"/>
      <c r="AO577" s="936"/>
      <c r="AP577" s="936"/>
      <c r="AQ577" s="936"/>
      <c r="AR577" s="936"/>
      <c r="AS577" s="937"/>
      <c r="AW577" s="47"/>
      <c r="AY577" s="197"/>
      <c r="AZ577" s="198" t="s">
        <v>237</v>
      </c>
      <c r="BA577" s="198" t="s">
        <v>240</v>
      </c>
      <c r="BB577" s="199" t="s">
        <v>238</v>
      </c>
      <c r="BC577" s="198" t="s">
        <v>237</v>
      </c>
      <c r="BL577" s="43" t="s">
        <v>251</v>
      </c>
      <c r="BM577" s="43" t="s">
        <v>151</v>
      </c>
    </row>
    <row r="578" spans="2:65" ht="18" customHeight="1" x14ac:dyDescent="0.15">
      <c r="B578" s="466"/>
      <c r="C578" s="467"/>
      <c r="D578" s="467"/>
      <c r="E578" s="467"/>
      <c r="F578" s="467"/>
      <c r="G578" s="467"/>
      <c r="H578" s="467"/>
      <c r="I578" s="468"/>
      <c r="J578" s="466"/>
      <c r="K578" s="467"/>
      <c r="L578" s="467"/>
      <c r="M578" s="467"/>
      <c r="N578" s="472"/>
      <c r="O578" s="86"/>
      <c r="P578" s="15" t="s">
        <v>0</v>
      </c>
      <c r="Q578" s="44"/>
      <c r="R578" s="15" t="s">
        <v>1</v>
      </c>
      <c r="S578" s="85"/>
      <c r="T578" s="474" t="s">
        <v>57</v>
      </c>
      <c r="U578" s="475"/>
      <c r="V578" s="476"/>
      <c r="W578" s="477"/>
      <c r="X578" s="477"/>
      <c r="Y578" s="59" t="s">
        <v>8</v>
      </c>
      <c r="Z578" s="37"/>
      <c r="AA578" s="38"/>
      <c r="AB578" s="38"/>
      <c r="AC578" s="36" t="s">
        <v>8</v>
      </c>
      <c r="AD578" s="37"/>
      <c r="AE578" s="38"/>
      <c r="AF578" s="38"/>
      <c r="AG578" s="39" t="s">
        <v>8</v>
      </c>
      <c r="AH578" s="462">
        <f>IF(V578="賃金で算定",V579+Z579-AD579,0)</f>
        <v>0</v>
      </c>
      <c r="AI578" s="463"/>
      <c r="AJ578" s="463"/>
      <c r="AK578" s="464"/>
      <c r="AL578" s="51"/>
      <c r="AM578" s="52"/>
      <c r="AN578" s="590"/>
      <c r="AO578" s="591"/>
      <c r="AP578" s="591"/>
      <c r="AQ578" s="591"/>
      <c r="AR578" s="591"/>
      <c r="AS578" s="265" t="s">
        <v>8</v>
      </c>
      <c r="AV578" s="46" t="str">
        <f>IF(OR(O578="",Q578=""),"", IF(O578&lt;20,DATE(O578+118,Q578,IF(S578="",1,S578)),DATE(O578+88,Q578,IF(S578="",1,S578))))</f>
        <v/>
      </c>
      <c r="AW578" s="47" t="str">
        <f>IF(AV578&lt;=設定シート!C$15,"昔",IF(AV578&lt;=設定シート!E$15,"上",IF(AV578&lt;=設定シート!G$15,"中","下")))</f>
        <v>下</v>
      </c>
      <c r="AX578" s="4">
        <f>IF(AV578&lt;=設定シート!$E$36,5,IF(AV578&lt;=設定シート!$I$36,7,IF(AV578&lt;=設定シート!$M$36,9,11)))</f>
        <v>11</v>
      </c>
      <c r="AY578" s="202"/>
      <c r="AZ578" s="200"/>
      <c r="BA578" s="204">
        <f>AN578</f>
        <v>0</v>
      </c>
      <c r="BB578" s="200"/>
      <c r="BC578" s="200"/>
    </row>
    <row r="579" spans="2:65" ht="18" customHeight="1" x14ac:dyDescent="0.15">
      <c r="B579" s="469"/>
      <c r="C579" s="470"/>
      <c r="D579" s="470"/>
      <c r="E579" s="470"/>
      <c r="F579" s="470"/>
      <c r="G579" s="470"/>
      <c r="H579" s="470"/>
      <c r="I579" s="471"/>
      <c r="J579" s="469"/>
      <c r="K579" s="470"/>
      <c r="L579" s="470"/>
      <c r="M579" s="470"/>
      <c r="N579" s="473"/>
      <c r="O579" s="87"/>
      <c r="P579" s="5" t="s">
        <v>0</v>
      </c>
      <c r="Q579" s="45"/>
      <c r="R579" s="5" t="s">
        <v>1</v>
      </c>
      <c r="S579" s="88"/>
      <c r="T579" s="480" t="s">
        <v>58</v>
      </c>
      <c r="U579" s="481"/>
      <c r="V579" s="482"/>
      <c r="W579" s="483"/>
      <c r="X579" s="483"/>
      <c r="Y579" s="484"/>
      <c r="Z579" s="485"/>
      <c r="AA579" s="486"/>
      <c r="AB579" s="486"/>
      <c r="AC579" s="486"/>
      <c r="AD579" s="482">
        <v>0</v>
      </c>
      <c r="AE579" s="483"/>
      <c r="AF579" s="483"/>
      <c r="AG579" s="484"/>
      <c r="AH579" s="435">
        <f>IF(V578="賃金で算定",0,V579+Z579-AD579)</f>
        <v>0</v>
      </c>
      <c r="AI579" s="435"/>
      <c r="AJ579" s="435"/>
      <c r="AK579" s="465"/>
      <c r="AL579" s="439">
        <f>IF(V578="賃金で算定","賃金で算定",IF(OR(V579=0,$F596="",AV578=""),0,IF(AW578="昔",VLOOKUP($F596,労務比率,AX578,FALSE),IF(AW578="上",VLOOKUP($F596,労務比率,AX578,FALSE),IF(AW578="中",VLOOKUP($F596,労務比率,AX578,FALSE),VLOOKUP($F596,労務比率,AX578,FALSE))))))</f>
        <v>0</v>
      </c>
      <c r="AM579" s="440"/>
      <c r="AN579" s="615">
        <f>IF(V578="賃金で算定",0,INT(AH579*AL579/100))</f>
        <v>0</v>
      </c>
      <c r="AO579" s="616"/>
      <c r="AP579" s="616"/>
      <c r="AQ579" s="616"/>
      <c r="AR579" s="616"/>
      <c r="AS579" s="309"/>
      <c r="AV579" s="46"/>
      <c r="AW579" s="47"/>
      <c r="AY579" s="203">
        <f>AH579</f>
        <v>0</v>
      </c>
      <c r="AZ579" s="201">
        <f>IF(AV578&lt;=設定シート!C$85,AH579,IF(AND(AV578&gt;=設定シート!E$85,AV578&lt;=設定シート!G$85),AH579*105/108,AH579))</f>
        <v>0</v>
      </c>
      <c r="BA579" s="198"/>
      <c r="BB579" s="201">
        <f>IF($AL579="賃金で算定",0,INT(AY579*$AL579/100))</f>
        <v>0</v>
      </c>
      <c r="BC579" s="201">
        <f>IF(AY579=AZ579,BB579,AZ579*$AL579/100)</f>
        <v>0</v>
      </c>
      <c r="BL579" s="43">
        <f>IF(AY579=AZ579,0,1)</f>
        <v>0</v>
      </c>
      <c r="BM579" s="43" t="str">
        <f>IF(BL579=1,AL579,"")</f>
        <v/>
      </c>
    </row>
    <row r="580" spans="2:65" ht="18" customHeight="1" x14ac:dyDescent="0.15">
      <c r="B580" s="466"/>
      <c r="C580" s="467"/>
      <c r="D580" s="467"/>
      <c r="E580" s="467"/>
      <c r="F580" s="467"/>
      <c r="G580" s="467"/>
      <c r="H580" s="467"/>
      <c r="I580" s="468"/>
      <c r="J580" s="466"/>
      <c r="K580" s="467"/>
      <c r="L580" s="467"/>
      <c r="M580" s="467"/>
      <c r="N580" s="472"/>
      <c r="O580" s="86"/>
      <c r="P580" s="15" t="s">
        <v>45</v>
      </c>
      <c r="Q580" s="44"/>
      <c r="R580" s="15" t="s">
        <v>46</v>
      </c>
      <c r="S580" s="85"/>
      <c r="T580" s="474" t="s">
        <v>47</v>
      </c>
      <c r="U580" s="475"/>
      <c r="V580" s="476"/>
      <c r="W580" s="477"/>
      <c r="X580" s="477"/>
      <c r="Y580" s="60"/>
      <c r="Z580" s="33"/>
      <c r="AA580" s="34"/>
      <c r="AB580" s="34"/>
      <c r="AC580" s="35"/>
      <c r="AD580" s="33"/>
      <c r="AE580" s="34"/>
      <c r="AF580" s="34"/>
      <c r="AG580" s="40"/>
      <c r="AH580" s="462">
        <f>IF(V580="賃金で算定",V581+Z581-AD581,0)</f>
        <v>0</v>
      </c>
      <c r="AI580" s="463"/>
      <c r="AJ580" s="463"/>
      <c r="AK580" s="464"/>
      <c r="AL580" s="51"/>
      <c r="AM580" s="52"/>
      <c r="AN580" s="590"/>
      <c r="AO580" s="591"/>
      <c r="AP580" s="591"/>
      <c r="AQ580" s="591"/>
      <c r="AR580" s="591"/>
      <c r="AS580" s="307"/>
      <c r="AV580" s="46" t="str">
        <f>IF(OR(O580="",Q580=""),"", IF(O580&lt;20,DATE(O580+118,Q580,IF(S580="",1,S580)),DATE(O580+88,Q580,IF(S580="",1,S580))))</f>
        <v/>
      </c>
      <c r="AW580" s="47" t="str">
        <f>IF(AV580&lt;=設定シート!C$15,"昔",IF(AV580&lt;=設定シート!E$15,"上",IF(AV580&lt;=設定シート!G$15,"中","下")))</f>
        <v>下</v>
      </c>
      <c r="AX580" s="4">
        <f>IF(AV580&lt;=設定シート!$E$36,5,IF(AV580&lt;=設定シート!$I$36,7,IF(AV580&lt;=設定シート!$M$36,9,11)))</f>
        <v>11</v>
      </c>
      <c r="AY580" s="202"/>
      <c r="AZ580" s="200"/>
      <c r="BA580" s="204">
        <f t="shared" ref="BA580" si="298">AN580</f>
        <v>0</v>
      </c>
      <c r="BB580" s="200"/>
      <c r="BC580" s="200"/>
      <c r="BL580" s="43"/>
      <c r="BM580" s="43"/>
    </row>
    <row r="581" spans="2:65" ht="18" customHeight="1" x14ac:dyDescent="0.15">
      <c r="B581" s="469"/>
      <c r="C581" s="470"/>
      <c r="D581" s="470"/>
      <c r="E581" s="470"/>
      <c r="F581" s="470"/>
      <c r="G581" s="470"/>
      <c r="H581" s="470"/>
      <c r="I581" s="471"/>
      <c r="J581" s="469"/>
      <c r="K581" s="470"/>
      <c r="L581" s="470"/>
      <c r="M581" s="470"/>
      <c r="N581" s="473"/>
      <c r="O581" s="87"/>
      <c r="P581" s="16" t="s">
        <v>45</v>
      </c>
      <c r="Q581" s="45"/>
      <c r="R581" s="16" t="s">
        <v>46</v>
      </c>
      <c r="S581" s="88"/>
      <c r="T581" s="480" t="s">
        <v>48</v>
      </c>
      <c r="U581" s="481"/>
      <c r="V581" s="482"/>
      <c r="W581" s="483"/>
      <c r="X581" s="483"/>
      <c r="Y581" s="484"/>
      <c r="Z581" s="485"/>
      <c r="AA581" s="486"/>
      <c r="AB581" s="486"/>
      <c r="AC581" s="486"/>
      <c r="AD581" s="482">
        <v>0</v>
      </c>
      <c r="AE581" s="483"/>
      <c r="AF581" s="483"/>
      <c r="AG581" s="484"/>
      <c r="AH581" s="435">
        <f>IF(V580="賃金で算定",0,V581+Z581-AD581)</f>
        <v>0</v>
      </c>
      <c r="AI581" s="435"/>
      <c r="AJ581" s="435"/>
      <c r="AK581" s="465"/>
      <c r="AL581" s="439">
        <f>IF(V580="賃金で算定","賃金で算定",IF(OR(V581=0,$F596="",AV580=""),0,IF(AW580="昔",VLOOKUP($F596,労務比率,AX580,FALSE),IF(AW580="上",VLOOKUP($F596,労務比率,AX580,FALSE),IF(AW580="中",VLOOKUP($F596,労務比率,AX580,FALSE),VLOOKUP($F596,労務比率,AX580,FALSE))))))</f>
        <v>0</v>
      </c>
      <c r="AM581" s="440"/>
      <c r="AN581" s="615">
        <f>IF(V580="賃金で算定",0,INT(AH581*AL581/100))</f>
        <v>0</v>
      </c>
      <c r="AO581" s="616"/>
      <c r="AP581" s="616"/>
      <c r="AQ581" s="616"/>
      <c r="AR581" s="616"/>
      <c r="AS581" s="309"/>
      <c r="AV581" s="46"/>
      <c r="AW581" s="47"/>
      <c r="AY581" s="203">
        <f t="shared" ref="AY581" si="299">AH581</f>
        <v>0</v>
      </c>
      <c r="AZ581" s="201">
        <f>IF(AV580&lt;=設定シート!C$85,AH581,IF(AND(AV580&gt;=設定シート!E$85,AV580&lt;=設定シート!G$85),AH581*105/108,AH581))</f>
        <v>0</v>
      </c>
      <c r="BA581" s="198"/>
      <c r="BB581" s="201">
        <f t="shared" ref="BB581" si="300">IF($AL581="賃金で算定",0,INT(AY581*$AL581/100))</f>
        <v>0</v>
      </c>
      <c r="BC581" s="201">
        <f>IF(AY581=AZ581,BB581,AZ581*$AL581/100)</f>
        <v>0</v>
      </c>
      <c r="BL581" s="43">
        <f>IF(AY581=AZ581,0,1)</f>
        <v>0</v>
      </c>
      <c r="BM581" s="43" t="str">
        <f>IF(BL581=1,AL581,"")</f>
        <v/>
      </c>
    </row>
    <row r="582" spans="2:65" ht="18" customHeight="1" x14ac:dyDescent="0.15">
      <c r="B582" s="466"/>
      <c r="C582" s="467"/>
      <c r="D582" s="467"/>
      <c r="E582" s="467"/>
      <c r="F582" s="467"/>
      <c r="G582" s="467"/>
      <c r="H582" s="467"/>
      <c r="I582" s="468"/>
      <c r="J582" s="466"/>
      <c r="K582" s="467"/>
      <c r="L582" s="467"/>
      <c r="M582" s="467"/>
      <c r="N582" s="472"/>
      <c r="O582" s="86"/>
      <c r="P582" s="15" t="s">
        <v>45</v>
      </c>
      <c r="Q582" s="44"/>
      <c r="R582" s="15" t="s">
        <v>46</v>
      </c>
      <c r="S582" s="85"/>
      <c r="T582" s="474" t="s">
        <v>47</v>
      </c>
      <c r="U582" s="475"/>
      <c r="V582" s="476"/>
      <c r="W582" s="477"/>
      <c r="X582" s="477"/>
      <c r="Y582" s="60"/>
      <c r="Z582" s="33"/>
      <c r="AA582" s="34"/>
      <c r="AB582" s="34"/>
      <c r="AC582" s="35"/>
      <c r="AD582" s="33"/>
      <c r="AE582" s="34"/>
      <c r="AF582" s="34"/>
      <c r="AG582" s="40"/>
      <c r="AH582" s="462">
        <f>IF(V582="賃金で算定",V583+Z583-AD583,0)</f>
        <v>0</v>
      </c>
      <c r="AI582" s="463"/>
      <c r="AJ582" s="463"/>
      <c r="AK582" s="464"/>
      <c r="AL582" s="51"/>
      <c r="AM582" s="52"/>
      <c r="AN582" s="590"/>
      <c r="AO582" s="591"/>
      <c r="AP582" s="591"/>
      <c r="AQ582" s="591"/>
      <c r="AR582" s="591"/>
      <c r="AS582" s="307"/>
      <c r="AV582" s="46" t="str">
        <f>IF(OR(O582="",Q582=""),"", IF(O582&lt;20,DATE(O582+118,Q582,IF(S582="",1,S582)),DATE(O582+88,Q582,IF(S582="",1,S582))))</f>
        <v/>
      </c>
      <c r="AW582" s="47" t="str">
        <f>IF(AV582&lt;=設定シート!C$15,"昔",IF(AV582&lt;=設定シート!E$15,"上",IF(AV582&lt;=設定シート!G$15,"中","下")))</f>
        <v>下</v>
      </c>
      <c r="AX582" s="4">
        <f>IF(AV582&lt;=設定シート!$E$36,5,IF(AV582&lt;=設定シート!$I$36,7,IF(AV582&lt;=設定シート!$M$36,9,11)))</f>
        <v>11</v>
      </c>
      <c r="AY582" s="202"/>
      <c r="AZ582" s="200"/>
      <c r="BA582" s="204">
        <f t="shared" ref="BA582" si="301">AN582</f>
        <v>0</v>
      </c>
      <c r="BB582" s="200"/>
      <c r="BC582" s="200"/>
    </row>
    <row r="583" spans="2:65" ht="18" customHeight="1" x14ac:dyDescent="0.15">
      <c r="B583" s="469"/>
      <c r="C583" s="470"/>
      <c r="D583" s="470"/>
      <c r="E583" s="470"/>
      <c r="F583" s="470"/>
      <c r="G583" s="470"/>
      <c r="H583" s="470"/>
      <c r="I583" s="471"/>
      <c r="J583" s="469"/>
      <c r="K583" s="470"/>
      <c r="L583" s="470"/>
      <c r="M583" s="470"/>
      <c r="N583" s="473"/>
      <c r="O583" s="87"/>
      <c r="P583" s="16" t="s">
        <v>45</v>
      </c>
      <c r="Q583" s="45"/>
      <c r="R583" s="16" t="s">
        <v>46</v>
      </c>
      <c r="S583" s="88"/>
      <c r="T583" s="480" t="s">
        <v>48</v>
      </c>
      <c r="U583" s="481"/>
      <c r="V583" s="482"/>
      <c r="W583" s="483"/>
      <c r="X583" s="483"/>
      <c r="Y583" s="484"/>
      <c r="Z583" s="482"/>
      <c r="AA583" s="483"/>
      <c r="AB583" s="483"/>
      <c r="AC583" s="483"/>
      <c r="AD583" s="482">
        <v>0</v>
      </c>
      <c r="AE583" s="483"/>
      <c r="AF583" s="483"/>
      <c r="AG583" s="484"/>
      <c r="AH583" s="435">
        <f>IF(V582="賃金で算定",0,V583+Z583-AD583)</f>
        <v>0</v>
      </c>
      <c r="AI583" s="435"/>
      <c r="AJ583" s="435"/>
      <c r="AK583" s="465"/>
      <c r="AL583" s="439">
        <f>IF(V582="賃金で算定","賃金で算定",IF(OR(V583=0,$F596="",AV582=""),0,IF(AW582="昔",VLOOKUP($F596,労務比率,AX582,FALSE),IF(AW582="上",VLOOKUP($F596,労務比率,AX582,FALSE),IF(AW582="中",VLOOKUP($F596,労務比率,AX582,FALSE),VLOOKUP($F596,労務比率,AX582,FALSE))))))</f>
        <v>0</v>
      </c>
      <c r="AM583" s="440"/>
      <c r="AN583" s="615">
        <f>IF(V582="賃金で算定",0,INT(AH583*AL583/100))</f>
        <v>0</v>
      </c>
      <c r="AO583" s="616"/>
      <c r="AP583" s="616"/>
      <c r="AQ583" s="616"/>
      <c r="AR583" s="616"/>
      <c r="AS583" s="309"/>
      <c r="AV583" s="46"/>
      <c r="AW583" s="47"/>
      <c r="AY583" s="203">
        <f t="shared" ref="AY583" si="302">AH583</f>
        <v>0</v>
      </c>
      <c r="AZ583" s="201">
        <f>IF(AV582&lt;=設定シート!C$85,AH583,IF(AND(AV582&gt;=設定シート!E$85,AV582&lt;=設定シート!G$85),AH583*105/108,AH583))</f>
        <v>0</v>
      </c>
      <c r="BA583" s="198"/>
      <c r="BB583" s="201">
        <f t="shared" ref="BB583" si="303">IF($AL583="賃金で算定",0,INT(AY583*$AL583/100))</f>
        <v>0</v>
      </c>
      <c r="BC583" s="201">
        <f>IF(AY583=AZ583,BB583,AZ583*$AL583/100)</f>
        <v>0</v>
      </c>
      <c r="BL583" s="43">
        <f>IF(AY583=AZ583,0,1)</f>
        <v>0</v>
      </c>
      <c r="BM583" s="43" t="str">
        <f>IF(BL583=1,AL583,"")</f>
        <v/>
      </c>
    </row>
    <row r="584" spans="2:65" ht="18" customHeight="1" x14ac:dyDescent="0.15">
      <c r="B584" s="466"/>
      <c r="C584" s="467"/>
      <c r="D584" s="467"/>
      <c r="E584" s="467"/>
      <c r="F584" s="467"/>
      <c r="G584" s="467"/>
      <c r="H584" s="467"/>
      <c r="I584" s="468"/>
      <c r="J584" s="466"/>
      <c r="K584" s="467"/>
      <c r="L584" s="467"/>
      <c r="M584" s="467"/>
      <c r="N584" s="472"/>
      <c r="O584" s="86"/>
      <c r="P584" s="15" t="s">
        <v>45</v>
      </c>
      <c r="Q584" s="44"/>
      <c r="R584" s="15" t="s">
        <v>46</v>
      </c>
      <c r="S584" s="85"/>
      <c r="T584" s="474" t="s">
        <v>47</v>
      </c>
      <c r="U584" s="475"/>
      <c r="V584" s="476"/>
      <c r="W584" s="477"/>
      <c r="X584" s="477"/>
      <c r="Y584" s="61"/>
      <c r="Z584" s="29"/>
      <c r="AA584" s="30"/>
      <c r="AB584" s="30"/>
      <c r="AC584" s="41"/>
      <c r="AD584" s="29"/>
      <c r="AE584" s="30"/>
      <c r="AF584" s="30"/>
      <c r="AG584" s="42"/>
      <c r="AH584" s="462">
        <f>IF(V584="賃金で算定",V585+Z585-AD585,0)</f>
        <v>0</v>
      </c>
      <c r="AI584" s="463"/>
      <c r="AJ584" s="463"/>
      <c r="AK584" s="464"/>
      <c r="AL584" s="51"/>
      <c r="AM584" s="52"/>
      <c r="AN584" s="590"/>
      <c r="AO584" s="591"/>
      <c r="AP584" s="591"/>
      <c r="AQ584" s="591"/>
      <c r="AR584" s="591"/>
      <c r="AS584" s="307"/>
      <c r="AV584" s="46" t="str">
        <f>IF(OR(O584="",Q584=""),"", IF(O584&lt;20,DATE(O584+118,Q584,IF(S584="",1,S584)),DATE(O584+88,Q584,IF(S584="",1,S584))))</f>
        <v/>
      </c>
      <c r="AW584" s="47" t="str">
        <f>IF(AV584&lt;=設定シート!C$15,"昔",IF(AV584&lt;=設定シート!E$15,"上",IF(AV584&lt;=設定シート!G$15,"中","下")))</f>
        <v>下</v>
      </c>
      <c r="AX584" s="4">
        <f>IF(AV584&lt;=設定シート!$E$36,5,IF(AV584&lt;=設定シート!$I$36,7,IF(AV584&lt;=設定シート!$M$36,9,11)))</f>
        <v>11</v>
      </c>
      <c r="AY584" s="202"/>
      <c r="AZ584" s="200"/>
      <c r="BA584" s="204">
        <f t="shared" ref="BA584" si="304">AN584</f>
        <v>0</v>
      </c>
      <c r="BB584" s="200"/>
      <c r="BC584" s="200"/>
    </row>
    <row r="585" spans="2:65" ht="18" customHeight="1" x14ac:dyDescent="0.15">
      <c r="B585" s="469"/>
      <c r="C585" s="470"/>
      <c r="D585" s="470"/>
      <c r="E585" s="470"/>
      <c r="F585" s="470"/>
      <c r="G585" s="470"/>
      <c r="H585" s="470"/>
      <c r="I585" s="471"/>
      <c r="J585" s="469"/>
      <c r="K585" s="470"/>
      <c r="L585" s="470"/>
      <c r="M585" s="470"/>
      <c r="N585" s="473"/>
      <c r="O585" s="87"/>
      <c r="P585" s="16" t="s">
        <v>45</v>
      </c>
      <c r="Q585" s="45"/>
      <c r="R585" s="16" t="s">
        <v>46</v>
      </c>
      <c r="S585" s="88"/>
      <c r="T585" s="480" t="s">
        <v>48</v>
      </c>
      <c r="U585" s="481"/>
      <c r="V585" s="482"/>
      <c r="W585" s="483"/>
      <c r="X585" s="483"/>
      <c r="Y585" s="484"/>
      <c r="Z585" s="485"/>
      <c r="AA585" s="486"/>
      <c r="AB585" s="486"/>
      <c r="AC585" s="486"/>
      <c r="AD585" s="482">
        <v>0</v>
      </c>
      <c r="AE585" s="483"/>
      <c r="AF585" s="483"/>
      <c r="AG585" s="484"/>
      <c r="AH585" s="435">
        <f>IF(V584="賃金で算定",0,V585+Z585-AD585)</f>
        <v>0</v>
      </c>
      <c r="AI585" s="435"/>
      <c r="AJ585" s="435"/>
      <c r="AK585" s="465"/>
      <c r="AL585" s="439">
        <f>IF(V584="賃金で算定","賃金で算定",IF(OR(V585=0,$F596="",AV584=""),0,IF(AW584="昔",VLOOKUP($F596,労務比率,AX584,FALSE),IF(AW584="上",VLOOKUP($F596,労務比率,AX584,FALSE),IF(AW584="中",VLOOKUP($F596,労務比率,AX584,FALSE),VLOOKUP($F596,労務比率,AX584,FALSE))))))</f>
        <v>0</v>
      </c>
      <c r="AM585" s="440"/>
      <c r="AN585" s="615">
        <f>IF(V584="賃金で算定",0,INT(AH585*AL585/100))</f>
        <v>0</v>
      </c>
      <c r="AO585" s="616"/>
      <c r="AP585" s="616"/>
      <c r="AQ585" s="616"/>
      <c r="AR585" s="616"/>
      <c r="AS585" s="309"/>
      <c r="AV585" s="46"/>
      <c r="AW585" s="47"/>
      <c r="AY585" s="203">
        <f t="shared" ref="AY585" si="305">AH585</f>
        <v>0</v>
      </c>
      <c r="AZ585" s="201">
        <f>IF(AV584&lt;=設定シート!C$85,AH585,IF(AND(AV584&gt;=設定シート!E$85,AV584&lt;=設定シート!G$85),AH585*105/108,AH585))</f>
        <v>0</v>
      </c>
      <c r="BA585" s="198"/>
      <c r="BB585" s="201">
        <f t="shared" ref="BB585" si="306">IF($AL585="賃金で算定",0,INT(AY585*$AL585/100))</f>
        <v>0</v>
      </c>
      <c r="BC585" s="201">
        <f>IF(AY585=AZ585,BB585,AZ585*$AL585/100)</f>
        <v>0</v>
      </c>
      <c r="BL585" s="43">
        <f>IF(AY585=AZ585,0,1)</f>
        <v>0</v>
      </c>
      <c r="BM585" s="43" t="str">
        <f>IF(BL585=1,AL585,"")</f>
        <v/>
      </c>
    </row>
    <row r="586" spans="2:65" ht="18" customHeight="1" x14ac:dyDescent="0.15">
      <c r="B586" s="466"/>
      <c r="C586" s="467"/>
      <c r="D586" s="467"/>
      <c r="E586" s="467"/>
      <c r="F586" s="467"/>
      <c r="G586" s="467"/>
      <c r="H586" s="467"/>
      <c r="I586" s="468"/>
      <c r="J586" s="466"/>
      <c r="K586" s="467"/>
      <c r="L586" s="467"/>
      <c r="M586" s="467"/>
      <c r="N586" s="472"/>
      <c r="O586" s="86"/>
      <c r="P586" s="15" t="s">
        <v>45</v>
      </c>
      <c r="Q586" s="44"/>
      <c r="R586" s="15" t="s">
        <v>46</v>
      </c>
      <c r="S586" s="85"/>
      <c r="T586" s="474" t="s">
        <v>47</v>
      </c>
      <c r="U586" s="475"/>
      <c r="V586" s="476"/>
      <c r="W586" s="477"/>
      <c r="X586" s="477"/>
      <c r="Y586" s="60"/>
      <c r="Z586" s="33"/>
      <c r="AA586" s="34"/>
      <c r="AB586" s="34"/>
      <c r="AC586" s="35"/>
      <c r="AD586" s="33"/>
      <c r="AE586" s="34"/>
      <c r="AF586" s="34"/>
      <c r="AG586" s="40"/>
      <c r="AH586" s="462">
        <f>IF(V586="賃金で算定",V587+Z587-AD587,0)</f>
        <v>0</v>
      </c>
      <c r="AI586" s="463"/>
      <c r="AJ586" s="463"/>
      <c r="AK586" s="464"/>
      <c r="AL586" s="51"/>
      <c r="AM586" s="52"/>
      <c r="AN586" s="590"/>
      <c r="AO586" s="591"/>
      <c r="AP586" s="591"/>
      <c r="AQ586" s="591"/>
      <c r="AR586" s="591"/>
      <c r="AS586" s="307"/>
      <c r="AV586" s="46" t="str">
        <f>IF(OR(O586="",Q586=""),"", IF(O586&lt;20,DATE(O586+118,Q586,IF(S586="",1,S586)),DATE(O586+88,Q586,IF(S586="",1,S586))))</f>
        <v/>
      </c>
      <c r="AW586" s="47" t="str">
        <f>IF(AV586&lt;=設定シート!C$15,"昔",IF(AV586&lt;=設定シート!E$15,"上",IF(AV586&lt;=設定シート!G$15,"中","下")))</f>
        <v>下</v>
      </c>
      <c r="AX586" s="4">
        <f>IF(AV586&lt;=設定シート!$E$36,5,IF(AV586&lt;=設定シート!$I$36,7,IF(AV586&lt;=設定シート!$M$36,9,11)))</f>
        <v>11</v>
      </c>
      <c r="AY586" s="202"/>
      <c r="AZ586" s="200"/>
      <c r="BA586" s="204">
        <f t="shared" ref="BA586" si="307">AN586</f>
        <v>0</v>
      </c>
      <c r="BB586" s="200"/>
      <c r="BC586" s="200"/>
    </row>
    <row r="587" spans="2:65" ht="18" customHeight="1" x14ac:dyDescent="0.15">
      <c r="B587" s="469"/>
      <c r="C587" s="470"/>
      <c r="D587" s="470"/>
      <c r="E587" s="470"/>
      <c r="F587" s="470"/>
      <c r="G587" s="470"/>
      <c r="H587" s="470"/>
      <c r="I587" s="471"/>
      <c r="J587" s="469"/>
      <c r="K587" s="470"/>
      <c r="L587" s="470"/>
      <c r="M587" s="470"/>
      <c r="N587" s="473"/>
      <c r="O587" s="87"/>
      <c r="P587" s="16" t="s">
        <v>45</v>
      </c>
      <c r="Q587" s="45"/>
      <c r="R587" s="16" t="s">
        <v>46</v>
      </c>
      <c r="S587" s="88"/>
      <c r="T587" s="480" t="s">
        <v>48</v>
      </c>
      <c r="U587" s="481"/>
      <c r="V587" s="482"/>
      <c r="W587" s="483"/>
      <c r="X587" s="483"/>
      <c r="Y587" s="484"/>
      <c r="Z587" s="482"/>
      <c r="AA587" s="483"/>
      <c r="AB587" s="483"/>
      <c r="AC587" s="483"/>
      <c r="AD587" s="482">
        <v>0</v>
      </c>
      <c r="AE587" s="483"/>
      <c r="AF587" s="483"/>
      <c r="AG587" s="484"/>
      <c r="AH587" s="435">
        <f>IF(V586="賃金で算定",0,V587+Z587-AD587)</f>
        <v>0</v>
      </c>
      <c r="AI587" s="435"/>
      <c r="AJ587" s="435"/>
      <c r="AK587" s="465"/>
      <c r="AL587" s="439">
        <f>IF(V586="賃金で算定","賃金で算定",IF(OR(V587=0,$F596="",AV586=""),0,IF(AW586="昔",VLOOKUP($F596,労務比率,AX586,FALSE),IF(AW586="上",VLOOKUP($F596,労務比率,AX586,FALSE),IF(AW586="中",VLOOKUP($F596,労務比率,AX586,FALSE),VLOOKUP($F596,労務比率,AX586,FALSE))))))</f>
        <v>0</v>
      </c>
      <c r="AM587" s="440"/>
      <c r="AN587" s="615">
        <f>IF(V586="賃金で算定",0,INT(AH587*AL587/100))</f>
        <v>0</v>
      </c>
      <c r="AO587" s="616"/>
      <c r="AP587" s="616"/>
      <c r="AQ587" s="616"/>
      <c r="AR587" s="616"/>
      <c r="AS587" s="309"/>
      <c r="AV587" s="46"/>
      <c r="AW587" s="47"/>
      <c r="AY587" s="203">
        <f t="shared" ref="AY587" si="308">AH587</f>
        <v>0</v>
      </c>
      <c r="AZ587" s="201">
        <f>IF(AV586&lt;=設定シート!C$85,AH587,IF(AND(AV586&gt;=設定シート!E$85,AV586&lt;=設定シート!G$85),AH587*105/108,AH587))</f>
        <v>0</v>
      </c>
      <c r="BA587" s="198"/>
      <c r="BB587" s="201">
        <f t="shared" ref="BB587" si="309">IF($AL587="賃金で算定",0,INT(AY587*$AL587/100))</f>
        <v>0</v>
      </c>
      <c r="BC587" s="201">
        <f>IF(AY587=AZ587,BB587,AZ587*$AL587/100)</f>
        <v>0</v>
      </c>
      <c r="BL587" s="43">
        <f>IF(AY587=AZ587,0,1)</f>
        <v>0</v>
      </c>
      <c r="BM587" s="43" t="str">
        <f>IF(BL587=1,AL587,"")</f>
        <v/>
      </c>
    </row>
    <row r="588" spans="2:65" ht="18" customHeight="1" x14ac:dyDescent="0.15">
      <c r="B588" s="466"/>
      <c r="C588" s="467"/>
      <c r="D588" s="467"/>
      <c r="E588" s="467"/>
      <c r="F588" s="467"/>
      <c r="G588" s="467"/>
      <c r="H588" s="467"/>
      <c r="I588" s="468"/>
      <c r="J588" s="466"/>
      <c r="K588" s="467"/>
      <c r="L588" s="467"/>
      <c r="M588" s="467"/>
      <c r="N588" s="472"/>
      <c r="O588" s="86"/>
      <c r="P588" s="15" t="s">
        <v>45</v>
      </c>
      <c r="Q588" s="44"/>
      <c r="R588" s="15" t="s">
        <v>46</v>
      </c>
      <c r="S588" s="85"/>
      <c r="T588" s="474" t="s">
        <v>47</v>
      </c>
      <c r="U588" s="475"/>
      <c r="V588" s="476"/>
      <c r="W588" s="477"/>
      <c r="X588" s="477"/>
      <c r="Y588" s="60"/>
      <c r="Z588" s="33"/>
      <c r="AA588" s="34"/>
      <c r="AB588" s="34"/>
      <c r="AC588" s="35"/>
      <c r="AD588" s="33"/>
      <c r="AE588" s="34"/>
      <c r="AF588" s="34"/>
      <c r="AG588" s="40"/>
      <c r="AH588" s="462">
        <f>IF(V588="賃金で算定",V589+Z589-AD589,0)</f>
        <v>0</v>
      </c>
      <c r="AI588" s="463"/>
      <c r="AJ588" s="463"/>
      <c r="AK588" s="464"/>
      <c r="AL588" s="51"/>
      <c r="AM588" s="52"/>
      <c r="AN588" s="590"/>
      <c r="AO588" s="591"/>
      <c r="AP588" s="591"/>
      <c r="AQ588" s="591"/>
      <c r="AR588" s="591"/>
      <c r="AS588" s="307"/>
      <c r="AV588" s="46" t="str">
        <f>IF(OR(O588="",Q588=""),"", IF(O588&lt;20,DATE(O588+118,Q588,IF(S588="",1,S588)),DATE(O588+88,Q588,IF(S588="",1,S588))))</f>
        <v/>
      </c>
      <c r="AW588" s="47" t="str">
        <f>IF(AV588&lt;=設定シート!C$15,"昔",IF(AV588&lt;=設定シート!E$15,"上",IF(AV588&lt;=設定シート!G$15,"中","下")))</f>
        <v>下</v>
      </c>
      <c r="AX588" s="4">
        <f>IF(AV588&lt;=設定シート!$E$36,5,IF(AV588&lt;=設定シート!$I$36,7,IF(AV588&lt;=設定シート!$M$36,9,11)))</f>
        <v>11</v>
      </c>
      <c r="AY588" s="202"/>
      <c r="AZ588" s="200"/>
      <c r="BA588" s="204">
        <f t="shared" ref="BA588" si="310">AN588</f>
        <v>0</v>
      </c>
      <c r="BB588" s="200"/>
      <c r="BC588" s="200"/>
    </row>
    <row r="589" spans="2:65" ht="18" customHeight="1" x14ac:dyDescent="0.15">
      <c r="B589" s="469"/>
      <c r="C589" s="470"/>
      <c r="D589" s="470"/>
      <c r="E589" s="470"/>
      <c r="F589" s="470"/>
      <c r="G589" s="470"/>
      <c r="H589" s="470"/>
      <c r="I589" s="471"/>
      <c r="J589" s="469"/>
      <c r="K589" s="470"/>
      <c r="L589" s="470"/>
      <c r="M589" s="470"/>
      <c r="N589" s="473"/>
      <c r="O589" s="87"/>
      <c r="P589" s="16" t="s">
        <v>45</v>
      </c>
      <c r="Q589" s="45"/>
      <c r="R589" s="16" t="s">
        <v>46</v>
      </c>
      <c r="S589" s="88"/>
      <c r="T589" s="480" t="s">
        <v>48</v>
      </c>
      <c r="U589" s="481"/>
      <c r="V589" s="482"/>
      <c r="W589" s="483"/>
      <c r="X589" s="483"/>
      <c r="Y589" s="484"/>
      <c r="Z589" s="482"/>
      <c r="AA589" s="483"/>
      <c r="AB589" s="483"/>
      <c r="AC589" s="483"/>
      <c r="AD589" s="482">
        <v>0</v>
      </c>
      <c r="AE589" s="483"/>
      <c r="AF589" s="483"/>
      <c r="AG589" s="484"/>
      <c r="AH589" s="435">
        <f>IF(V588="賃金で算定",0,V589+Z589-AD589)</f>
        <v>0</v>
      </c>
      <c r="AI589" s="435"/>
      <c r="AJ589" s="435"/>
      <c r="AK589" s="465"/>
      <c r="AL589" s="439">
        <f>IF(V588="賃金で算定","賃金で算定",IF(OR(V589=0,$F596="",AV588=""),0,IF(AW588="昔",VLOOKUP($F596,労務比率,AX588,FALSE),IF(AW588="上",VLOOKUP($F596,労務比率,AX588,FALSE),IF(AW588="中",VLOOKUP($F596,労務比率,AX588,FALSE),VLOOKUP($F596,労務比率,AX588,FALSE))))))</f>
        <v>0</v>
      </c>
      <c r="AM589" s="440"/>
      <c r="AN589" s="615">
        <f>IF(V588="賃金で算定",0,INT(AH589*AL589/100))</f>
        <v>0</v>
      </c>
      <c r="AO589" s="616"/>
      <c r="AP589" s="616"/>
      <c r="AQ589" s="616"/>
      <c r="AR589" s="616"/>
      <c r="AS589" s="309"/>
      <c r="AV589" s="46"/>
      <c r="AW589" s="47"/>
      <c r="AY589" s="203">
        <f t="shared" ref="AY589" si="311">AH589</f>
        <v>0</v>
      </c>
      <c r="AZ589" s="201">
        <f>IF(AV588&lt;=設定シート!C$85,AH589,IF(AND(AV588&gt;=設定シート!E$85,AV588&lt;=設定シート!G$85),AH589*105/108,AH589))</f>
        <v>0</v>
      </c>
      <c r="BA589" s="198"/>
      <c r="BB589" s="201">
        <f t="shared" ref="BB589" si="312">IF($AL589="賃金で算定",0,INT(AY589*$AL589/100))</f>
        <v>0</v>
      </c>
      <c r="BC589" s="201">
        <f>IF(AY589=AZ589,BB589,AZ589*$AL589/100)</f>
        <v>0</v>
      </c>
      <c r="BL589" s="43">
        <f>IF(AY589=AZ589,0,1)</f>
        <v>0</v>
      </c>
      <c r="BM589" s="43" t="str">
        <f>IF(BL589=1,AL589,"")</f>
        <v/>
      </c>
    </row>
    <row r="590" spans="2:65" ht="18" customHeight="1" x14ac:dyDescent="0.15">
      <c r="B590" s="466"/>
      <c r="C590" s="467"/>
      <c r="D590" s="467"/>
      <c r="E590" s="467"/>
      <c r="F590" s="467"/>
      <c r="G590" s="467"/>
      <c r="H590" s="467"/>
      <c r="I590" s="468"/>
      <c r="J590" s="466"/>
      <c r="K590" s="467"/>
      <c r="L590" s="467"/>
      <c r="M590" s="467"/>
      <c r="N590" s="472"/>
      <c r="O590" s="86"/>
      <c r="P590" s="15" t="s">
        <v>45</v>
      </c>
      <c r="Q590" s="44"/>
      <c r="R590" s="15" t="s">
        <v>46</v>
      </c>
      <c r="S590" s="85"/>
      <c r="T590" s="474" t="s">
        <v>47</v>
      </c>
      <c r="U590" s="475"/>
      <c r="V590" s="476"/>
      <c r="W590" s="477"/>
      <c r="X590" s="477"/>
      <c r="Y590" s="60"/>
      <c r="Z590" s="33"/>
      <c r="AA590" s="34"/>
      <c r="AB590" s="34"/>
      <c r="AC590" s="35"/>
      <c r="AD590" s="33"/>
      <c r="AE590" s="34"/>
      <c r="AF590" s="34"/>
      <c r="AG590" s="40"/>
      <c r="AH590" s="462">
        <f>IF(V590="賃金で算定",V591+Z591-AD591,0)</f>
        <v>0</v>
      </c>
      <c r="AI590" s="463"/>
      <c r="AJ590" s="463"/>
      <c r="AK590" s="464"/>
      <c r="AL590" s="51"/>
      <c r="AM590" s="52"/>
      <c r="AN590" s="590"/>
      <c r="AO590" s="591"/>
      <c r="AP590" s="591"/>
      <c r="AQ590" s="591"/>
      <c r="AR590" s="591"/>
      <c r="AS590" s="307"/>
      <c r="AV590" s="46" t="str">
        <f>IF(OR(O590="",Q590=""),"", IF(O590&lt;20,DATE(O590+118,Q590,IF(S590="",1,S590)),DATE(O590+88,Q590,IF(S590="",1,S590))))</f>
        <v/>
      </c>
      <c r="AW590" s="47" t="str">
        <f>IF(AV590&lt;=設定シート!C$15,"昔",IF(AV590&lt;=設定シート!E$15,"上",IF(AV590&lt;=設定シート!G$15,"中","下")))</f>
        <v>下</v>
      </c>
      <c r="AX590" s="4">
        <f>IF(AV590&lt;=設定シート!$E$36,5,IF(AV590&lt;=設定シート!$I$36,7,IF(AV590&lt;=設定シート!$M$36,9,11)))</f>
        <v>11</v>
      </c>
      <c r="AY590" s="202"/>
      <c r="AZ590" s="200"/>
      <c r="BA590" s="204">
        <f t="shared" ref="BA590" si="313">AN590</f>
        <v>0</v>
      </c>
      <c r="BB590" s="200"/>
      <c r="BC590" s="200"/>
    </row>
    <row r="591" spans="2:65" ht="18" customHeight="1" x14ac:dyDescent="0.15">
      <c r="B591" s="469"/>
      <c r="C591" s="470"/>
      <c r="D591" s="470"/>
      <c r="E591" s="470"/>
      <c r="F591" s="470"/>
      <c r="G591" s="470"/>
      <c r="H591" s="470"/>
      <c r="I591" s="471"/>
      <c r="J591" s="469"/>
      <c r="K591" s="470"/>
      <c r="L591" s="470"/>
      <c r="M591" s="470"/>
      <c r="N591" s="473"/>
      <c r="O591" s="87"/>
      <c r="P591" s="16" t="s">
        <v>45</v>
      </c>
      <c r="Q591" s="45"/>
      <c r="R591" s="16" t="s">
        <v>46</v>
      </c>
      <c r="S591" s="88"/>
      <c r="T591" s="480" t="s">
        <v>48</v>
      </c>
      <c r="U591" s="481"/>
      <c r="V591" s="482"/>
      <c r="W591" s="483"/>
      <c r="X591" s="483"/>
      <c r="Y591" s="484"/>
      <c r="Z591" s="482"/>
      <c r="AA591" s="483"/>
      <c r="AB591" s="483"/>
      <c r="AC591" s="483"/>
      <c r="AD591" s="482"/>
      <c r="AE591" s="483"/>
      <c r="AF591" s="483"/>
      <c r="AG591" s="484"/>
      <c r="AH591" s="435">
        <f>IF(V590="賃金で算定",0,V591+Z591-AD591)</f>
        <v>0</v>
      </c>
      <c r="AI591" s="435"/>
      <c r="AJ591" s="435"/>
      <c r="AK591" s="465"/>
      <c r="AL591" s="439">
        <f>IF(V590="賃金で算定","賃金で算定",IF(OR(V591=0,$F596="",AV590=""),0,IF(AW590="昔",VLOOKUP($F596,労務比率,AX590,FALSE),IF(AW590="上",VLOOKUP($F596,労務比率,AX590,FALSE),IF(AW590="中",VLOOKUP($F596,労務比率,AX590,FALSE),VLOOKUP($F596,労務比率,AX590,FALSE))))))</f>
        <v>0</v>
      </c>
      <c r="AM591" s="440"/>
      <c r="AN591" s="615">
        <f>IF(V590="賃金で算定",0,INT(AH591*AL591/100))</f>
        <v>0</v>
      </c>
      <c r="AO591" s="616"/>
      <c r="AP591" s="616"/>
      <c r="AQ591" s="616"/>
      <c r="AR591" s="616"/>
      <c r="AS591" s="309"/>
      <c r="AV591" s="46"/>
      <c r="AW591" s="47"/>
      <c r="AY591" s="203">
        <f t="shared" ref="AY591" si="314">AH591</f>
        <v>0</v>
      </c>
      <c r="AZ591" s="201">
        <f>IF(AV590&lt;=設定シート!C$85,AH591,IF(AND(AV590&gt;=設定シート!E$85,AV590&lt;=設定シート!G$85),AH591*105/108,AH591))</f>
        <v>0</v>
      </c>
      <c r="BA591" s="198"/>
      <c r="BB591" s="201">
        <f t="shared" ref="BB591" si="315">IF($AL591="賃金で算定",0,INT(AY591*$AL591/100))</f>
        <v>0</v>
      </c>
      <c r="BC591" s="201">
        <f>IF(AY591=AZ591,BB591,AZ591*$AL591/100)</f>
        <v>0</v>
      </c>
      <c r="BL591" s="43">
        <f>IF(AY591=AZ591,0,1)</f>
        <v>0</v>
      </c>
      <c r="BM591" s="43" t="str">
        <f>IF(BL591=1,AL591,"")</f>
        <v/>
      </c>
    </row>
    <row r="592" spans="2:65" ht="18" customHeight="1" x14ac:dyDescent="0.15">
      <c r="B592" s="466"/>
      <c r="C592" s="467"/>
      <c r="D592" s="467"/>
      <c r="E592" s="467"/>
      <c r="F592" s="467"/>
      <c r="G592" s="467"/>
      <c r="H592" s="467"/>
      <c r="I592" s="468"/>
      <c r="J592" s="466"/>
      <c r="K592" s="467"/>
      <c r="L592" s="467"/>
      <c r="M592" s="467"/>
      <c r="N592" s="472"/>
      <c r="O592" s="86"/>
      <c r="P592" s="15" t="s">
        <v>45</v>
      </c>
      <c r="Q592" s="44"/>
      <c r="R592" s="15" t="s">
        <v>46</v>
      </c>
      <c r="S592" s="85"/>
      <c r="T592" s="474" t="s">
        <v>47</v>
      </c>
      <c r="U592" s="475"/>
      <c r="V592" s="476"/>
      <c r="W592" s="477"/>
      <c r="X592" s="477"/>
      <c r="Y592" s="60"/>
      <c r="Z592" s="33"/>
      <c r="AA592" s="34"/>
      <c r="AB592" s="34"/>
      <c r="AC592" s="35"/>
      <c r="AD592" s="33"/>
      <c r="AE592" s="34"/>
      <c r="AF592" s="34"/>
      <c r="AG592" s="40"/>
      <c r="AH592" s="462">
        <f>IF(V592="賃金で算定",V593+Z593-AD593,0)</f>
        <v>0</v>
      </c>
      <c r="AI592" s="463"/>
      <c r="AJ592" s="463"/>
      <c r="AK592" s="464"/>
      <c r="AL592" s="51"/>
      <c r="AM592" s="52"/>
      <c r="AN592" s="590"/>
      <c r="AO592" s="591"/>
      <c r="AP592" s="591"/>
      <c r="AQ592" s="591"/>
      <c r="AR592" s="591"/>
      <c r="AS592" s="307"/>
      <c r="AV592" s="46" t="str">
        <f>IF(OR(O592="",Q592=""),"", IF(O592&lt;20,DATE(O592+118,Q592,IF(S592="",1,S592)),DATE(O592+88,Q592,IF(S592="",1,S592))))</f>
        <v/>
      </c>
      <c r="AW592" s="47" t="str">
        <f>IF(AV592&lt;=設定シート!C$15,"昔",IF(AV592&lt;=設定シート!E$15,"上",IF(AV592&lt;=設定シート!G$15,"中","下")))</f>
        <v>下</v>
      </c>
      <c r="AX592" s="4">
        <f>IF(AV592&lt;=設定シート!$E$36,5,IF(AV592&lt;=設定シート!$I$36,7,IF(AV592&lt;=設定シート!$M$36,9,11)))</f>
        <v>11</v>
      </c>
      <c r="AY592" s="202"/>
      <c r="AZ592" s="200"/>
      <c r="BA592" s="204">
        <f t="shared" ref="BA592" si="316">AN592</f>
        <v>0</v>
      </c>
      <c r="BB592" s="200"/>
      <c r="BC592" s="200"/>
    </row>
    <row r="593" spans="2:65" ht="18" customHeight="1" x14ac:dyDescent="0.15">
      <c r="B593" s="469"/>
      <c r="C593" s="470"/>
      <c r="D593" s="470"/>
      <c r="E593" s="470"/>
      <c r="F593" s="470"/>
      <c r="G593" s="470"/>
      <c r="H593" s="470"/>
      <c r="I593" s="471"/>
      <c r="J593" s="469"/>
      <c r="K593" s="470"/>
      <c r="L593" s="470"/>
      <c r="M593" s="470"/>
      <c r="N593" s="473"/>
      <c r="O593" s="87"/>
      <c r="P593" s="16" t="s">
        <v>45</v>
      </c>
      <c r="Q593" s="45"/>
      <c r="R593" s="16" t="s">
        <v>46</v>
      </c>
      <c r="S593" s="88"/>
      <c r="T593" s="480" t="s">
        <v>48</v>
      </c>
      <c r="U593" s="481"/>
      <c r="V593" s="482"/>
      <c r="W593" s="483"/>
      <c r="X593" s="483"/>
      <c r="Y593" s="484"/>
      <c r="Z593" s="482"/>
      <c r="AA593" s="483"/>
      <c r="AB593" s="483"/>
      <c r="AC593" s="483"/>
      <c r="AD593" s="482">
        <v>0</v>
      </c>
      <c r="AE593" s="483"/>
      <c r="AF593" s="483"/>
      <c r="AG593" s="484"/>
      <c r="AH593" s="435">
        <f>IF(V592="賃金で算定",0,V593+Z593-AD593)</f>
        <v>0</v>
      </c>
      <c r="AI593" s="435"/>
      <c r="AJ593" s="435"/>
      <c r="AK593" s="465"/>
      <c r="AL593" s="439">
        <f>IF(V592="賃金で算定","賃金で算定",IF(OR(V593=0,$F596="",AV592=""),0,IF(AW592="昔",VLOOKUP($F596,労務比率,AX592,FALSE),IF(AW592="上",VLOOKUP($F596,労務比率,AX592,FALSE),IF(AW592="中",VLOOKUP($F596,労務比率,AX592,FALSE),VLOOKUP($F596,労務比率,AX592,FALSE))))))</f>
        <v>0</v>
      </c>
      <c r="AM593" s="440"/>
      <c r="AN593" s="615">
        <f>IF(V592="賃金で算定",0,INT(AH593*AL593/100))</f>
        <v>0</v>
      </c>
      <c r="AO593" s="616"/>
      <c r="AP593" s="616"/>
      <c r="AQ593" s="616"/>
      <c r="AR593" s="616"/>
      <c r="AS593" s="309"/>
      <c r="AV593" s="46"/>
      <c r="AW593" s="47"/>
      <c r="AY593" s="203">
        <f t="shared" ref="AY593" si="317">AH593</f>
        <v>0</v>
      </c>
      <c r="AZ593" s="201">
        <f>IF(AV592&lt;=設定シート!C$85,AH593,IF(AND(AV592&gt;=設定シート!E$85,AV592&lt;=設定シート!G$85),AH593*105/108,AH593))</f>
        <v>0</v>
      </c>
      <c r="BA593" s="198"/>
      <c r="BB593" s="201">
        <f t="shared" ref="BB593" si="318">IF($AL593="賃金で算定",0,INT(AY593*$AL593/100))</f>
        <v>0</v>
      </c>
      <c r="BC593" s="201">
        <f>IF(AY593=AZ593,BB593,AZ593*$AL593/100)</f>
        <v>0</v>
      </c>
      <c r="BL593" s="43">
        <f>IF(AY593=AZ593,0,1)</f>
        <v>0</v>
      </c>
      <c r="BM593" s="43" t="str">
        <f>IF(BL593=1,AL593,"")</f>
        <v/>
      </c>
    </row>
    <row r="594" spans="2:65" ht="18" customHeight="1" x14ac:dyDescent="0.15">
      <c r="B594" s="466"/>
      <c r="C594" s="467"/>
      <c r="D594" s="467"/>
      <c r="E594" s="467"/>
      <c r="F594" s="467"/>
      <c r="G594" s="467"/>
      <c r="H594" s="467"/>
      <c r="I594" s="468"/>
      <c r="J594" s="466"/>
      <c r="K594" s="467"/>
      <c r="L594" s="467"/>
      <c r="M594" s="467"/>
      <c r="N594" s="472"/>
      <c r="O594" s="86"/>
      <c r="P594" s="15" t="s">
        <v>45</v>
      </c>
      <c r="Q594" s="44"/>
      <c r="R594" s="15" t="s">
        <v>46</v>
      </c>
      <c r="S594" s="85"/>
      <c r="T594" s="474" t="s">
        <v>47</v>
      </c>
      <c r="U594" s="475"/>
      <c r="V594" s="476"/>
      <c r="W594" s="477"/>
      <c r="X594" s="477"/>
      <c r="Y594" s="60"/>
      <c r="Z594" s="33"/>
      <c r="AA594" s="34"/>
      <c r="AB594" s="34"/>
      <c r="AC594" s="35"/>
      <c r="AD594" s="33"/>
      <c r="AE594" s="34"/>
      <c r="AF594" s="34"/>
      <c r="AG594" s="40"/>
      <c r="AH594" s="462">
        <f>IF(V594="賃金で算定",V595+Z595-AD595,0)</f>
        <v>0</v>
      </c>
      <c r="AI594" s="463"/>
      <c r="AJ594" s="463"/>
      <c r="AK594" s="464"/>
      <c r="AL594" s="51"/>
      <c r="AM594" s="52"/>
      <c r="AN594" s="590"/>
      <c r="AO594" s="591"/>
      <c r="AP594" s="591"/>
      <c r="AQ594" s="591"/>
      <c r="AR594" s="591"/>
      <c r="AS594" s="307"/>
      <c r="AV594" s="46" t="str">
        <f>IF(OR(O594="",Q594=""),"", IF(O594&lt;20,DATE(O594+118,Q594,IF(S594="",1,S594)),DATE(O594+88,Q594,IF(S594="",1,S594))))</f>
        <v/>
      </c>
      <c r="AW594" s="47" t="str">
        <f>IF(AV594&lt;=設定シート!C$15,"昔",IF(AV594&lt;=設定シート!E$15,"上",IF(AV594&lt;=設定シート!G$15,"中","下")))</f>
        <v>下</v>
      </c>
      <c r="AX594" s="4">
        <f>IF(AV594&lt;=設定シート!$E$36,5,IF(AV594&lt;=設定シート!$I$36,7,IF(AV594&lt;=設定シート!$M$36,9,11)))</f>
        <v>11</v>
      </c>
      <c r="AY594" s="202"/>
      <c r="AZ594" s="200"/>
      <c r="BA594" s="204">
        <f t="shared" ref="BA594" si="319">AN594</f>
        <v>0</v>
      </c>
      <c r="BB594" s="200"/>
      <c r="BC594" s="200"/>
    </row>
    <row r="595" spans="2:65" ht="18" customHeight="1" x14ac:dyDescent="0.15">
      <c r="B595" s="469"/>
      <c r="C595" s="470"/>
      <c r="D595" s="470"/>
      <c r="E595" s="470"/>
      <c r="F595" s="470"/>
      <c r="G595" s="470"/>
      <c r="H595" s="470"/>
      <c r="I595" s="471"/>
      <c r="J595" s="469"/>
      <c r="K595" s="470"/>
      <c r="L595" s="470"/>
      <c r="M595" s="470"/>
      <c r="N595" s="473"/>
      <c r="O595" s="87"/>
      <c r="P595" s="184" t="s">
        <v>45</v>
      </c>
      <c r="Q595" s="45"/>
      <c r="R595" s="16" t="s">
        <v>46</v>
      </c>
      <c r="S595" s="88"/>
      <c r="T595" s="480" t="s">
        <v>48</v>
      </c>
      <c r="U595" s="481"/>
      <c r="V595" s="482"/>
      <c r="W595" s="483"/>
      <c r="X595" s="483"/>
      <c r="Y595" s="484"/>
      <c r="Z595" s="482"/>
      <c r="AA595" s="483"/>
      <c r="AB595" s="483"/>
      <c r="AC595" s="483"/>
      <c r="AD595" s="482">
        <v>0</v>
      </c>
      <c r="AE595" s="483"/>
      <c r="AF595" s="483"/>
      <c r="AG595" s="484"/>
      <c r="AH595" s="436">
        <f>IF(V594="賃金で算定",0,V595+Z595-AD595)</f>
        <v>0</v>
      </c>
      <c r="AI595" s="437"/>
      <c r="AJ595" s="437"/>
      <c r="AK595" s="438"/>
      <c r="AL595" s="439">
        <f>IF(V594="賃金で算定","賃金で算定",IF(OR(V595=0,$F596="",AV594=""),0,IF(AW594="昔",VLOOKUP($F596,労務比率,AX594,FALSE),IF(AW594="上",VLOOKUP($F596,労務比率,AX594,FALSE),IF(AW594="中",VLOOKUP($F596,労務比率,AX594,FALSE),VLOOKUP($F596,労務比率,AX594,FALSE))))))</f>
        <v>0</v>
      </c>
      <c r="AM595" s="440"/>
      <c r="AN595" s="615">
        <f>IF(V594="賃金で算定",0,INT(AH595*AL595/100))</f>
        <v>0</v>
      </c>
      <c r="AO595" s="616"/>
      <c r="AP595" s="616"/>
      <c r="AQ595" s="616"/>
      <c r="AR595" s="616"/>
      <c r="AS595" s="309"/>
      <c r="AV595" s="46"/>
      <c r="AW595" s="47"/>
      <c r="AY595" s="203">
        <f t="shared" ref="AY595" si="320">AH595</f>
        <v>0</v>
      </c>
      <c r="AZ595" s="201">
        <f>IF(AV594&lt;=設定シート!C$85,AH595,IF(AND(AV594&gt;=設定シート!E$85,AV594&lt;=設定シート!G$85),AH595*105/108,AH595))</f>
        <v>0</v>
      </c>
      <c r="BA595" s="198"/>
      <c r="BB595" s="201">
        <f t="shared" ref="BB595" si="321">IF($AL595="賃金で算定",0,INT(AY595*$AL595/100))</f>
        <v>0</v>
      </c>
      <c r="BC595" s="201">
        <f>IF(AY595=AZ595,BB595,AZ595*$AL595/100)</f>
        <v>0</v>
      </c>
      <c r="BL595" s="43">
        <f>IF(AY595=AZ595,0,1)</f>
        <v>0</v>
      </c>
      <c r="BM595" s="43" t="str">
        <f>IF(BL595=1,AL595,"")</f>
        <v/>
      </c>
    </row>
    <row r="596" spans="2:65" ht="18" customHeight="1" x14ac:dyDescent="0.15">
      <c r="B596" s="441" t="s">
        <v>85</v>
      </c>
      <c r="C596" s="442"/>
      <c r="D596" s="442"/>
      <c r="E596" s="443"/>
      <c r="F596" s="450"/>
      <c r="G596" s="451"/>
      <c r="H596" s="451"/>
      <c r="I596" s="451"/>
      <c r="J596" s="451"/>
      <c r="K596" s="451"/>
      <c r="L596" s="451"/>
      <c r="M596" s="451"/>
      <c r="N596" s="452"/>
      <c r="O596" s="441" t="s">
        <v>49</v>
      </c>
      <c r="P596" s="442"/>
      <c r="Q596" s="442"/>
      <c r="R596" s="442"/>
      <c r="S596" s="442"/>
      <c r="T596" s="442"/>
      <c r="U596" s="443"/>
      <c r="V596" s="459">
        <f>AH596</f>
        <v>0</v>
      </c>
      <c r="W596" s="460"/>
      <c r="X596" s="460"/>
      <c r="Y596" s="461"/>
      <c r="Z596" s="33"/>
      <c r="AA596" s="34"/>
      <c r="AB596" s="34"/>
      <c r="AC596" s="35"/>
      <c r="AD596" s="33"/>
      <c r="AE596" s="34"/>
      <c r="AF596" s="34"/>
      <c r="AG596" s="35"/>
      <c r="AH596" s="462">
        <f>AH578+AH580+AH582+AH584+AH586+AH588+AH590+AH592+AH594</f>
        <v>0</v>
      </c>
      <c r="AI596" s="463"/>
      <c r="AJ596" s="463"/>
      <c r="AK596" s="464"/>
      <c r="AL596" s="53"/>
      <c r="AM596" s="54"/>
      <c r="AN596" s="459">
        <f>AN578+AN580+AN582+AN584+AN586+AN588+AN590+AN592+AN594</f>
        <v>0</v>
      </c>
      <c r="AO596" s="460"/>
      <c r="AP596" s="460"/>
      <c r="AQ596" s="460"/>
      <c r="AR596" s="460"/>
      <c r="AS596" s="307"/>
      <c r="AW596" s="47"/>
      <c r="AY596" s="202"/>
      <c r="AZ596" s="205"/>
      <c r="BA596" s="212">
        <f>BA578+BA580+BA582+BA584+BA586+BA588+BA590+BA592+BA594</f>
        <v>0</v>
      </c>
      <c r="BB596" s="204">
        <f>BB579+BB581+BB583+BB585+BB587+BB589+BB591+BB593+BB595</f>
        <v>0</v>
      </c>
      <c r="BC596" s="204">
        <f>SUMIF(BL579:BL595,0,BC579:BC595)+ROUNDDOWN(ROUNDDOWN(BL596*105/108,0)*BM596/100,0)</f>
        <v>0</v>
      </c>
      <c r="BL596" s="43">
        <f>SUMIF(BL579:BL595,1,AH579:AK595)</f>
        <v>0</v>
      </c>
      <c r="BM596" s="43">
        <f>IF(COUNT(BM579:BM595)=0,0,SUM(BM579:BM595)/COUNT(BM579:BM595))</f>
        <v>0</v>
      </c>
    </row>
    <row r="597" spans="2:65" ht="18" customHeight="1" x14ac:dyDescent="0.15">
      <c r="B597" s="444"/>
      <c r="C597" s="445"/>
      <c r="D597" s="445"/>
      <c r="E597" s="446"/>
      <c r="F597" s="453"/>
      <c r="G597" s="454"/>
      <c r="H597" s="454"/>
      <c r="I597" s="454"/>
      <c r="J597" s="454"/>
      <c r="K597" s="454"/>
      <c r="L597" s="454"/>
      <c r="M597" s="454"/>
      <c r="N597" s="455"/>
      <c r="O597" s="444"/>
      <c r="P597" s="445"/>
      <c r="Q597" s="445"/>
      <c r="R597" s="445"/>
      <c r="S597" s="445"/>
      <c r="T597" s="445"/>
      <c r="U597" s="446"/>
      <c r="V597" s="434">
        <f>V579+V581+V583+V585+V587+V589+V591+V593+V595-V596</f>
        <v>0</v>
      </c>
      <c r="W597" s="435"/>
      <c r="X597" s="435"/>
      <c r="Y597" s="465"/>
      <c r="Z597" s="434">
        <f>Z579+Z581+Z583+Z585+Z587+Z589+Z591+Z593+Z595</f>
        <v>0</v>
      </c>
      <c r="AA597" s="435"/>
      <c r="AB597" s="435"/>
      <c r="AC597" s="435"/>
      <c r="AD597" s="434">
        <f>AD579+AD581+AD583+AD585+AD587+AD589+AD591+AD593+AD595</f>
        <v>0</v>
      </c>
      <c r="AE597" s="435"/>
      <c r="AF597" s="435"/>
      <c r="AG597" s="435"/>
      <c r="AH597" s="434">
        <f>AY597</f>
        <v>0</v>
      </c>
      <c r="AI597" s="435"/>
      <c r="AJ597" s="435"/>
      <c r="AK597" s="435"/>
      <c r="AL597" s="55"/>
      <c r="AM597" s="56"/>
      <c r="AN597" s="926">
        <f>BB597</f>
        <v>0</v>
      </c>
      <c r="AO597" s="638"/>
      <c r="AP597" s="638"/>
      <c r="AQ597" s="638"/>
      <c r="AR597" s="638"/>
      <c r="AS597" s="308"/>
      <c r="AW597" s="47"/>
      <c r="AY597" s="208">
        <f>AY579+AY581+AY583+AY585+AY587+AY589+AY591+AY593+AY595</f>
        <v>0</v>
      </c>
      <c r="AZ597" s="210"/>
      <c r="BA597" s="210"/>
      <c r="BB597" s="206">
        <f>BB596</f>
        <v>0</v>
      </c>
      <c r="BC597" s="213"/>
    </row>
    <row r="598" spans="2:65" ht="18" customHeight="1" x14ac:dyDescent="0.15">
      <c r="B598" s="447"/>
      <c r="C598" s="448"/>
      <c r="D598" s="448"/>
      <c r="E598" s="449"/>
      <c r="F598" s="456"/>
      <c r="G598" s="457"/>
      <c r="H598" s="457"/>
      <c r="I598" s="457"/>
      <c r="J598" s="457"/>
      <c r="K598" s="457"/>
      <c r="L598" s="457"/>
      <c r="M598" s="457"/>
      <c r="N598" s="458"/>
      <c r="O598" s="447"/>
      <c r="P598" s="448"/>
      <c r="Q598" s="448"/>
      <c r="R598" s="448"/>
      <c r="S598" s="448"/>
      <c r="T598" s="448"/>
      <c r="U598" s="449"/>
      <c r="V598" s="436"/>
      <c r="W598" s="437"/>
      <c r="X598" s="437"/>
      <c r="Y598" s="438"/>
      <c r="Z598" s="436"/>
      <c r="AA598" s="437"/>
      <c r="AB598" s="437"/>
      <c r="AC598" s="437"/>
      <c r="AD598" s="436"/>
      <c r="AE598" s="437"/>
      <c r="AF598" s="437"/>
      <c r="AG598" s="437"/>
      <c r="AH598" s="436">
        <f>AZ598</f>
        <v>0</v>
      </c>
      <c r="AI598" s="437"/>
      <c r="AJ598" s="437"/>
      <c r="AK598" s="438"/>
      <c r="AL598" s="57"/>
      <c r="AM598" s="58"/>
      <c r="AN598" s="615">
        <f>BC598</f>
        <v>0</v>
      </c>
      <c r="AO598" s="616"/>
      <c r="AP598" s="616"/>
      <c r="AQ598" s="616"/>
      <c r="AR598" s="616"/>
      <c r="AS598" s="309"/>
      <c r="AU598" s="90"/>
      <c r="AW598" s="47"/>
      <c r="AY598" s="209"/>
      <c r="AZ598" s="211">
        <f>IF(AZ579+AZ581+AZ583+AZ585+AZ587+AZ589+AZ591+AZ593+AZ595=AY597,0,ROUNDDOWN(AZ579+AZ581+AZ583+AZ585+AZ587+AZ589+AZ591+AZ593+AZ595,0))</f>
        <v>0</v>
      </c>
      <c r="BA598" s="207"/>
      <c r="BB598" s="207"/>
      <c r="BC598" s="211">
        <f>IF(BC596=BB597,0,BC596)</f>
        <v>0</v>
      </c>
    </row>
    <row r="599" spans="2:65" ht="18" customHeight="1" x14ac:dyDescent="0.15">
      <c r="AD599" s="1" t="str">
        <f>IF(AND($F596="",$V596+$V597&gt;0),"事業の種類を選択してください。","")</f>
        <v/>
      </c>
      <c r="AN599" s="929">
        <f>IF(AN596=0,0,AN596+IF(AN598=0,AN597,AN598))</f>
        <v>0</v>
      </c>
      <c r="AO599" s="929"/>
      <c r="AP599" s="929"/>
      <c r="AQ599" s="929"/>
      <c r="AR599" s="929"/>
      <c r="AW599" s="47"/>
    </row>
    <row r="600" spans="2:65" ht="31.5" customHeight="1" x14ac:dyDescent="0.15">
      <c r="AN600" s="337"/>
      <c r="AO600" s="337"/>
      <c r="AP600" s="337"/>
      <c r="AQ600" s="337"/>
      <c r="AR600" s="337"/>
      <c r="AW600" s="47"/>
    </row>
    <row r="601" spans="2:65" ht="7.5" customHeight="1" x14ac:dyDescent="0.15">
      <c r="X601" s="6"/>
      <c r="Y601" s="6"/>
      <c r="AW601" s="47"/>
    </row>
    <row r="602" spans="2:65" ht="10.5" customHeight="1" x14ac:dyDescent="0.15">
      <c r="X602" s="6"/>
      <c r="Y602" s="6"/>
      <c r="AW602" s="47"/>
    </row>
    <row r="603" spans="2:65" ht="5.25" customHeight="1" x14ac:dyDescent="0.15">
      <c r="X603" s="6"/>
      <c r="Y603" s="6"/>
      <c r="AW603" s="47"/>
    </row>
    <row r="604" spans="2:65" ht="5.25" customHeight="1" x14ac:dyDescent="0.15">
      <c r="X604" s="6"/>
      <c r="Y604" s="6"/>
      <c r="AW604" s="47"/>
    </row>
    <row r="605" spans="2:65" ht="5.25" customHeight="1" x14ac:dyDescent="0.15">
      <c r="X605" s="6"/>
      <c r="Y605" s="6"/>
      <c r="AW605" s="47"/>
    </row>
    <row r="606" spans="2:65" ht="5.25" customHeight="1" x14ac:dyDescent="0.15">
      <c r="X606" s="6"/>
      <c r="Y606" s="6"/>
      <c r="AW606" s="47"/>
    </row>
    <row r="607" spans="2:65" ht="17.25" customHeight="1" x14ac:dyDescent="0.15">
      <c r="B607" s="2" t="s">
        <v>50</v>
      </c>
      <c r="S607" s="4"/>
      <c r="T607" s="4"/>
      <c r="U607" s="4"/>
      <c r="V607" s="4"/>
      <c r="W607" s="4"/>
      <c r="AL607" s="48"/>
      <c r="AW607" s="47"/>
    </row>
    <row r="608" spans="2:65" ht="12.75" customHeight="1" x14ac:dyDescent="0.15">
      <c r="M608" s="49"/>
      <c r="N608" s="49"/>
      <c r="O608" s="49"/>
      <c r="P608" s="49"/>
      <c r="Q608" s="49"/>
      <c r="R608" s="49"/>
      <c r="S608" s="49"/>
      <c r="T608" s="50"/>
      <c r="U608" s="50"/>
      <c r="V608" s="50"/>
      <c r="W608" s="50"/>
      <c r="X608" s="50"/>
      <c r="Y608" s="50"/>
      <c r="Z608" s="50"/>
      <c r="AA608" s="49"/>
      <c r="AB608" s="49"/>
      <c r="AC608" s="49"/>
      <c r="AL608" s="48"/>
      <c r="AM608" s="560" t="s">
        <v>266</v>
      </c>
      <c r="AN608" s="561"/>
      <c r="AO608" s="561"/>
      <c r="AP608" s="562"/>
      <c r="AW608" s="47"/>
    </row>
    <row r="609" spans="2:65" ht="12.75" customHeight="1" x14ac:dyDescent="0.15">
      <c r="M609" s="49"/>
      <c r="N609" s="49"/>
      <c r="O609" s="49"/>
      <c r="P609" s="49"/>
      <c r="Q609" s="49"/>
      <c r="R609" s="49"/>
      <c r="S609" s="49"/>
      <c r="T609" s="50"/>
      <c r="U609" s="50"/>
      <c r="V609" s="50"/>
      <c r="W609" s="50"/>
      <c r="X609" s="50"/>
      <c r="Y609" s="50"/>
      <c r="Z609" s="50"/>
      <c r="AA609" s="49"/>
      <c r="AB609" s="49"/>
      <c r="AC609" s="49"/>
      <c r="AL609" s="48"/>
      <c r="AM609" s="563"/>
      <c r="AN609" s="564"/>
      <c r="AO609" s="564"/>
      <c r="AP609" s="565"/>
      <c r="AW609" s="47"/>
    </row>
    <row r="610" spans="2:65" ht="12.75" customHeight="1" x14ac:dyDescent="0.15">
      <c r="M610" s="49"/>
      <c r="N610" s="49"/>
      <c r="O610" s="49"/>
      <c r="P610" s="49"/>
      <c r="Q610" s="49"/>
      <c r="R610" s="49"/>
      <c r="S610" s="49"/>
      <c r="T610" s="49"/>
      <c r="U610" s="49"/>
      <c r="V610" s="49"/>
      <c r="W610" s="49"/>
      <c r="X610" s="49"/>
      <c r="Y610" s="49"/>
      <c r="Z610" s="49"/>
      <c r="AA610" s="49"/>
      <c r="AB610" s="49"/>
      <c r="AC610" s="49"/>
      <c r="AL610" s="48"/>
      <c r="AM610" s="220"/>
      <c r="AN610" s="335"/>
      <c r="AW610" s="47"/>
    </row>
    <row r="611" spans="2:65" ht="6" customHeight="1" x14ac:dyDescent="0.15">
      <c r="M611" s="49"/>
      <c r="N611" s="49"/>
      <c r="O611" s="49"/>
      <c r="P611" s="49"/>
      <c r="Q611" s="49"/>
      <c r="R611" s="49"/>
      <c r="S611" s="49"/>
      <c r="T611" s="49"/>
      <c r="U611" s="49"/>
      <c r="V611" s="49"/>
      <c r="W611" s="49"/>
      <c r="X611" s="49"/>
      <c r="Y611" s="49"/>
      <c r="Z611" s="49"/>
      <c r="AA611" s="49"/>
      <c r="AB611" s="49"/>
      <c r="AC611" s="49"/>
      <c r="AL611" s="48"/>
      <c r="AM611" s="48"/>
      <c r="AW611" s="47"/>
    </row>
    <row r="612" spans="2:65" ht="12.75" customHeight="1" x14ac:dyDescent="0.15">
      <c r="B612" s="566" t="s">
        <v>2</v>
      </c>
      <c r="C612" s="567"/>
      <c r="D612" s="567"/>
      <c r="E612" s="567"/>
      <c r="F612" s="567"/>
      <c r="G612" s="567"/>
      <c r="H612" s="567"/>
      <c r="I612" s="567"/>
      <c r="J612" s="569" t="s">
        <v>10</v>
      </c>
      <c r="K612" s="569"/>
      <c r="L612" s="3" t="s">
        <v>3</v>
      </c>
      <c r="M612" s="569" t="s">
        <v>11</v>
      </c>
      <c r="N612" s="569"/>
      <c r="O612" s="570" t="s">
        <v>12</v>
      </c>
      <c r="P612" s="569"/>
      <c r="Q612" s="569"/>
      <c r="R612" s="569"/>
      <c r="S612" s="569"/>
      <c r="T612" s="569"/>
      <c r="U612" s="569" t="s">
        <v>13</v>
      </c>
      <c r="V612" s="569"/>
      <c r="W612" s="569"/>
      <c r="AD612" s="5"/>
      <c r="AE612" s="5"/>
      <c r="AF612" s="5"/>
      <c r="AG612" s="5"/>
      <c r="AH612" s="5"/>
      <c r="AI612" s="5"/>
      <c r="AJ612" s="5"/>
      <c r="AL612" s="571">
        <f>$AL$9</f>
        <v>0</v>
      </c>
      <c r="AM612" s="572"/>
      <c r="AN612" s="938" t="s">
        <v>4</v>
      </c>
      <c r="AO612" s="938"/>
      <c r="AP612" s="941">
        <v>15</v>
      </c>
      <c r="AQ612" s="941"/>
      <c r="AR612" s="938" t="s">
        <v>5</v>
      </c>
      <c r="AS612" s="944"/>
      <c r="AW612" s="47"/>
    </row>
    <row r="613" spans="2:65" ht="13.5" customHeight="1" x14ac:dyDescent="0.15">
      <c r="B613" s="567"/>
      <c r="C613" s="567"/>
      <c r="D613" s="567"/>
      <c r="E613" s="567"/>
      <c r="F613" s="567"/>
      <c r="G613" s="567"/>
      <c r="H613" s="567"/>
      <c r="I613" s="567"/>
      <c r="J613" s="508" t="str">
        <f>$J$10</f>
        <v>1</v>
      </c>
      <c r="K613" s="510" t="str">
        <f>$K$10</f>
        <v>2</v>
      </c>
      <c r="L613" s="513" t="str">
        <f>$L$10</f>
        <v>1</v>
      </c>
      <c r="M613" s="516" t="str">
        <f>$M$10</f>
        <v>0</v>
      </c>
      <c r="N613" s="510" t="str">
        <f>$N$10</f>
        <v>3</v>
      </c>
      <c r="O613" s="516" t="str">
        <f>$O$10</f>
        <v>9</v>
      </c>
      <c r="P613" s="519" t="str">
        <f>$P$10</f>
        <v>3</v>
      </c>
      <c r="Q613" s="519" t="str">
        <f>$Q$10</f>
        <v>9</v>
      </c>
      <c r="R613" s="519" t="str">
        <f>$R$10</f>
        <v>0</v>
      </c>
      <c r="S613" s="519" t="str">
        <f>$S$10</f>
        <v>2</v>
      </c>
      <c r="T613" s="510" t="str">
        <f>$T$10</f>
        <v>5</v>
      </c>
      <c r="U613" s="516">
        <f>$U$10</f>
        <v>0</v>
      </c>
      <c r="V613" s="519">
        <f>$V$10</f>
        <v>0</v>
      </c>
      <c r="W613" s="510">
        <f>$W$10</f>
        <v>0</v>
      </c>
      <c r="AD613" s="5"/>
      <c r="AE613" s="5"/>
      <c r="AF613" s="5"/>
      <c r="AG613" s="5"/>
      <c r="AH613" s="5"/>
      <c r="AI613" s="5"/>
      <c r="AJ613" s="5"/>
      <c r="AL613" s="573"/>
      <c r="AM613" s="574"/>
      <c r="AN613" s="939"/>
      <c r="AO613" s="939"/>
      <c r="AP613" s="942"/>
      <c r="AQ613" s="942"/>
      <c r="AR613" s="939"/>
      <c r="AS613" s="945"/>
      <c r="AW613" s="47"/>
    </row>
    <row r="614" spans="2:65" ht="9" customHeight="1" x14ac:dyDescent="0.15">
      <c r="B614" s="567"/>
      <c r="C614" s="567"/>
      <c r="D614" s="567"/>
      <c r="E614" s="567"/>
      <c r="F614" s="567"/>
      <c r="G614" s="567"/>
      <c r="H614" s="567"/>
      <c r="I614" s="567"/>
      <c r="J614" s="509"/>
      <c r="K614" s="511"/>
      <c r="L614" s="514"/>
      <c r="M614" s="517"/>
      <c r="N614" s="511"/>
      <c r="O614" s="517"/>
      <c r="P614" s="520"/>
      <c r="Q614" s="520"/>
      <c r="R614" s="520"/>
      <c r="S614" s="520"/>
      <c r="T614" s="511"/>
      <c r="U614" s="517"/>
      <c r="V614" s="520"/>
      <c r="W614" s="511"/>
      <c r="AD614" s="5"/>
      <c r="AE614" s="5"/>
      <c r="AF614" s="5"/>
      <c r="AG614" s="5"/>
      <c r="AH614" s="5"/>
      <c r="AI614" s="5"/>
      <c r="AJ614" s="5"/>
      <c r="AL614" s="575"/>
      <c r="AM614" s="576"/>
      <c r="AN614" s="940"/>
      <c r="AO614" s="940"/>
      <c r="AP614" s="943"/>
      <c r="AQ614" s="943"/>
      <c r="AR614" s="940"/>
      <c r="AS614" s="946"/>
      <c r="AW614" s="47"/>
    </row>
    <row r="615" spans="2:65" ht="6" customHeight="1" x14ac:dyDescent="0.15">
      <c r="B615" s="568"/>
      <c r="C615" s="568"/>
      <c r="D615" s="568"/>
      <c r="E615" s="568"/>
      <c r="F615" s="568"/>
      <c r="G615" s="568"/>
      <c r="H615" s="568"/>
      <c r="I615" s="568"/>
      <c r="J615" s="509"/>
      <c r="K615" s="512"/>
      <c r="L615" s="515"/>
      <c r="M615" s="518"/>
      <c r="N615" s="512"/>
      <c r="O615" s="518"/>
      <c r="P615" s="521"/>
      <c r="Q615" s="521"/>
      <c r="R615" s="521"/>
      <c r="S615" s="521"/>
      <c r="T615" s="512"/>
      <c r="U615" s="518"/>
      <c r="V615" s="521"/>
      <c r="W615" s="512"/>
      <c r="AW615" s="47"/>
    </row>
    <row r="616" spans="2:65" ht="15" customHeight="1" x14ac:dyDescent="0.15">
      <c r="B616" s="487" t="s">
        <v>51</v>
      </c>
      <c r="C616" s="488"/>
      <c r="D616" s="488"/>
      <c r="E616" s="488"/>
      <c r="F616" s="488"/>
      <c r="G616" s="488"/>
      <c r="H616" s="488"/>
      <c r="I616" s="489"/>
      <c r="J616" s="487" t="s">
        <v>6</v>
      </c>
      <c r="K616" s="488"/>
      <c r="L616" s="488"/>
      <c r="M616" s="488"/>
      <c r="N616" s="496"/>
      <c r="O616" s="499" t="s">
        <v>52</v>
      </c>
      <c r="P616" s="488"/>
      <c r="Q616" s="488"/>
      <c r="R616" s="488"/>
      <c r="S616" s="488"/>
      <c r="T616" s="488"/>
      <c r="U616" s="489"/>
      <c r="V616" s="12" t="s">
        <v>53</v>
      </c>
      <c r="W616" s="27"/>
      <c r="X616" s="27"/>
      <c r="Y616" s="526" t="s">
        <v>54</v>
      </c>
      <c r="Z616" s="526"/>
      <c r="AA616" s="526"/>
      <c r="AB616" s="526"/>
      <c r="AC616" s="526"/>
      <c r="AD616" s="526"/>
      <c r="AE616" s="526"/>
      <c r="AF616" s="526"/>
      <c r="AG616" s="526"/>
      <c r="AH616" s="526"/>
      <c r="AI616" s="27"/>
      <c r="AJ616" s="27"/>
      <c r="AK616" s="28"/>
      <c r="AL616" s="527" t="s">
        <v>216</v>
      </c>
      <c r="AM616" s="527"/>
      <c r="AN616" s="930" t="s">
        <v>33</v>
      </c>
      <c r="AO616" s="930"/>
      <c r="AP616" s="930"/>
      <c r="AQ616" s="930"/>
      <c r="AR616" s="930"/>
      <c r="AS616" s="931"/>
      <c r="AW616" s="47"/>
    </row>
    <row r="617" spans="2:65" ht="13.5" customHeight="1" x14ac:dyDescent="0.15">
      <c r="B617" s="490"/>
      <c r="C617" s="491"/>
      <c r="D617" s="491"/>
      <c r="E617" s="491"/>
      <c r="F617" s="491"/>
      <c r="G617" s="491"/>
      <c r="H617" s="491"/>
      <c r="I617" s="492"/>
      <c r="J617" s="490"/>
      <c r="K617" s="491"/>
      <c r="L617" s="491"/>
      <c r="M617" s="491"/>
      <c r="N617" s="497"/>
      <c r="O617" s="500"/>
      <c r="P617" s="491"/>
      <c r="Q617" s="491"/>
      <c r="R617" s="491"/>
      <c r="S617" s="491"/>
      <c r="T617" s="491"/>
      <c r="U617" s="492"/>
      <c r="V617" s="530" t="s">
        <v>7</v>
      </c>
      <c r="W617" s="531"/>
      <c r="X617" s="531"/>
      <c r="Y617" s="532"/>
      <c r="Z617" s="536" t="s">
        <v>16</v>
      </c>
      <c r="AA617" s="537"/>
      <c r="AB617" s="537"/>
      <c r="AC617" s="538"/>
      <c r="AD617" s="542" t="s">
        <v>17</v>
      </c>
      <c r="AE617" s="543"/>
      <c r="AF617" s="543"/>
      <c r="AG617" s="544"/>
      <c r="AH617" s="548" t="s">
        <v>86</v>
      </c>
      <c r="AI617" s="549"/>
      <c r="AJ617" s="549"/>
      <c r="AK617" s="550"/>
      <c r="AL617" s="554" t="s">
        <v>217</v>
      </c>
      <c r="AM617" s="554"/>
      <c r="AN617" s="932" t="s">
        <v>19</v>
      </c>
      <c r="AO617" s="933"/>
      <c r="AP617" s="933"/>
      <c r="AQ617" s="933"/>
      <c r="AR617" s="934"/>
      <c r="AS617" s="935"/>
      <c r="AW617" s="47"/>
      <c r="AY617" s="196" t="s">
        <v>243</v>
      </c>
      <c r="AZ617" s="196" t="s">
        <v>243</v>
      </c>
      <c r="BA617" s="196" t="s">
        <v>241</v>
      </c>
      <c r="BB617" s="522" t="s">
        <v>242</v>
      </c>
      <c r="BC617" s="523"/>
    </row>
    <row r="618" spans="2:65" ht="13.5" customHeight="1" x14ac:dyDescent="0.15">
      <c r="B618" s="493"/>
      <c r="C618" s="494"/>
      <c r="D618" s="494"/>
      <c r="E618" s="494"/>
      <c r="F618" s="494"/>
      <c r="G618" s="494"/>
      <c r="H618" s="494"/>
      <c r="I618" s="495"/>
      <c r="J618" s="493"/>
      <c r="K618" s="494"/>
      <c r="L618" s="494"/>
      <c r="M618" s="494"/>
      <c r="N618" s="498"/>
      <c r="O618" s="501"/>
      <c r="P618" s="494"/>
      <c r="Q618" s="494"/>
      <c r="R618" s="494"/>
      <c r="S618" s="494"/>
      <c r="T618" s="494"/>
      <c r="U618" s="495"/>
      <c r="V618" s="533"/>
      <c r="W618" s="534"/>
      <c r="X618" s="534"/>
      <c r="Y618" s="535"/>
      <c r="Z618" s="539"/>
      <c r="AA618" s="540"/>
      <c r="AB618" s="540"/>
      <c r="AC618" s="541"/>
      <c r="AD618" s="545"/>
      <c r="AE618" s="546"/>
      <c r="AF618" s="546"/>
      <c r="AG618" s="547"/>
      <c r="AH618" s="551"/>
      <c r="AI618" s="552"/>
      <c r="AJ618" s="552"/>
      <c r="AK618" s="553"/>
      <c r="AL618" s="555"/>
      <c r="AM618" s="555"/>
      <c r="AN618" s="936"/>
      <c r="AO618" s="936"/>
      <c r="AP618" s="936"/>
      <c r="AQ618" s="936"/>
      <c r="AR618" s="936"/>
      <c r="AS618" s="937"/>
      <c r="AW618" s="47"/>
      <c r="AY618" s="197"/>
      <c r="AZ618" s="198" t="s">
        <v>237</v>
      </c>
      <c r="BA618" s="198" t="s">
        <v>240</v>
      </c>
      <c r="BB618" s="199" t="s">
        <v>238</v>
      </c>
      <c r="BC618" s="198" t="s">
        <v>237</v>
      </c>
      <c r="BL618" s="43" t="s">
        <v>251</v>
      </c>
      <c r="BM618" s="43" t="s">
        <v>151</v>
      </c>
    </row>
    <row r="619" spans="2:65" ht="18" customHeight="1" x14ac:dyDescent="0.15">
      <c r="B619" s="466"/>
      <c r="C619" s="467"/>
      <c r="D619" s="467"/>
      <c r="E619" s="467"/>
      <c r="F619" s="467"/>
      <c r="G619" s="467"/>
      <c r="H619" s="467"/>
      <c r="I619" s="468"/>
      <c r="J619" s="466"/>
      <c r="K619" s="467"/>
      <c r="L619" s="467"/>
      <c r="M619" s="467"/>
      <c r="N619" s="472"/>
      <c r="O619" s="86"/>
      <c r="P619" s="15" t="s">
        <v>0</v>
      </c>
      <c r="Q619" s="44"/>
      <c r="R619" s="15" t="s">
        <v>1</v>
      </c>
      <c r="S619" s="85"/>
      <c r="T619" s="474" t="s">
        <v>57</v>
      </c>
      <c r="U619" s="475"/>
      <c r="V619" s="476"/>
      <c r="W619" s="477"/>
      <c r="X619" s="477"/>
      <c r="Y619" s="59" t="s">
        <v>8</v>
      </c>
      <c r="Z619" s="37"/>
      <c r="AA619" s="38"/>
      <c r="AB619" s="38"/>
      <c r="AC619" s="36" t="s">
        <v>8</v>
      </c>
      <c r="AD619" s="37"/>
      <c r="AE619" s="38"/>
      <c r="AF619" s="38"/>
      <c r="AG619" s="39" t="s">
        <v>8</v>
      </c>
      <c r="AH619" s="462">
        <f>IF(V619="賃金で算定",V620+Z620-AD620,0)</f>
        <v>0</v>
      </c>
      <c r="AI619" s="463"/>
      <c r="AJ619" s="463"/>
      <c r="AK619" s="464"/>
      <c r="AL619" s="51"/>
      <c r="AM619" s="52"/>
      <c r="AN619" s="590"/>
      <c r="AO619" s="591"/>
      <c r="AP619" s="591"/>
      <c r="AQ619" s="591"/>
      <c r="AR619" s="591"/>
      <c r="AS619" s="265" t="s">
        <v>8</v>
      </c>
      <c r="AV619" s="46" t="str">
        <f>IF(OR(O619="",Q619=""),"", IF(O619&lt;20,DATE(O619+118,Q619,IF(S619="",1,S619)),DATE(O619+88,Q619,IF(S619="",1,S619))))</f>
        <v/>
      </c>
      <c r="AW619" s="47" t="str">
        <f>IF(AV619&lt;=設定シート!C$15,"昔",IF(AV619&lt;=設定シート!E$15,"上",IF(AV619&lt;=設定シート!G$15,"中","下")))</f>
        <v>下</v>
      </c>
      <c r="AX619" s="4">
        <f>IF(AV619&lt;=設定シート!$E$36,5,IF(AV619&lt;=設定シート!$I$36,7,IF(AV619&lt;=設定シート!$M$36,9,11)))</f>
        <v>11</v>
      </c>
      <c r="AY619" s="202"/>
      <c r="AZ619" s="200"/>
      <c r="BA619" s="204">
        <f>AN619</f>
        <v>0</v>
      </c>
      <c r="BB619" s="200"/>
      <c r="BC619" s="200"/>
    </row>
    <row r="620" spans="2:65" ht="18" customHeight="1" x14ac:dyDescent="0.15">
      <c r="B620" s="469"/>
      <c r="C620" s="470"/>
      <c r="D620" s="470"/>
      <c r="E620" s="470"/>
      <c r="F620" s="470"/>
      <c r="G620" s="470"/>
      <c r="H620" s="470"/>
      <c r="I620" s="471"/>
      <c r="J620" s="469"/>
      <c r="K620" s="470"/>
      <c r="L620" s="470"/>
      <c r="M620" s="470"/>
      <c r="N620" s="473"/>
      <c r="O620" s="87"/>
      <c r="P620" s="5" t="s">
        <v>0</v>
      </c>
      <c r="Q620" s="45"/>
      <c r="R620" s="5" t="s">
        <v>1</v>
      </c>
      <c r="S620" s="88"/>
      <c r="T620" s="480" t="s">
        <v>58</v>
      </c>
      <c r="U620" s="481"/>
      <c r="V620" s="482"/>
      <c r="W620" s="483"/>
      <c r="X620" s="483"/>
      <c r="Y620" s="484"/>
      <c r="Z620" s="485"/>
      <c r="AA620" s="486"/>
      <c r="AB620" s="486"/>
      <c r="AC620" s="486"/>
      <c r="AD620" s="482">
        <v>0</v>
      </c>
      <c r="AE620" s="483"/>
      <c r="AF620" s="483"/>
      <c r="AG620" s="484"/>
      <c r="AH620" s="435">
        <f>IF(V619="賃金で算定",0,V620+Z620-AD620)</f>
        <v>0</v>
      </c>
      <c r="AI620" s="435"/>
      <c r="AJ620" s="435"/>
      <c r="AK620" s="465"/>
      <c r="AL620" s="439">
        <f>IF(V619="賃金で算定","賃金で算定",IF(OR(V620=0,$F637="",AV619=""),0,IF(AW619="昔",VLOOKUP($F637,労務比率,AX619,FALSE),IF(AW619="上",VLOOKUP($F637,労務比率,AX619,FALSE),IF(AW619="中",VLOOKUP($F637,労務比率,AX619,FALSE),VLOOKUP($F637,労務比率,AX619,FALSE))))))</f>
        <v>0</v>
      </c>
      <c r="AM620" s="440"/>
      <c r="AN620" s="615">
        <f>IF(V619="賃金で算定",0,INT(AH620*AL620/100))</f>
        <v>0</v>
      </c>
      <c r="AO620" s="616"/>
      <c r="AP620" s="616"/>
      <c r="AQ620" s="616"/>
      <c r="AR620" s="616"/>
      <c r="AS620" s="309"/>
      <c r="AV620" s="46"/>
      <c r="AW620" s="47"/>
      <c r="AY620" s="203">
        <f>AH620</f>
        <v>0</v>
      </c>
      <c r="AZ620" s="201">
        <f>IF(AV619&lt;=設定シート!C$85,AH620,IF(AND(AV619&gt;=設定シート!E$85,AV619&lt;=設定シート!G$85),AH620*105/108,AH620))</f>
        <v>0</v>
      </c>
      <c r="BA620" s="198"/>
      <c r="BB620" s="201">
        <f>IF($AL620="賃金で算定",0,INT(AY620*$AL620/100))</f>
        <v>0</v>
      </c>
      <c r="BC620" s="201">
        <f>IF(AY620=AZ620,BB620,AZ620*$AL620/100)</f>
        <v>0</v>
      </c>
      <c r="BL620" s="43">
        <f>IF(AY620=AZ620,0,1)</f>
        <v>0</v>
      </c>
      <c r="BM620" s="43" t="str">
        <f>IF(BL620=1,AL620,"")</f>
        <v/>
      </c>
    </row>
    <row r="621" spans="2:65" ht="18" customHeight="1" x14ac:dyDescent="0.15">
      <c r="B621" s="466"/>
      <c r="C621" s="467"/>
      <c r="D621" s="467"/>
      <c r="E621" s="467"/>
      <c r="F621" s="467"/>
      <c r="G621" s="467"/>
      <c r="H621" s="467"/>
      <c r="I621" s="468"/>
      <c r="J621" s="466"/>
      <c r="K621" s="467"/>
      <c r="L621" s="467"/>
      <c r="M621" s="467"/>
      <c r="N621" s="472"/>
      <c r="O621" s="86"/>
      <c r="P621" s="15" t="s">
        <v>45</v>
      </c>
      <c r="Q621" s="44"/>
      <c r="R621" s="15" t="s">
        <v>46</v>
      </c>
      <c r="S621" s="85"/>
      <c r="T621" s="474" t="s">
        <v>47</v>
      </c>
      <c r="U621" s="475"/>
      <c r="V621" s="476"/>
      <c r="W621" s="477"/>
      <c r="X621" s="477"/>
      <c r="Y621" s="60"/>
      <c r="Z621" s="33"/>
      <c r="AA621" s="34"/>
      <c r="AB621" s="34"/>
      <c r="AC621" s="35"/>
      <c r="AD621" s="33"/>
      <c r="AE621" s="34"/>
      <c r="AF621" s="34"/>
      <c r="AG621" s="40"/>
      <c r="AH621" s="462">
        <f>IF(V621="賃金で算定",V622+Z622-AD622,0)</f>
        <v>0</v>
      </c>
      <c r="AI621" s="463"/>
      <c r="AJ621" s="463"/>
      <c r="AK621" s="464"/>
      <c r="AL621" s="51"/>
      <c r="AM621" s="52"/>
      <c r="AN621" s="590"/>
      <c r="AO621" s="591"/>
      <c r="AP621" s="591"/>
      <c r="AQ621" s="591"/>
      <c r="AR621" s="591"/>
      <c r="AS621" s="307"/>
      <c r="AV621" s="46" t="str">
        <f>IF(OR(O621="",Q621=""),"", IF(O621&lt;20,DATE(O621+118,Q621,IF(S621="",1,S621)),DATE(O621+88,Q621,IF(S621="",1,S621))))</f>
        <v/>
      </c>
      <c r="AW621" s="47" t="str">
        <f>IF(AV621&lt;=設定シート!C$15,"昔",IF(AV621&lt;=設定シート!E$15,"上",IF(AV621&lt;=設定シート!G$15,"中","下")))</f>
        <v>下</v>
      </c>
      <c r="AX621" s="4">
        <f>IF(AV621&lt;=設定シート!$E$36,5,IF(AV621&lt;=設定シート!$I$36,7,IF(AV621&lt;=設定シート!$M$36,9,11)))</f>
        <v>11</v>
      </c>
      <c r="AY621" s="202"/>
      <c r="AZ621" s="200"/>
      <c r="BA621" s="204">
        <f t="shared" ref="BA621" si="322">AN621</f>
        <v>0</v>
      </c>
      <c r="BB621" s="200"/>
      <c r="BC621" s="200"/>
      <c r="BL621" s="43"/>
      <c r="BM621" s="43"/>
    </row>
    <row r="622" spans="2:65" ht="18" customHeight="1" x14ac:dyDescent="0.15">
      <c r="B622" s="469"/>
      <c r="C622" s="470"/>
      <c r="D622" s="470"/>
      <c r="E622" s="470"/>
      <c r="F622" s="470"/>
      <c r="G622" s="470"/>
      <c r="H622" s="470"/>
      <c r="I622" s="471"/>
      <c r="J622" s="469"/>
      <c r="K622" s="470"/>
      <c r="L622" s="470"/>
      <c r="M622" s="470"/>
      <c r="N622" s="473"/>
      <c r="O622" s="87"/>
      <c r="P622" s="16" t="s">
        <v>45</v>
      </c>
      <c r="Q622" s="45"/>
      <c r="R622" s="16" t="s">
        <v>46</v>
      </c>
      <c r="S622" s="88"/>
      <c r="T622" s="480" t="s">
        <v>48</v>
      </c>
      <c r="U622" s="481"/>
      <c r="V622" s="482"/>
      <c r="W622" s="483"/>
      <c r="X622" s="483"/>
      <c r="Y622" s="484"/>
      <c r="Z622" s="485"/>
      <c r="AA622" s="486"/>
      <c r="AB622" s="486"/>
      <c r="AC622" s="486"/>
      <c r="AD622" s="482">
        <v>0</v>
      </c>
      <c r="AE622" s="483"/>
      <c r="AF622" s="483"/>
      <c r="AG622" s="484"/>
      <c r="AH622" s="435">
        <f>IF(V621="賃金で算定",0,V622+Z622-AD622)</f>
        <v>0</v>
      </c>
      <c r="AI622" s="435"/>
      <c r="AJ622" s="435"/>
      <c r="AK622" s="465"/>
      <c r="AL622" s="439">
        <f>IF(V621="賃金で算定","賃金で算定",IF(OR(V622=0,$F637="",AV621=""),0,IF(AW621="昔",VLOOKUP($F637,労務比率,AX621,FALSE),IF(AW621="上",VLOOKUP($F637,労務比率,AX621,FALSE),IF(AW621="中",VLOOKUP($F637,労務比率,AX621,FALSE),VLOOKUP($F637,労務比率,AX621,FALSE))))))</f>
        <v>0</v>
      </c>
      <c r="AM622" s="440"/>
      <c r="AN622" s="615">
        <f>IF(V621="賃金で算定",0,INT(AH622*AL622/100))</f>
        <v>0</v>
      </c>
      <c r="AO622" s="616"/>
      <c r="AP622" s="616"/>
      <c r="AQ622" s="616"/>
      <c r="AR622" s="616"/>
      <c r="AS622" s="309"/>
      <c r="AV622" s="46"/>
      <c r="AW622" s="47"/>
      <c r="AY622" s="203">
        <f t="shared" ref="AY622" si="323">AH622</f>
        <v>0</v>
      </c>
      <c r="AZ622" s="201">
        <f>IF(AV621&lt;=設定シート!C$85,AH622,IF(AND(AV621&gt;=設定シート!E$85,AV621&lt;=設定シート!G$85),AH622*105/108,AH622))</f>
        <v>0</v>
      </c>
      <c r="BA622" s="198"/>
      <c r="BB622" s="201">
        <f t="shared" ref="BB622" si="324">IF($AL622="賃金で算定",0,INT(AY622*$AL622/100))</f>
        <v>0</v>
      </c>
      <c r="BC622" s="201">
        <f>IF(AY622=AZ622,BB622,AZ622*$AL622/100)</f>
        <v>0</v>
      </c>
      <c r="BL622" s="43">
        <f>IF(AY622=AZ622,0,1)</f>
        <v>0</v>
      </c>
      <c r="BM622" s="43" t="str">
        <f>IF(BL622=1,AL622,"")</f>
        <v/>
      </c>
    </row>
    <row r="623" spans="2:65" ht="18" customHeight="1" x14ac:dyDescent="0.15">
      <c r="B623" s="466"/>
      <c r="C623" s="467"/>
      <c r="D623" s="467"/>
      <c r="E623" s="467"/>
      <c r="F623" s="467"/>
      <c r="G623" s="467"/>
      <c r="H623" s="467"/>
      <c r="I623" s="468"/>
      <c r="J623" s="466"/>
      <c r="K623" s="467"/>
      <c r="L623" s="467"/>
      <c r="M623" s="467"/>
      <c r="N623" s="472"/>
      <c r="O623" s="86"/>
      <c r="P623" s="15" t="s">
        <v>45</v>
      </c>
      <c r="Q623" s="44"/>
      <c r="R623" s="15" t="s">
        <v>46</v>
      </c>
      <c r="S623" s="85"/>
      <c r="T623" s="474" t="s">
        <v>47</v>
      </c>
      <c r="U623" s="475"/>
      <c r="V623" s="476"/>
      <c r="W623" s="477"/>
      <c r="X623" s="477"/>
      <c r="Y623" s="60"/>
      <c r="Z623" s="33"/>
      <c r="AA623" s="34"/>
      <c r="AB623" s="34"/>
      <c r="AC623" s="35"/>
      <c r="AD623" s="33"/>
      <c r="AE623" s="34"/>
      <c r="AF623" s="34"/>
      <c r="AG623" s="40"/>
      <c r="AH623" s="462">
        <f>IF(V623="賃金で算定",V624+Z624-AD624,0)</f>
        <v>0</v>
      </c>
      <c r="AI623" s="463"/>
      <c r="AJ623" s="463"/>
      <c r="AK623" s="464"/>
      <c r="AL623" s="51"/>
      <c r="AM623" s="52"/>
      <c r="AN623" s="590"/>
      <c r="AO623" s="591"/>
      <c r="AP623" s="591"/>
      <c r="AQ623" s="591"/>
      <c r="AR623" s="591"/>
      <c r="AS623" s="307"/>
      <c r="AV623" s="46" t="str">
        <f>IF(OR(O623="",Q623=""),"", IF(O623&lt;20,DATE(O623+118,Q623,IF(S623="",1,S623)),DATE(O623+88,Q623,IF(S623="",1,S623))))</f>
        <v/>
      </c>
      <c r="AW623" s="47" t="str">
        <f>IF(AV623&lt;=設定シート!C$15,"昔",IF(AV623&lt;=設定シート!E$15,"上",IF(AV623&lt;=設定シート!G$15,"中","下")))</f>
        <v>下</v>
      </c>
      <c r="AX623" s="4">
        <f>IF(AV623&lt;=設定シート!$E$36,5,IF(AV623&lt;=設定シート!$I$36,7,IF(AV623&lt;=設定シート!$M$36,9,11)))</f>
        <v>11</v>
      </c>
      <c r="AY623" s="202"/>
      <c r="AZ623" s="200"/>
      <c r="BA623" s="204">
        <f t="shared" ref="BA623" si="325">AN623</f>
        <v>0</v>
      </c>
      <c r="BB623" s="200"/>
      <c r="BC623" s="200"/>
    </row>
    <row r="624" spans="2:65" ht="18" customHeight="1" x14ac:dyDescent="0.15">
      <c r="B624" s="469"/>
      <c r="C624" s="470"/>
      <c r="D624" s="470"/>
      <c r="E624" s="470"/>
      <c r="F624" s="470"/>
      <c r="G624" s="470"/>
      <c r="H624" s="470"/>
      <c r="I624" s="471"/>
      <c r="J624" s="469"/>
      <c r="K624" s="470"/>
      <c r="L624" s="470"/>
      <c r="M624" s="470"/>
      <c r="N624" s="473"/>
      <c r="O624" s="87"/>
      <c r="P624" s="16" t="s">
        <v>45</v>
      </c>
      <c r="Q624" s="45"/>
      <c r="R624" s="16" t="s">
        <v>46</v>
      </c>
      <c r="S624" s="88"/>
      <c r="T624" s="480" t="s">
        <v>48</v>
      </c>
      <c r="U624" s="481"/>
      <c r="V624" s="482"/>
      <c r="W624" s="483"/>
      <c r="X624" s="483"/>
      <c r="Y624" s="484"/>
      <c r="Z624" s="482"/>
      <c r="AA624" s="483"/>
      <c r="AB624" s="483"/>
      <c r="AC624" s="483"/>
      <c r="AD624" s="482">
        <v>0</v>
      </c>
      <c r="AE624" s="483"/>
      <c r="AF624" s="483"/>
      <c r="AG624" s="484"/>
      <c r="AH624" s="435">
        <f>IF(V623="賃金で算定",0,V624+Z624-AD624)</f>
        <v>0</v>
      </c>
      <c r="AI624" s="435"/>
      <c r="AJ624" s="435"/>
      <c r="AK624" s="465"/>
      <c r="AL624" s="439">
        <f>IF(V623="賃金で算定","賃金で算定",IF(OR(V624=0,$F637="",AV623=""),0,IF(AW623="昔",VLOOKUP($F637,労務比率,AX623,FALSE),IF(AW623="上",VLOOKUP($F637,労務比率,AX623,FALSE),IF(AW623="中",VLOOKUP($F637,労務比率,AX623,FALSE),VLOOKUP($F637,労務比率,AX623,FALSE))))))</f>
        <v>0</v>
      </c>
      <c r="AM624" s="440"/>
      <c r="AN624" s="615">
        <f>IF(V623="賃金で算定",0,INT(AH624*AL624/100))</f>
        <v>0</v>
      </c>
      <c r="AO624" s="616"/>
      <c r="AP624" s="616"/>
      <c r="AQ624" s="616"/>
      <c r="AR624" s="616"/>
      <c r="AS624" s="309"/>
      <c r="AV624" s="46"/>
      <c r="AW624" s="47"/>
      <c r="AY624" s="203">
        <f t="shared" ref="AY624" si="326">AH624</f>
        <v>0</v>
      </c>
      <c r="AZ624" s="201">
        <f>IF(AV623&lt;=設定シート!C$85,AH624,IF(AND(AV623&gt;=設定シート!E$85,AV623&lt;=設定シート!G$85),AH624*105/108,AH624))</f>
        <v>0</v>
      </c>
      <c r="BA624" s="198"/>
      <c r="BB624" s="201">
        <f t="shared" ref="BB624" si="327">IF($AL624="賃金で算定",0,INT(AY624*$AL624/100))</f>
        <v>0</v>
      </c>
      <c r="BC624" s="201">
        <f>IF(AY624=AZ624,BB624,AZ624*$AL624/100)</f>
        <v>0</v>
      </c>
      <c r="BL624" s="43">
        <f>IF(AY624=AZ624,0,1)</f>
        <v>0</v>
      </c>
      <c r="BM624" s="43" t="str">
        <f>IF(BL624=1,AL624,"")</f>
        <v/>
      </c>
    </row>
    <row r="625" spans="2:65" ht="18" customHeight="1" x14ac:dyDescent="0.15">
      <c r="B625" s="466"/>
      <c r="C625" s="467"/>
      <c r="D625" s="467"/>
      <c r="E625" s="467"/>
      <c r="F625" s="467"/>
      <c r="G625" s="467"/>
      <c r="H625" s="467"/>
      <c r="I625" s="468"/>
      <c r="J625" s="466"/>
      <c r="K625" s="467"/>
      <c r="L625" s="467"/>
      <c r="M625" s="467"/>
      <c r="N625" s="472"/>
      <c r="O625" s="86"/>
      <c r="P625" s="15" t="s">
        <v>45</v>
      </c>
      <c r="Q625" s="44"/>
      <c r="R625" s="15" t="s">
        <v>46</v>
      </c>
      <c r="S625" s="85"/>
      <c r="T625" s="474" t="s">
        <v>47</v>
      </c>
      <c r="U625" s="475"/>
      <c r="V625" s="476"/>
      <c r="W625" s="477"/>
      <c r="X625" s="477"/>
      <c r="Y625" s="61"/>
      <c r="Z625" s="29"/>
      <c r="AA625" s="30"/>
      <c r="AB625" s="30"/>
      <c r="AC625" s="41"/>
      <c r="AD625" s="29"/>
      <c r="AE625" s="30"/>
      <c r="AF625" s="30"/>
      <c r="AG625" s="42"/>
      <c r="AH625" s="462">
        <f>IF(V625="賃金で算定",V626+Z626-AD626,0)</f>
        <v>0</v>
      </c>
      <c r="AI625" s="463"/>
      <c r="AJ625" s="463"/>
      <c r="AK625" s="464"/>
      <c r="AL625" s="51"/>
      <c r="AM625" s="52"/>
      <c r="AN625" s="590"/>
      <c r="AO625" s="591"/>
      <c r="AP625" s="591"/>
      <c r="AQ625" s="591"/>
      <c r="AR625" s="591"/>
      <c r="AS625" s="307"/>
      <c r="AV625" s="46" t="str">
        <f>IF(OR(O625="",Q625=""),"", IF(O625&lt;20,DATE(O625+118,Q625,IF(S625="",1,S625)),DATE(O625+88,Q625,IF(S625="",1,S625))))</f>
        <v/>
      </c>
      <c r="AW625" s="47" t="str">
        <f>IF(AV625&lt;=設定シート!C$15,"昔",IF(AV625&lt;=設定シート!E$15,"上",IF(AV625&lt;=設定シート!G$15,"中","下")))</f>
        <v>下</v>
      </c>
      <c r="AX625" s="4">
        <f>IF(AV625&lt;=設定シート!$E$36,5,IF(AV625&lt;=設定シート!$I$36,7,IF(AV625&lt;=設定シート!$M$36,9,11)))</f>
        <v>11</v>
      </c>
      <c r="AY625" s="202"/>
      <c r="AZ625" s="200"/>
      <c r="BA625" s="204">
        <f t="shared" ref="BA625" si="328">AN625</f>
        <v>0</v>
      </c>
      <c r="BB625" s="200"/>
      <c r="BC625" s="200"/>
    </row>
    <row r="626" spans="2:65" ht="18" customHeight="1" x14ac:dyDescent="0.15">
      <c r="B626" s="469"/>
      <c r="C626" s="470"/>
      <c r="D626" s="470"/>
      <c r="E626" s="470"/>
      <c r="F626" s="470"/>
      <c r="G626" s="470"/>
      <c r="H626" s="470"/>
      <c r="I626" s="471"/>
      <c r="J626" s="469"/>
      <c r="K626" s="470"/>
      <c r="L626" s="470"/>
      <c r="M626" s="470"/>
      <c r="N626" s="473"/>
      <c r="O626" s="87"/>
      <c r="P626" s="16" t="s">
        <v>45</v>
      </c>
      <c r="Q626" s="45"/>
      <c r="R626" s="16" t="s">
        <v>46</v>
      </c>
      <c r="S626" s="88"/>
      <c r="T626" s="480" t="s">
        <v>48</v>
      </c>
      <c r="U626" s="481"/>
      <c r="V626" s="482"/>
      <c r="W626" s="483"/>
      <c r="X626" s="483"/>
      <c r="Y626" s="484"/>
      <c r="Z626" s="485"/>
      <c r="AA626" s="486"/>
      <c r="AB626" s="486"/>
      <c r="AC626" s="486"/>
      <c r="AD626" s="482">
        <v>0</v>
      </c>
      <c r="AE626" s="483"/>
      <c r="AF626" s="483"/>
      <c r="AG626" s="484"/>
      <c r="AH626" s="435">
        <f>IF(V625="賃金で算定",0,V626+Z626-AD626)</f>
        <v>0</v>
      </c>
      <c r="AI626" s="435"/>
      <c r="AJ626" s="435"/>
      <c r="AK626" s="465"/>
      <c r="AL626" s="439">
        <f>IF(V625="賃金で算定","賃金で算定",IF(OR(V626=0,$F637="",AV625=""),0,IF(AW625="昔",VLOOKUP($F637,労務比率,AX625,FALSE),IF(AW625="上",VLOOKUP($F637,労務比率,AX625,FALSE),IF(AW625="中",VLOOKUP($F637,労務比率,AX625,FALSE),VLOOKUP($F637,労務比率,AX625,FALSE))))))</f>
        <v>0</v>
      </c>
      <c r="AM626" s="440"/>
      <c r="AN626" s="615">
        <f>IF(V625="賃金で算定",0,INT(AH626*AL626/100))</f>
        <v>0</v>
      </c>
      <c r="AO626" s="616"/>
      <c r="AP626" s="616"/>
      <c r="AQ626" s="616"/>
      <c r="AR626" s="616"/>
      <c r="AS626" s="309"/>
      <c r="AV626" s="46"/>
      <c r="AW626" s="47"/>
      <c r="AY626" s="203">
        <f t="shared" ref="AY626" si="329">AH626</f>
        <v>0</v>
      </c>
      <c r="AZ626" s="201">
        <f>IF(AV625&lt;=設定シート!C$85,AH626,IF(AND(AV625&gt;=設定シート!E$85,AV625&lt;=設定シート!G$85),AH626*105/108,AH626))</f>
        <v>0</v>
      </c>
      <c r="BA626" s="198"/>
      <c r="BB626" s="201">
        <f t="shared" ref="BB626" si="330">IF($AL626="賃金で算定",0,INT(AY626*$AL626/100))</f>
        <v>0</v>
      </c>
      <c r="BC626" s="201">
        <f>IF(AY626=AZ626,BB626,AZ626*$AL626/100)</f>
        <v>0</v>
      </c>
      <c r="BL626" s="43">
        <f>IF(AY626=AZ626,0,1)</f>
        <v>0</v>
      </c>
      <c r="BM626" s="43" t="str">
        <f>IF(BL626=1,AL626,"")</f>
        <v/>
      </c>
    </row>
    <row r="627" spans="2:65" ht="18" customHeight="1" x14ac:dyDescent="0.15">
      <c r="B627" s="466"/>
      <c r="C627" s="467"/>
      <c r="D627" s="467"/>
      <c r="E627" s="467"/>
      <c r="F627" s="467"/>
      <c r="G627" s="467"/>
      <c r="H627" s="467"/>
      <c r="I627" s="468"/>
      <c r="J627" s="466"/>
      <c r="K627" s="467"/>
      <c r="L627" s="467"/>
      <c r="M627" s="467"/>
      <c r="N627" s="472"/>
      <c r="O627" s="86"/>
      <c r="P627" s="15" t="s">
        <v>45</v>
      </c>
      <c r="Q627" s="44"/>
      <c r="R627" s="15" t="s">
        <v>46</v>
      </c>
      <c r="S627" s="85"/>
      <c r="T627" s="474" t="s">
        <v>47</v>
      </c>
      <c r="U627" s="475"/>
      <c r="V627" s="476"/>
      <c r="W627" s="477"/>
      <c r="X627" s="477"/>
      <c r="Y627" s="60"/>
      <c r="Z627" s="33"/>
      <c r="AA627" s="34"/>
      <c r="AB627" s="34"/>
      <c r="AC627" s="35"/>
      <c r="AD627" s="33"/>
      <c r="AE627" s="34"/>
      <c r="AF627" s="34"/>
      <c r="AG627" s="40"/>
      <c r="AH627" s="462">
        <f>IF(V627="賃金で算定",V628+Z628-AD628,0)</f>
        <v>0</v>
      </c>
      <c r="AI627" s="463"/>
      <c r="AJ627" s="463"/>
      <c r="AK627" s="464"/>
      <c r="AL627" s="51"/>
      <c r="AM627" s="52"/>
      <c r="AN627" s="590"/>
      <c r="AO627" s="591"/>
      <c r="AP627" s="591"/>
      <c r="AQ627" s="591"/>
      <c r="AR627" s="591"/>
      <c r="AS627" s="307"/>
      <c r="AV627" s="46" t="str">
        <f>IF(OR(O627="",Q627=""),"", IF(O627&lt;20,DATE(O627+118,Q627,IF(S627="",1,S627)),DATE(O627+88,Q627,IF(S627="",1,S627))))</f>
        <v/>
      </c>
      <c r="AW627" s="47" t="str">
        <f>IF(AV627&lt;=設定シート!C$15,"昔",IF(AV627&lt;=設定シート!E$15,"上",IF(AV627&lt;=設定シート!G$15,"中","下")))</f>
        <v>下</v>
      </c>
      <c r="AX627" s="4">
        <f>IF(AV627&lt;=設定シート!$E$36,5,IF(AV627&lt;=設定シート!$I$36,7,IF(AV627&lt;=設定シート!$M$36,9,11)))</f>
        <v>11</v>
      </c>
      <c r="AY627" s="202"/>
      <c r="AZ627" s="200"/>
      <c r="BA627" s="204">
        <f t="shared" ref="BA627" si="331">AN627</f>
        <v>0</v>
      </c>
      <c r="BB627" s="200"/>
      <c r="BC627" s="200"/>
    </row>
    <row r="628" spans="2:65" ht="18" customHeight="1" x14ac:dyDescent="0.15">
      <c r="B628" s="469"/>
      <c r="C628" s="470"/>
      <c r="D628" s="470"/>
      <c r="E628" s="470"/>
      <c r="F628" s="470"/>
      <c r="G628" s="470"/>
      <c r="H628" s="470"/>
      <c r="I628" s="471"/>
      <c r="J628" s="469"/>
      <c r="K628" s="470"/>
      <c r="L628" s="470"/>
      <c r="M628" s="470"/>
      <c r="N628" s="473"/>
      <c r="O628" s="87"/>
      <c r="P628" s="16" t="s">
        <v>45</v>
      </c>
      <c r="Q628" s="45"/>
      <c r="R628" s="16" t="s">
        <v>46</v>
      </c>
      <c r="S628" s="88"/>
      <c r="T628" s="480" t="s">
        <v>48</v>
      </c>
      <c r="U628" s="481"/>
      <c r="V628" s="482"/>
      <c r="W628" s="483"/>
      <c r="X628" s="483"/>
      <c r="Y628" s="484"/>
      <c r="Z628" s="482"/>
      <c r="AA628" s="483"/>
      <c r="AB628" s="483"/>
      <c r="AC628" s="483"/>
      <c r="AD628" s="482">
        <v>0</v>
      </c>
      <c r="AE628" s="483"/>
      <c r="AF628" s="483"/>
      <c r="AG628" s="484"/>
      <c r="AH628" s="435">
        <f>IF(V627="賃金で算定",0,V628+Z628-AD628)</f>
        <v>0</v>
      </c>
      <c r="AI628" s="435"/>
      <c r="AJ628" s="435"/>
      <c r="AK628" s="465"/>
      <c r="AL628" s="439">
        <f>IF(V627="賃金で算定","賃金で算定",IF(OR(V628=0,$F637="",AV627=""),0,IF(AW627="昔",VLOOKUP($F637,労務比率,AX627,FALSE),IF(AW627="上",VLOOKUP($F637,労務比率,AX627,FALSE),IF(AW627="中",VLOOKUP($F637,労務比率,AX627,FALSE),VLOOKUP($F637,労務比率,AX627,FALSE))))))</f>
        <v>0</v>
      </c>
      <c r="AM628" s="440"/>
      <c r="AN628" s="615">
        <f>IF(V627="賃金で算定",0,INT(AH628*AL628/100))</f>
        <v>0</v>
      </c>
      <c r="AO628" s="616"/>
      <c r="AP628" s="616"/>
      <c r="AQ628" s="616"/>
      <c r="AR628" s="616"/>
      <c r="AS628" s="309"/>
      <c r="AV628" s="46"/>
      <c r="AW628" s="47"/>
      <c r="AY628" s="203">
        <f t="shared" ref="AY628" si="332">AH628</f>
        <v>0</v>
      </c>
      <c r="AZ628" s="201">
        <f>IF(AV627&lt;=設定シート!C$85,AH628,IF(AND(AV627&gt;=設定シート!E$85,AV627&lt;=設定シート!G$85),AH628*105/108,AH628))</f>
        <v>0</v>
      </c>
      <c r="BA628" s="198"/>
      <c r="BB628" s="201">
        <f t="shared" ref="BB628" si="333">IF($AL628="賃金で算定",0,INT(AY628*$AL628/100))</f>
        <v>0</v>
      </c>
      <c r="BC628" s="201">
        <f>IF(AY628=AZ628,BB628,AZ628*$AL628/100)</f>
        <v>0</v>
      </c>
      <c r="BL628" s="43">
        <f>IF(AY628=AZ628,0,1)</f>
        <v>0</v>
      </c>
      <c r="BM628" s="43" t="str">
        <f>IF(BL628=1,AL628,"")</f>
        <v/>
      </c>
    </row>
    <row r="629" spans="2:65" ht="18" customHeight="1" x14ac:dyDescent="0.15">
      <c r="B629" s="466"/>
      <c r="C629" s="467"/>
      <c r="D629" s="467"/>
      <c r="E629" s="467"/>
      <c r="F629" s="467"/>
      <c r="G629" s="467"/>
      <c r="H629" s="467"/>
      <c r="I629" s="468"/>
      <c r="J629" s="466"/>
      <c r="K629" s="467"/>
      <c r="L629" s="467"/>
      <c r="M629" s="467"/>
      <c r="N629" s="472"/>
      <c r="O629" s="86"/>
      <c r="P629" s="15" t="s">
        <v>45</v>
      </c>
      <c r="Q629" s="44"/>
      <c r="R629" s="15" t="s">
        <v>46</v>
      </c>
      <c r="S629" s="85"/>
      <c r="T629" s="474" t="s">
        <v>47</v>
      </c>
      <c r="U629" s="475"/>
      <c r="V629" s="476"/>
      <c r="W629" s="477"/>
      <c r="X629" s="477"/>
      <c r="Y629" s="60"/>
      <c r="Z629" s="33"/>
      <c r="AA629" s="34"/>
      <c r="AB629" s="34"/>
      <c r="AC629" s="35"/>
      <c r="AD629" s="33"/>
      <c r="AE629" s="34"/>
      <c r="AF629" s="34"/>
      <c r="AG629" s="40"/>
      <c r="AH629" s="462">
        <f>IF(V629="賃金で算定",V630+Z630-AD630,0)</f>
        <v>0</v>
      </c>
      <c r="AI629" s="463"/>
      <c r="AJ629" s="463"/>
      <c r="AK629" s="464"/>
      <c r="AL629" s="51"/>
      <c r="AM629" s="52"/>
      <c r="AN629" s="590"/>
      <c r="AO629" s="591"/>
      <c r="AP629" s="591"/>
      <c r="AQ629" s="591"/>
      <c r="AR629" s="591"/>
      <c r="AS629" s="307"/>
      <c r="AV629" s="46" t="str">
        <f>IF(OR(O629="",Q629=""),"", IF(O629&lt;20,DATE(O629+118,Q629,IF(S629="",1,S629)),DATE(O629+88,Q629,IF(S629="",1,S629))))</f>
        <v/>
      </c>
      <c r="AW629" s="47" t="str">
        <f>IF(AV629&lt;=設定シート!C$15,"昔",IF(AV629&lt;=設定シート!E$15,"上",IF(AV629&lt;=設定シート!G$15,"中","下")))</f>
        <v>下</v>
      </c>
      <c r="AX629" s="4">
        <f>IF(AV629&lt;=設定シート!$E$36,5,IF(AV629&lt;=設定シート!$I$36,7,IF(AV629&lt;=設定シート!$M$36,9,11)))</f>
        <v>11</v>
      </c>
      <c r="AY629" s="202"/>
      <c r="AZ629" s="200"/>
      <c r="BA629" s="204">
        <f t="shared" ref="BA629" si="334">AN629</f>
        <v>0</v>
      </c>
      <c r="BB629" s="200"/>
      <c r="BC629" s="200"/>
    </row>
    <row r="630" spans="2:65" ht="18" customHeight="1" x14ac:dyDescent="0.15">
      <c r="B630" s="469"/>
      <c r="C630" s="470"/>
      <c r="D630" s="470"/>
      <c r="E630" s="470"/>
      <c r="F630" s="470"/>
      <c r="G630" s="470"/>
      <c r="H630" s="470"/>
      <c r="I630" s="471"/>
      <c r="J630" s="469"/>
      <c r="K630" s="470"/>
      <c r="L630" s="470"/>
      <c r="M630" s="470"/>
      <c r="N630" s="473"/>
      <c r="O630" s="87"/>
      <c r="P630" s="16" t="s">
        <v>45</v>
      </c>
      <c r="Q630" s="45"/>
      <c r="R630" s="16" t="s">
        <v>46</v>
      </c>
      <c r="S630" s="88"/>
      <c r="T630" s="480" t="s">
        <v>48</v>
      </c>
      <c r="U630" s="481"/>
      <c r="V630" s="482"/>
      <c r="W630" s="483"/>
      <c r="X630" s="483"/>
      <c r="Y630" s="484"/>
      <c r="Z630" s="482"/>
      <c r="AA630" s="483"/>
      <c r="AB630" s="483"/>
      <c r="AC630" s="483"/>
      <c r="AD630" s="482">
        <v>0</v>
      </c>
      <c r="AE630" s="483"/>
      <c r="AF630" s="483"/>
      <c r="AG630" s="484"/>
      <c r="AH630" s="435">
        <f>IF(V629="賃金で算定",0,V630+Z630-AD630)</f>
        <v>0</v>
      </c>
      <c r="AI630" s="435"/>
      <c r="AJ630" s="435"/>
      <c r="AK630" s="465"/>
      <c r="AL630" s="439">
        <f>IF(V629="賃金で算定","賃金で算定",IF(OR(V630=0,$F637="",AV629=""),0,IF(AW629="昔",VLOOKUP($F637,労務比率,AX629,FALSE),IF(AW629="上",VLOOKUP($F637,労務比率,AX629,FALSE),IF(AW629="中",VLOOKUP($F637,労務比率,AX629,FALSE),VLOOKUP($F637,労務比率,AX629,FALSE))))))</f>
        <v>0</v>
      </c>
      <c r="AM630" s="440"/>
      <c r="AN630" s="615">
        <f>IF(V629="賃金で算定",0,INT(AH630*AL630/100))</f>
        <v>0</v>
      </c>
      <c r="AO630" s="616"/>
      <c r="AP630" s="616"/>
      <c r="AQ630" s="616"/>
      <c r="AR630" s="616"/>
      <c r="AS630" s="309"/>
      <c r="AV630" s="46"/>
      <c r="AW630" s="47"/>
      <c r="AY630" s="203">
        <f t="shared" ref="AY630" si="335">AH630</f>
        <v>0</v>
      </c>
      <c r="AZ630" s="201">
        <f>IF(AV629&lt;=設定シート!C$85,AH630,IF(AND(AV629&gt;=設定シート!E$85,AV629&lt;=設定シート!G$85),AH630*105/108,AH630))</f>
        <v>0</v>
      </c>
      <c r="BA630" s="198"/>
      <c r="BB630" s="201">
        <f t="shared" ref="BB630" si="336">IF($AL630="賃金で算定",0,INT(AY630*$AL630/100))</f>
        <v>0</v>
      </c>
      <c r="BC630" s="201">
        <f>IF(AY630=AZ630,BB630,AZ630*$AL630/100)</f>
        <v>0</v>
      </c>
      <c r="BL630" s="43">
        <f>IF(AY630=AZ630,0,1)</f>
        <v>0</v>
      </c>
      <c r="BM630" s="43" t="str">
        <f>IF(BL630=1,AL630,"")</f>
        <v/>
      </c>
    </row>
    <row r="631" spans="2:65" ht="18" customHeight="1" x14ac:dyDescent="0.15">
      <c r="B631" s="466"/>
      <c r="C631" s="467"/>
      <c r="D631" s="467"/>
      <c r="E631" s="467"/>
      <c r="F631" s="467"/>
      <c r="G631" s="467"/>
      <c r="H631" s="467"/>
      <c r="I631" s="468"/>
      <c r="J631" s="466"/>
      <c r="K631" s="467"/>
      <c r="L631" s="467"/>
      <c r="M631" s="467"/>
      <c r="N631" s="472"/>
      <c r="O631" s="86"/>
      <c r="P631" s="15" t="s">
        <v>45</v>
      </c>
      <c r="Q631" s="44"/>
      <c r="R631" s="15" t="s">
        <v>46</v>
      </c>
      <c r="S631" s="85"/>
      <c r="T631" s="474" t="s">
        <v>47</v>
      </c>
      <c r="U631" s="475"/>
      <c r="V631" s="476"/>
      <c r="W631" s="477"/>
      <c r="X631" s="477"/>
      <c r="Y631" s="60"/>
      <c r="Z631" s="33"/>
      <c r="AA631" s="34"/>
      <c r="AB631" s="34"/>
      <c r="AC631" s="35"/>
      <c r="AD631" s="33"/>
      <c r="AE631" s="34"/>
      <c r="AF631" s="34"/>
      <c r="AG631" s="40"/>
      <c r="AH631" s="462">
        <f>IF(V631="賃金で算定",V632+Z632-AD632,0)</f>
        <v>0</v>
      </c>
      <c r="AI631" s="463"/>
      <c r="AJ631" s="463"/>
      <c r="AK631" s="464"/>
      <c r="AL631" s="51"/>
      <c r="AM631" s="52"/>
      <c r="AN631" s="590"/>
      <c r="AO631" s="591"/>
      <c r="AP631" s="591"/>
      <c r="AQ631" s="591"/>
      <c r="AR631" s="591"/>
      <c r="AS631" s="307"/>
      <c r="AV631" s="46" t="str">
        <f>IF(OR(O631="",Q631=""),"", IF(O631&lt;20,DATE(O631+118,Q631,IF(S631="",1,S631)),DATE(O631+88,Q631,IF(S631="",1,S631))))</f>
        <v/>
      </c>
      <c r="AW631" s="47" t="str">
        <f>IF(AV631&lt;=設定シート!C$15,"昔",IF(AV631&lt;=設定シート!E$15,"上",IF(AV631&lt;=設定シート!G$15,"中","下")))</f>
        <v>下</v>
      </c>
      <c r="AX631" s="4">
        <f>IF(AV631&lt;=設定シート!$E$36,5,IF(AV631&lt;=設定シート!$I$36,7,IF(AV631&lt;=設定シート!$M$36,9,11)))</f>
        <v>11</v>
      </c>
      <c r="AY631" s="202"/>
      <c r="AZ631" s="200"/>
      <c r="BA631" s="204">
        <f t="shared" ref="BA631" si="337">AN631</f>
        <v>0</v>
      </c>
      <c r="BB631" s="200"/>
      <c r="BC631" s="200"/>
    </row>
    <row r="632" spans="2:65" ht="18" customHeight="1" x14ac:dyDescent="0.15">
      <c r="B632" s="469"/>
      <c r="C632" s="470"/>
      <c r="D632" s="470"/>
      <c r="E632" s="470"/>
      <c r="F632" s="470"/>
      <c r="G632" s="470"/>
      <c r="H632" s="470"/>
      <c r="I632" s="471"/>
      <c r="J632" s="469"/>
      <c r="K632" s="470"/>
      <c r="L632" s="470"/>
      <c r="M632" s="470"/>
      <c r="N632" s="473"/>
      <c r="O632" s="87"/>
      <c r="P632" s="16" t="s">
        <v>45</v>
      </c>
      <c r="Q632" s="45"/>
      <c r="R632" s="16" t="s">
        <v>46</v>
      </c>
      <c r="S632" s="88"/>
      <c r="T632" s="480" t="s">
        <v>48</v>
      </c>
      <c r="U632" s="481"/>
      <c r="V632" s="482"/>
      <c r="W632" s="483"/>
      <c r="X632" s="483"/>
      <c r="Y632" s="484"/>
      <c r="Z632" s="482"/>
      <c r="AA632" s="483"/>
      <c r="AB632" s="483"/>
      <c r="AC632" s="483"/>
      <c r="AD632" s="482">
        <v>0</v>
      </c>
      <c r="AE632" s="483"/>
      <c r="AF632" s="483"/>
      <c r="AG632" s="484"/>
      <c r="AH632" s="435">
        <f>IF(V631="賃金で算定",0,V632+Z632-AD632)</f>
        <v>0</v>
      </c>
      <c r="AI632" s="435"/>
      <c r="AJ632" s="435"/>
      <c r="AK632" s="465"/>
      <c r="AL632" s="439">
        <f>IF(V631="賃金で算定","賃金で算定",IF(OR(V632=0,$F637="",AV631=""),0,IF(AW631="昔",VLOOKUP($F637,労務比率,AX631,FALSE),IF(AW631="上",VLOOKUP($F637,労務比率,AX631,FALSE),IF(AW631="中",VLOOKUP($F637,労務比率,AX631,FALSE),VLOOKUP($F637,労務比率,AX631,FALSE))))))</f>
        <v>0</v>
      </c>
      <c r="AM632" s="440"/>
      <c r="AN632" s="615">
        <f>IF(V631="賃金で算定",0,INT(AH632*AL632/100))</f>
        <v>0</v>
      </c>
      <c r="AO632" s="616"/>
      <c r="AP632" s="616"/>
      <c r="AQ632" s="616"/>
      <c r="AR632" s="616"/>
      <c r="AS632" s="309"/>
      <c r="AV632" s="46"/>
      <c r="AW632" s="47"/>
      <c r="AY632" s="203">
        <f t="shared" ref="AY632" si="338">AH632</f>
        <v>0</v>
      </c>
      <c r="AZ632" s="201">
        <f>IF(AV631&lt;=設定シート!C$85,AH632,IF(AND(AV631&gt;=設定シート!E$85,AV631&lt;=設定シート!G$85),AH632*105/108,AH632))</f>
        <v>0</v>
      </c>
      <c r="BA632" s="198"/>
      <c r="BB632" s="201">
        <f t="shared" ref="BB632" si="339">IF($AL632="賃金で算定",0,INT(AY632*$AL632/100))</f>
        <v>0</v>
      </c>
      <c r="BC632" s="201">
        <f>IF(AY632=AZ632,BB632,AZ632*$AL632/100)</f>
        <v>0</v>
      </c>
      <c r="BL632" s="43">
        <f>IF(AY632=AZ632,0,1)</f>
        <v>0</v>
      </c>
      <c r="BM632" s="43" t="str">
        <f>IF(BL632=1,AL632,"")</f>
        <v/>
      </c>
    </row>
    <row r="633" spans="2:65" ht="18" customHeight="1" x14ac:dyDescent="0.15">
      <c r="B633" s="466"/>
      <c r="C633" s="467"/>
      <c r="D633" s="467"/>
      <c r="E633" s="467"/>
      <c r="F633" s="467"/>
      <c r="G633" s="467"/>
      <c r="H633" s="467"/>
      <c r="I633" s="468"/>
      <c r="J633" s="466"/>
      <c r="K633" s="467"/>
      <c r="L633" s="467"/>
      <c r="M633" s="467"/>
      <c r="N633" s="472"/>
      <c r="O633" s="86"/>
      <c r="P633" s="15" t="s">
        <v>45</v>
      </c>
      <c r="Q633" s="44"/>
      <c r="R633" s="15" t="s">
        <v>46</v>
      </c>
      <c r="S633" s="85"/>
      <c r="T633" s="474" t="s">
        <v>47</v>
      </c>
      <c r="U633" s="475"/>
      <c r="V633" s="476"/>
      <c r="W633" s="477"/>
      <c r="X633" s="477"/>
      <c r="Y633" s="60"/>
      <c r="Z633" s="33"/>
      <c r="AA633" s="34"/>
      <c r="AB633" s="34"/>
      <c r="AC633" s="35"/>
      <c r="AD633" s="33"/>
      <c r="AE633" s="34"/>
      <c r="AF633" s="34"/>
      <c r="AG633" s="40"/>
      <c r="AH633" s="462">
        <f>IF(V633="賃金で算定",V634+Z634-AD634,0)</f>
        <v>0</v>
      </c>
      <c r="AI633" s="463"/>
      <c r="AJ633" s="463"/>
      <c r="AK633" s="464"/>
      <c r="AL633" s="51"/>
      <c r="AM633" s="52"/>
      <c r="AN633" s="590"/>
      <c r="AO633" s="591"/>
      <c r="AP633" s="591"/>
      <c r="AQ633" s="591"/>
      <c r="AR633" s="591"/>
      <c r="AS633" s="307"/>
      <c r="AV633" s="46" t="str">
        <f>IF(OR(O633="",Q633=""),"", IF(O633&lt;20,DATE(O633+118,Q633,IF(S633="",1,S633)),DATE(O633+88,Q633,IF(S633="",1,S633))))</f>
        <v/>
      </c>
      <c r="AW633" s="47" t="str">
        <f>IF(AV633&lt;=設定シート!C$15,"昔",IF(AV633&lt;=設定シート!E$15,"上",IF(AV633&lt;=設定シート!G$15,"中","下")))</f>
        <v>下</v>
      </c>
      <c r="AX633" s="4">
        <f>IF(AV633&lt;=設定シート!$E$36,5,IF(AV633&lt;=設定シート!$I$36,7,IF(AV633&lt;=設定シート!$M$36,9,11)))</f>
        <v>11</v>
      </c>
      <c r="AY633" s="202"/>
      <c r="AZ633" s="200"/>
      <c r="BA633" s="204">
        <f t="shared" ref="BA633" si="340">AN633</f>
        <v>0</v>
      </c>
      <c r="BB633" s="200"/>
      <c r="BC633" s="200"/>
    </row>
    <row r="634" spans="2:65" ht="18" customHeight="1" x14ac:dyDescent="0.15">
      <c r="B634" s="469"/>
      <c r="C634" s="470"/>
      <c r="D634" s="470"/>
      <c r="E634" s="470"/>
      <c r="F634" s="470"/>
      <c r="G634" s="470"/>
      <c r="H634" s="470"/>
      <c r="I634" s="471"/>
      <c r="J634" s="469"/>
      <c r="K634" s="470"/>
      <c r="L634" s="470"/>
      <c r="M634" s="470"/>
      <c r="N634" s="473"/>
      <c r="O634" s="87"/>
      <c r="P634" s="16" t="s">
        <v>45</v>
      </c>
      <c r="Q634" s="45"/>
      <c r="R634" s="16" t="s">
        <v>46</v>
      </c>
      <c r="S634" s="88"/>
      <c r="T634" s="480" t="s">
        <v>48</v>
      </c>
      <c r="U634" s="481"/>
      <c r="V634" s="482"/>
      <c r="W634" s="483"/>
      <c r="X634" s="483"/>
      <c r="Y634" s="484"/>
      <c r="Z634" s="482"/>
      <c r="AA634" s="483"/>
      <c r="AB634" s="483"/>
      <c r="AC634" s="483"/>
      <c r="AD634" s="482">
        <v>0</v>
      </c>
      <c r="AE634" s="483"/>
      <c r="AF634" s="483"/>
      <c r="AG634" s="484"/>
      <c r="AH634" s="435">
        <f>IF(V633="賃金で算定",0,V634+Z634-AD634)</f>
        <v>0</v>
      </c>
      <c r="AI634" s="435"/>
      <c r="AJ634" s="435"/>
      <c r="AK634" s="465"/>
      <c r="AL634" s="439">
        <f>IF(V633="賃金で算定","賃金で算定",IF(OR(V634=0,$F637="",AV633=""),0,IF(AW633="昔",VLOOKUP($F637,労務比率,AX633,FALSE),IF(AW633="上",VLOOKUP($F637,労務比率,AX633,FALSE),IF(AW633="中",VLOOKUP($F637,労務比率,AX633,FALSE),VLOOKUP($F637,労務比率,AX633,FALSE))))))</f>
        <v>0</v>
      </c>
      <c r="AM634" s="440"/>
      <c r="AN634" s="615">
        <f>IF(V633="賃金で算定",0,INT(AH634*AL634/100))</f>
        <v>0</v>
      </c>
      <c r="AO634" s="616"/>
      <c r="AP634" s="616"/>
      <c r="AQ634" s="616"/>
      <c r="AR634" s="616"/>
      <c r="AS634" s="309"/>
      <c r="AV634" s="46"/>
      <c r="AW634" s="47"/>
      <c r="AY634" s="203">
        <f t="shared" ref="AY634" si="341">AH634</f>
        <v>0</v>
      </c>
      <c r="AZ634" s="201">
        <f>IF(AV633&lt;=設定シート!C$85,AH634,IF(AND(AV633&gt;=設定シート!E$85,AV633&lt;=設定シート!G$85),AH634*105/108,AH634))</f>
        <v>0</v>
      </c>
      <c r="BA634" s="198"/>
      <c r="BB634" s="201">
        <f t="shared" ref="BB634" si="342">IF($AL634="賃金で算定",0,INT(AY634*$AL634/100))</f>
        <v>0</v>
      </c>
      <c r="BC634" s="201">
        <f>IF(AY634=AZ634,BB634,AZ634*$AL634/100)</f>
        <v>0</v>
      </c>
      <c r="BL634" s="43">
        <f>IF(AY634=AZ634,0,1)</f>
        <v>0</v>
      </c>
      <c r="BM634" s="43" t="str">
        <f>IF(BL634=1,AL634,"")</f>
        <v/>
      </c>
    </row>
    <row r="635" spans="2:65" ht="18" customHeight="1" x14ac:dyDescent="0.15">
      <c r="B635" s="466"/>
      <c r="C635" s="467"/>
      <c r="D635" s="467"/>
      <c r="E635" s="467"/>
      <c r="F635" s="467"/>
      <c r="G635" s="467"/>
      <c r="H635" s="467"/>
      <c r="I635" s="468"/>
      <c r="J635" s="466"/>
      <c r="K635" s="467"/>
      <c r="L635" s="467"/>
      <c r="M635" s="467"/>
      <c r="N635" s="472"/>
      <c r="O635" s="86"/>
      <c r="P635" s="15" t="s">
        <v>45</v>
      </c>
      <c r="Q635" s="44"/>
      <c r="R635" s="15" t="s">
        <v>46</v>
      </c>
      <c r="S635" s="85"/>
      <c r="T635" s="474" t="s">
        <v>47</v>
      </c>
      <c r="U635" s="475"/>
      <c r="V635" s="476"/>
      <c r="W635" s="477"/>
      <c r="X635" s="477"/>
      <c r="Y635" s="60"/>
      <c r="Z635" s="33"/>
      <c r="AA635" s="34"/>
      <c r="AB635" s="34"/>
      <c r="AC635" s="35"/>
      <c r="AD635" s="33"/>
      <c r="AE635" s="34"/>
      <c r="AF635" s="34"/>
      <c r="AG635" s="40"/>
      <c r="AH635" s="462">
        <f>IF(V635="賃金で算定",V636+Z636-AD636,0)</f>
        <v>0</v>
      </c>
      <c r="AI635" s="463"/>
      <c r="AJ635" s="463"/>
      <c r="AK635" s="464"/>
      <c r="AL635" s="51"/>
      <c r="AM635" s="52"/>
      <c r="AN635" s="590"/>
      <c r="AO635" s="591"/>
      <c r="AP635" s="591"/>
      <c r="AQ635" s="591"/>
      <c r="AR635" s="591"/>
      <c r="AS635" s="307"/>
      <c r="AV635" s="46" t="str">
        <f>IF(OR(O635="",Q635=""),"", IF(O635&lt;20,DATE(O635+118,Q635,IF(S635="",1,S635)),DATE(O635+88,Q635,IF(S635="",1,S635))))</f>
        <v/>
      </c>
      <c r="AW635" s="47" t="str">
        <f>IF(AV635&lt;=設定シート!C$15,"昔",IF(AV635&lt;=設定シート!E$15,"上",IF(AV635&lt;=設定シート!G$15,"中","下")))</f>
        <v>下</v>
      </c>
      <c r="AX635" s="4">
        <f>IF(AV635&lt;=設定シート!$E$36,5,IF(AV635&lt;=設定シート!$I$36,7,IF(AV635&lt;=設定シート!$M$36,9,11)))</f>
        <v>11</v>
      </c>
      <c r="AY635" s="202"/>
      <c r="AZ635" s="200"/>
      <c r="BA635" s="204">
        <f t="shared" ref="BA635" si="343">AN635</f>
        <v>0</v>
      </c>
      <c r="BB635" s="200"/>
      <c r="BC635" s="200"/>
    </row>
    <row r="636" spans="2:65" ht="18" customHeight="1" x14ac:dyDescent="0.15">
      <c r="B636" s="469"/>
      <c r="C636" s="470"/>
      <c r="D636" s="470"/>
      <c r="E636" s="470"/>
      <c r="F636" s="470"/>
      <c r="G636" s="470"/>
      <c r="H636" s="470"/>
      <c r="I636" s="471"/>
      <c r="J636" s="469"/>
      <c r="K636" s="470"/>
      <c r="L636" s="470"/>
      <c r="M636" s="470"/>
      <c r="N636" s="473"/>
      <c r="O636" s="87"/>
      <c r="P636" s="184" t="s">
        <v>45</v>
      </c>
      <c r="Q636" s="45"/>
      <c r="R636" s="16" t="s">
        <v>46</v>
      </c>
      <c r="S636" s="88"/>
      <c r="T636" s="480" t="s">
        <v>48</v>
      </c>
      <c r="U636" s="481"/>
      <c r="V636" s="482"/>
      <c r="W636" s="483"/>
      <c r="X636" s="483"/>
      <c r="Y636" s="484"/>
      <c r="Z636" s="482"/>
      <c r="AA636" s="483"/>
      <c r="AB636" s="483"/>
      <c r="AC636" s="483"/>
      <c r="AD636" s="482">
        <v>0</v>
      </c>
      <c r="AE636" s="483"/>
      <c r="AF636" s="483"/>
      <c r="AG636" s="484"/>
      <c r="AH636" s="436">
        <f>IF(V635="賃金で算定",0,V636+Z636-AD636)</f>
        <v>0</v>
      </c>
      <c r="AI636" s="437"/>
      <c r="AJ636" s="437"/>
      <c r="AK636" s="438"/>
      <c r="AL636" s="439">
        <f>IF(V635="賃金で算定","賃金で算定",IF(OR(V636=0,$F637="",AV635=""),0,IF(AW635="昔",VLOOKUP($F637,労務比率,AX635,FALSE),IF(AW635="上",VLOOKUP($F637,労務比率,AX635,FALSE),IF(AW635="中",VLOOKUP($F637,労務比率,AX635,FALSE),VLOOKUP($F637,労務比率,AX635,FALSE))))))</f>
        <v>0</v>
      </c>
      <c r="AM636" s="440"/>
      <c r="AN636" s="615">
        <f>IF(V635="賃金で算定",0,INT(AH636*AL636/100))</f>
        <v>0</v>
      </c>
      <c r="AO636" s="616"/>
      <c r="AP636" s="616"/>
      <c r="AQ636" s="616"/>
      <c r="AR636" s="616"/>
      <c r="AS636" s="309"/>
      <c r="AV636" s="46"/>
      <c r="AW636" s="47"/>
      <c r="AY636" s="203">
        <f t="shared" ref="AY636" si="344">AH636</f>
        <v>0</v>
      </c>
      <c r="AZ636" s="201">
        <f>IF(AV635&lt;=設定シート!C$85,AH636,IF(AND(AV635&gt;=設定シート!E$85,AV635&lt;=設定シート!G$85),AH636*105/108,AH636))</f>
        <v>0</v>
      </c>
      <c r="BA636" s="198"/>
      <c r="BB636" s="201">
        <f t="shared" ref="BB636" si="345">IF($AL636="賃金で算定",0,INT(AY636*$AL636/100))</f>
        <v>0</v>
      </c>
      <c r="BC636" s="201">
        <f>IF(AY636=AZ636,BB636,AZ636*$AL636/100)</f>
        <v>0</v>
      </c>
      <c r="BL636" s="43">
        <f>IF(AY636=AZ636,0,1)</f>
        <v>0</v>
      </c>
      <c r="BM636" s="43" t="str">
        <f>IF(BL636=1,AL636,"")</f>
        <v/>
      </c>
    </row>
    <row r="637" spans="2:65" ht="18" customHeight="1" x14ac:dyDescent="0.15">
      <c r="B637" s="441" t="s">
        <v>85</v>
      </c>
      <c r="C637" s="442"/>
      <c r="D637" s="442"/>
      <c r="E637" s="443"/>
      <c r="F637" s="450"/>
      <c r="G637" s="451"/>
      <c r="H637" s="451"/>
      <c r="I637" s="451"/>
      <c r="J637" s="451"/>
      <c r="K637" s="451"/>
      <c r="L637" s="451"/>
      <c r="M637" s="451"/>
      <c r="N637" s="452"/>
      <c r="O637" s="441" t="s">
        <v>49</v>
      </c>
      <c r="P637" s="442"/>
      <c r="Q637" s="442"/>
      <c r="R637" s="442"/>
      <c r="S637" s="442"/>
      <c r="T637" s="442"/>
      <c r="U637" s="443"/>
      <c r="V637" s="459">
        <f>AH637</f>
        <v>0</v>
      </c>
      <c r="W637" s="460"/>
      <c r="X637" s="460"/>
      <c r="Y637" s="461"/>
      <c r="Z637" s="33"/>
      <c r="AA637" s="34"/>
      <c r="AB637" s="34"/>
      <c r="AC637" s="35"/>
      <c r="AD637" s="33"/>
      <c r="AE637" s="34"/>
      <c r="AF637" s="34"/>
      <c r="AG637" s="35"/>
      <c r="AH637" s="462">
        <f>AH619+AH621+AH623+AH625+AH627+AH629+AH631+AH633+AH635</f>
        <v>0</v>
      </c>
      <c r="AI637" s="463"/>
      <c r="AJ637" s="463"/>
      <c r="AK637" s="464"/>
      <c r="AL637" s="53"/>
      <c r="AM637" s="54"/>
      <c r="AN637" s="459">
        <f>AN619+AN621+AN623+AN625+AN627+AN629+AN631+AN633+AN635</f>
        <v>0</v>
      </c>
      <c r="AO637" s="460"/>
      <c r="AP637" s="460"/>
      <c r="AQ637" s="460"/>
      <c r="AR637" s="460"/>
      <c r="AS637" s="307"/>
      <c r="AW637" s="47"/>
      <c r="AY637" s="202"/>
      <c r="AZ637" s="205"/>
      <c r="BA637" s="212">
        <f>BA619+BA621+BA623+BA625+BA627+BA629+BA631+BA633+BA635</f>
        <v>0</v>
      </c>
      <c r="BB637" s="204">
        <f>BB620+BB622+BB624+BB626+BB628+BB630+BB632+BB634+BB636</f>
        <v>0</v>
      </c>
      <c r="BC637" s="204">
        <f>SUMIF(BL620:BL636,0,BC620:BC636)+ROUNDDOWN(ROUNDDOWN(BL637*105/108,0)*BM637/100,0)</f>
        <v>0</v>
      </c>
      <c r="BL637" s="43">
        <f>SUMIF(BL620:BL636,1,AH620:AK636)</f>
        <v>0</v>
      </c>
      <c r="BM637" s="43">
        <f>IF(COUNT(BM620:BM636)=0,0,SUM(BM620:BM636)/COUNT(BM620:BM636))</f>
        <v>0</v>
      </c>
    </row>
    <row r="638" spans="2:65" ht="18" customHeight="1" x14ac:dyDescent="0.15">
      <c r="B638" s="444"/>
      <c r="C638" s="445"/>
      <c r="D638" s="445"/>
      <c r="E638" s="446"/>
      <c r="F638" s="453"/>
      <c r="G638" s="454"/>
      <c r="H638" s="454"/>
      <c r="I638" s="454"/>
      <c r="J638" s="454"/>
      <c r="K638" s="454"/>
      <c r="L638" s="454"/>
      <c r="M638" s="454"/>
      <c r="N638" s="455"/>
      <c r="O638" s="444"/>
      <c r="P638" s="445"/>
      <c r="Q638" s="445"/>
      <c r="R638" s="445"/>
      <c r="S638" s="445"/>
      <c r="T638" s="445"/>
      <c r="U638" s="446"/>
      <c r="V638" s="434">
        <f>V620+V622+V624+V626+V628+V630+V632+V634+V636-V637</f>
        <v>0</v>
      </c>
      <c r="W638" s="435"/>
      <c r="X638" s="435"/>
      <c r="Y638" s="465"/>
      <c r="Z638" s="434">
        <f>Z620+Z622+Z624+Z626+Z628+Z630+Z632+Z634+Z636</f>
        <v>0</v>
      </c>
      <c r="AA638" s="435"/>
      <c r="AB638" s="435"/>
      <c r="AC638" s="435"/>
      <c r="AD638" s="434">
        <f>AD620+AD622+AD624+AD626+AD628+AD630+AD632+AD634+AD636</f>
        <v>0</v>
      </c>
      <c r="AE638" s="435"/>
      <c r="AF638" s="435"/>
      <c r="AG638" s="435"/>
      <c r="AH638" s="434">
        <f>AY638</f>
        <v>0</v>
      </c>
      <c r="AI638" s="435"/>
      <c r="AJ638" s="435"/>
      <c r="AK638" s="435"/>
      <c r="AL638" s="55"/>
      <c r="AM638" s="56"/>
      <c r="AN638" s="926">
        <f>BB638</f>
        <v>0</v>
      </c>
      <c r="AO638" s="638"/>
      <c r="AP638" s="638"/>
      <c r="AQ638" s="638"/>
      <c r="AR638" s="638"/>
      <c r="AS638" s="308"/>
      <c r="AW638" s="47"/>
      <c r="AY638" s="208">
        <f>AY620+AY622+AY624+AY626+AY628+AY630+AY632+AY634+AY636</f>
        <v>0</v>
      </c>
      <c r="AZ638" s="210"/>
      <c r="BA638" s="210"/>
      <c r="BB638" s="206">
        <f>BB637</f>
        <v>0</v>
      </c>
      <c r="BC638" s="213"/>
    </row>
    <row r="639" spans="2:65" ht="18" customHeight="1" x14ac:dyDescent="0.15">
      <c r="B639" s="447"/>
      <c r="C639" s="448"/>
      <c r="D639" s="448"/>
      <c r="E639" s="449"/>
      <c r="F639" s="456"/>
      <c r="G639" s="457"/>
      <c r="H639" s="457"/>
      <c r="I639" s="457"/>
      <c r="J639" s="457"/>
      <c r="K639" s="457"/>
      <c r="L639" s="457"/>
      <c r="M639" s="457"/>
      <c r="N639" s="458"/>
      <c r="O639" s="447"/>
      <c r="P639" s="448"/>
      <c r="Q639" s="448"/>
      <c r="R639" s="448"/>
      <c r="S639" s="448"/>
      <c r="T639" s="448"/>
      <c r="U639" s="449"/>
      <c r="V639" s="436"/>
      <c r="W639" s="437"/>
      <c r="X639" s="437"/>
      <c r="Y639" s="438"/>
      <c r="Z639" s="436"/>
      <c r="AA639" s="437"/>
      <c r="AB639" s="437"/>
      <c r="AC639" s="437"/>
      <c r="AD639" s="436"/>
      <c r="AE639" s="437"/>
      <c r="AF639" s="437"/>
      <c r="AG639" s="437"/>
      <c r="AH639" s="436">
        <f>AZ639</f>
        <v>0</v>
      </c>
      <c r="AI639" s="437"/>
      <c r="AJ639" s="437"/>
      <c r="AK639" s="438"/>
      <c r="AL639" s="57"/>
      <c r="AM639" s="58"/>
      <c r="AN639" s="615">
        <f>BC639</f>
        <v>0</v>
      </c>
      <c r="AO639" s="616"/>
      <c r="AP639" s="616"/>
      <c r="AQ639" s="616"/>
      <c r="AR639" s="616"/>
      <c r="AS639" s="309"/>
      <c r="AU639" s="90"/>
      <c r="AW639" s="47"/>
      <c r="AY639" s="209"/>
      <c r="AZ639" s="211">
        <f>IF(AZ620+AZ622+AZ624+AZ626+AZ628+AZ630+AZ632+AZ634+AZ636=AY638,0,ROUNDDOWN(AZ620+AZ622+AZ624+AZ626+AZ628+AZ630+AZ632+AZ634+AZ636,0))</f>
        <v>0</v>
      </c>
      <c r="BA639" s="207"/>
      <c r="BB639" s="207"/>
      <c r="BC639" s="211">
        <f>IF(BC637=BB638,0,BC637)</f>
        <v>0</v>
      </c>
    </row>
    <row r="640" spans="2:65" ht="18" customHeight="1" x14ac:dyDescent="0.15">
      <c r="AD640" s="1" t="str">
        <f>IF(AND($F637="",$V637+$V638&gt;0),"事業の種類を選択してください。","")</f>
        <v/>
      </c>
      <c r="AN640" s="929">
        <f>IF(AN637=0,0,AN637+IF(AN639=0,AN638,AN639))</f>
        <v>0</v>
      </c>
      <c r="AO640" s="929"/>
      <c r="AP640" s="929"/>
      <c r="AQ640" s="929"/>
      <c r="AR640" s="929"/>
      <c r="AW640" s="47"/>
    </row>
    <row r="641" spans="2:49" ht="31.5" customHeight="1" x14ac:dyDescent="0.15">
      <c r="AN641" s="337"/>
      <c r="AO641" s="337"/>
      <c r="AP641" s="337"/>
      <c r="AQ641" s="337"/>
      <c r="AR641" s="337"/>
      <c r="AW641" s="47"/>
    </row>
    <row r="642" spans="2:49" ht="7.5" customHeight="1" x14ac:dyDescent="0.15">
      <c r="X642" s="6"/>
      <c r="Y642" s="6"/>
      <c r="AW642" s="47"/>
    </row>
    <row r="643" spans="2:49" ht="10.5" customHeight="1" x14ac:dyDescent="0.15">
      <c r="X643" s="6"/>
      <c r="Y643" s="6"/>
      <c r="AW643" s="47"/>
    </row>
    <row r="644" spans="2:49" ht="5.25" customHeight="1" x14ac:dyDescent="0.15">
      <c r="X644" s="6"/>
      <c r="Y644" s="6"/>
      <c r="AW644" s="47"/>
    </row>
    <row r="645" spans="2:49" ht="5.25" customHeight="1" x14ac:dyDescent="0.15">
      <c r="X645" s="6"/>
      <c r="Y645" s="6"/>
      <c r="AW645" s="47"/>
    </row>
    <row r="646" spans="2:49" ht="5.25" customHeight="1" x14ac:dyDescent="0.15">
      <c r="X646" s="6"/>
      <c r="Y646" s="6"/>
      <c r="AW646" s="47"/>
    </row>
    <row r="647" spans="2:49" ht="5.25" customHeight="1" x14ac:dyDescent="0.15">
      <c r="X647" s="6"/>
      <c r="Y647" s="6"/>
      <c r="AW647" s="47"/>
    </row>
    <row r="648" spans="2:49" ht="17.25" customHeight="1" x14ac:dyDescent="0.15">
      <c r="B648" s="2" t="s">
        <v>50</v>
      </c>
      <c r="S648" s="4"/>
      <c r="T648" s="4"/>
      <c r="U648" s="4"/>
      <c r="V648" s="4"/>
      <c r="W648" s="4"/>
      <c r="AL648" s="48"/>
      <c r="AW648" s="47"/>
    </row>
    <row r="649" spans="2:49" ht="12.75" customHeight="1" x14ac:dyDescent="0.15">
      <c r="M649" s="49"/>
      <c r="N649" s="49"/>
      <c r="O649" s="49"/>
      <c r="P649" s="49"/>
      <c r="Q649" s="49"/>
      <c r="R649" s="49"/>
      <c r="S649" s="49"/>
      <c r="T649" s="50"/>
      <c r="U649" s="50"/>
      <c r="V649" s="50"/>
      <c r="W649" s="50"/>
      <c r="X649" s="50"/>
      <c r="Y649" s="50"/>
      <c r="Z649" s="50"/>
      <c r="AA649" s="49"/>
      <c r="AB649" s="49"/>
      <c r="AC649" s="49"/>
      <c r="AL649" s="48"/>
      <c r="AM649" s="560" t="s">
        <v>266</v>
      </c>
      <c r="AN649" s="561"/>
      <c r="AO649" s="561"/>
      <c r="AP649" s="562"/>
      <c r="AW649" s="47"/>
    </row>
    <row r="650" spans="2:49" ht="12.75" customHeight="1" x14ac:dyDescent="0.15">
      <c r="M650" s="49"/>
      <c r="N650" s="49"/>
      <c r="O650" s="49"/>
      <c r="P650" s="49"/>
      <c r="Q650" s="49"/>
      <c r="R650" s="49"/>
      <c r="S650" s="49"/>
      <c r="T650" s="50"/>
      <c r="U650" s="50"/>
      <c r="V650" s="50"/>
      <c r="W650" s="50"/>
      <c r="X650" s="50"/>
      <c r="Y650" s="50"/>
      <c r="Z650" s="50"/>
      <c r="AA650" s="49"/>
      <c r="AB650" s="49"/>
      <c r="AC650" s="49"/>
      <c r="AL650" s="48"/>
      <c r="AM650" s="563"/>
      <c r="AN650" s="564"/>
      <c r="AO650" s="564"/>
      <c r="AP650" s="565"/>
      <c r="AW650" s="47"/>
    </row>
    <row r="651" spans="2:49" ht="12.75" customHeight="1" x14ac:dyDescent="0.15">
      <c r="M651" s="49"/>
      <c r="N651" s="49"/>
      <c r="O651" s="49"/>
      <c r="P651" s="49"/>
      <c r="Q651" s="49"/>
      <c r="R651" s="49"/>
      <c r="S651" s="49"/>
      <c r="T651" s="49"/>
      <c r="U651" s="49"/>
      <c r="V651" s="49"/>
      <c r="W651" s="49"/>
      <c r="X651" s="49"/>
      <c r="Y651" s="49"/>
      <c r="Z651" s="49"/>
      <c r="AA651" s="49"/>
      <c r="AB651" s="49"/>
      <c r="AC651" s="49"/>
      <c r="AL651" s="48"/>
      <c r="AM651" s="220"/>
      <c r="AN651" s="335"/>
      <c r="AW651" s="47"/>
    </row>
    <row r="652" spans="2:49" ht="6" customHeight="1" x14ac:dyDescent="0.15">
      <c r="M652" s="49"/>
      <c r="N652" s="49"/>
      <c r="O652" s="49"/>
      <c r="P652" s="49"/>
      <c r="Q652" s="49"/>
      <c r="R652" s="49"/>
      <c r="S652" s="49"/>
      <c r="T652" s="49"/>
      <c r="U652" s="49"/>
      <c r="V652" s="49"/>
      <c r="W652" s="49"/>
      <c r="X652" s="49"/>
      <c r="Y652" s="49"/>
      <c r="Z652" s="49"/>
      <c r="AA652" s="49"/>
      <c r="AB652" s="49"/>
      <c r="AC652" s="49"/>
      <c r="AL652" s="48"/>
      <c r="AM652" s="48"/>
      <c r="AW652" s="47"/>
    </row>
    <row r="653" spans="2:49" ht="12.75" customHeight="1" x14ac:dyDescent="0.15">
      <c r="B653" s="566" t="s">
        <v>2</v>
      </c>
      <c r="C653" s="567"/>
      <c r="D653" s="567"/>
      <c r="E653" s="567"/>
      <c r="F653" s="567"/>
      <c r="G653" s="567"/>
      <c r="H653" s="567"/>
      <c r="I653" s="567"/>
      <c r="J653" s="569" t="s">
        <v>10</v>
      </c>
      <c r="K653" s="569"/>
      <c r="L653" s="3" t="s">
        <v>3</v>
      </c>
      <c r="M653" s="569" t="s">
        <v>11</v>
      </c>
      <c r="N653" s="569"/>
      <c r="O653" s="570" t="s">
        <v>12</v>
      </c>
      <c r="P653" s="569"/>
      <c r="Q653" s="569"/>
      <c r="R653" s="569"/>
      <c r="S653" s="569"/>
      <c r="T653" s="569"/>
      <c r="U653" s="569" t="s">
        <v>13</v>
      </c>
      <c r="V653" s="569"/>
      <c r="W653" s="569"/>
      <c r="AD653" s="5"/>
      <c r="AE653" s="5"/>
      <c r="AF653" s="5"/>
      <c r="AG653" s="5"/>
      <c r="AH653" s="5"/>
      <c r="AI653" s="5"/>
      <c r="AJ653" s="5"/>
      <c r="AL653" s="571">
        <f>$AL$9</f>
        <v>0</v>
      </c>
      <c r="AM653" s="572"/>
      <c r="AN653" s="938" t="s">
        <v>4</v>
      </c>
      <c r="AO653" s="938"/>
      <c r="AP653" s="941">
        <v>16</v>
      </c>
      <c r="AQ653" s="941"/>
      <c r="AR653" s="938" t="s">
        <v>5</v>
      </c>
      <c r="AS653" s="944"/>
      <c r="AW653" s="47"/>
    </row>
    <row r="654" spans="2:49" ht="13.5" customHeight="1" x14ac:dyDescent="0.15">
      <c r="B654" s="567"/>
      <c r="C654" s="567"/>
      <c r="D654" s="567"/>
      <c r="E654" s="567"/>
      <c r="F654" s="567"/>
      <c r="G654" s="567"/>
      <c r="H654" s="567"/>
      <c r="I654" s="567"/>
      <c r="J654" s="508" t="str">
        <f>$J$10</f>
        <v>1</v>
      </c>
      <c r="K654" s="510" t="str">
        <f>$K$10</f>
        <v>2</v>
      </c>
      <c r="L654" s="513" t="str">
        <f>$L$10</f>
        <v>1</v>
      </c>
      <c r="M654" s="516" t="str">
        <f>$M$10</f>
        <v>0</v>
      </c>
      <c r="N654" s="510" t="str">
        <f>$N$10</f>
        <v>3</v>
      </c>
      <c r="O654" s="516" t="str">
        <f>$O$10</f>
        <v>9</v>
      </c>
      <c r="P654" s="519" t="str">
        <f>$P$10</f>
        <v>3</v>
      </c>
      <c r="Q654" s="519" t="str">
        <f>$Q$10</f>
        <v>9</v>
      </c>
      <c r="R654" s="519" t="str">
        <f>$R$10</f>
        <v>0</v>
      </c>
      <c r="S654" s="519" t="str">
        <f>$S$10</f>
        <v>2</v>
      </c>
      <c r="T654" s="510" t="str">
        <f>$T$10</f>
        <v>5</v>
      </c>
      <c r="U654" s="516">
        <f>$U$10</f>
        <v>0</v>
      </c>
      <c r="V654" s="519">
        <f>$V$10</f>
        <v>0</v>
      </c>
      <c r="W654" s="510">
        <f>$W$10</f>
        <v>0</v>
      </c>
      <c r="AD654" s="5"/>
      <c r="AE654" s="5"/>
      <c r="AF654" s="5"/>
      <c r="AG654" s="5"/>
      <c r="AH654" s="5"/>
      <c r="AI654" s="5"/>
      <c r="AJ654" s="5"/>
      <c r="AL654" s="573"/>
      <c r="AM654" s="574"/>
      <c r="AN654" s="939"/>
      <c r="AO654" s="939"/>
      <c r="AP654" s="942"/>
      <c r="AQ654" s="942"/>
      <c r="AR654" s="939"/>
      <c r="AS654" s="945"/>
      <c r="AW654" s="47"/>
    </row>
    <row r="655" spans="2:49" ht="9" customHeight="1" x14ac:dyDescent="0.15">
      <c r="B655" s="567"/>
      <c r="C655" s="567"/>
      <c r="D655" s="567"/>
      <c r="E655" s="567"/>
      <c r="F655" s="567"/>
      <c r="G655" s="567"/>
      <c r="H655" s="567"/>
      <c r="I655" s="567"/>
      <c r="J655" s="509"/>
      <c r="K655" s="511"/>
      <c r="L655" s="514"/>
      <c r="M655" s="517"/>
      <c r="N655" s="511"/>
      <c r="O655" s="517"/>
      <c r="P655" s="520"/>
      <c r="Q655" s="520"/>
      <c r="R655" s="520"/>
      <c r="S655" s="520"/>
      <c r="T655" s="511"/>
      <c r="U655" s="517"/>
      <c r="V655" s="520"/>
      <c r="W655" s="511"/>
      <c r="AD655" s="5"/>
      <c r="AE655" s="5"/>
      <c r="AF655" s="5"/>
      <c r="AG655" s="5"/>
      <c r="AH655" s="5"/>
      <c r="AI655" s="5"/>
      <c r="AJ655" s="5"/>
      <c r="AL655" s="575"/>
      <c r="AM655" s="576"/>
      <c r="AN655" s="940"/>
      <c r="AO655" s="940"/>
      <c r="AP655" s="943"/>
      <c r="AQ655" s="943"/>
      <c r="AR655" s="940"/>
      <c r="AS655" s="946"/>
      <c r="AW655" s="47"/>
    </row>
    <row r="656" spans="2:49" ht="6" customHeight="1" x14ac:dyDescent="0.15">
      <c r="B656" s="568"/>
      <c r="C656" s="568"/>
      <c r="D656" s="568"/>
      <c r="E656" s="568"/>
      <c r="F656" s="568"/>
      <c r="G656" s="568"/>
      <c r="H656" s="568"/>
      <c r="I656" s="568"/>
      <c r="J656" s="509"/>
      <c r="K656" s="512"/>
      <c r="L656" s="515"/>
      <c r="M656" s="518"/>
      <c r="N656" s="512"/>
      <c r="O656" s="518"/>
      <c r="P656" s="521"/>
      <c r="Q656" s="521"/>
      <c r="R656" s="521"/>
      <c r="S656" s="521"/>
      <c r="T656" s="512"/>
      <c r="U656" s="518"/>
      <c r="V656" s="521"/>
      <c r="W656" s="512"/>
      <c r="AW656" s="47"/>
    </row>
    <row r="657" spans="2:65" ht="15" customHeight="1" x14ac:dyDescent="0.15">
      <c r="B657" s="487" t="s">
        <v>51</v>
      </c>
      <c r="C657" s="488"/>
      <c r="D657" s="488"/>
      <c r="E657" s="488"/>
      <c r="F657" s="488"/>
      <c r="G657" s="488"/>
      <c r="H657" s="488"/>
      <c r="I657" s="489"/>
      <c r="J657" s="487" t="s">
        <v>6</v>
      </c>
      <c r="K657" s="488"/>
      <c r="L657" s="488"/>
      <c r="M657" s="488"/>
      <c r="N657" s="496"/>
      <c r="O657" s="499" t="s">
        <v>52</v>
      </c>
      <c r="P657" s="488"/>
      <c r="Q657" s="488"/>
      <c r="R657" s="488"/>
      <c r="S657" s="488"/>
      <c r="T657" s="488"/>
      <c r="U657" s="489"/>
      <c r="V657" s="12" t="s">
        <v>53</v>
      </c>
      <c r="W657" s="27"/>
      <c r="X657" s="27"/>
      <c r="Y657" s="526" t="s">
        <v>54</v>
      </c>
      <c r="Z657" s="526"/>
      <c r="AA657" s="526"/>
      <c r="AB657" s="526"/>
      <c r="AC657" s="526"/>
      <c r="AD657" s="526"/>
      <c r="AE657" s="526"/>
      <c r="AF657" s="526"/>
      <c r="AG657" s="526"/>
      <c r="AH657" s="526"/>
      <c r="AI657" s="27"/>
      <c r="AJ657" s="27"/>
      <c r="AK657" s="28"/>
      <c r="AL657" s="527" t="s">
        <v>216</v>
      </c>
      <c r="AM657" s="527"/>
      <c r="AN657" s="930" t="s">
        <v>33</v>
      </c>
      <c r="AO657" s="930"/>
      <c r="AP657" s="930"/>
      <c r="AQ657" s="930"/>
      <c r="AR657" s="930"/>
      <c r="AS657" s="931"/>
      <c r="AW657" s="47"/>
    </row>
    <row r="658" spans="2:65" ht="13.5" customHeight="1" x14ac:dyDescent="0.15">
      <c r="B658" s="490"/>
      <c r="C658" s="491"/>
      <c r="D658" s="491"/>
      <c r="E658" s="491"/>
      <c r="F658" s="491"/>
      <c r="G658" s="491"/>
      <c r="H658" s="491"/>
      <c r="I658" s="492"/>
      <c r="J658" s="490"/>
      <c r="K658" s="491"/>
      <c r="L658" s="491"/>
      <c r="M658" s="491"/>
      <c r="N658" s="497"/>
      <c r="O658" s="500"/>
      <c r="P658" s="491"/>
      <c r="Q658" s="491"/>
      <c r="R658" s="491"/>
      <c r="S658" s="491"/>
      <c r="T658" s="491"/>
      <c r="U658" s="492"/>
      <c r="V658" s="530" t="s">
        <v>7</v>
      </c>
      <c r="W658" s="531"/>
      <c r="X658" s="531"/>
      <c r="Y658" s="532"/>
      <c r="Z658" s="536" t="s">
        <v>16</v>
      </c>
      <c r="AA658" s="537"/>
      <c r="AB658" s="537"/>
      <c r="AC658" s="538"/>
      <c r="AD658" s="542" t="s">
        <v>17</v>
      </c>
      <c r="AE658" s="543"/>
      <c r="AF658" s="543"/>
      <c r="AG658" s="544"/>
      <c r="AH658" s="548" t="s">
        <v>86</v>
      </c>
      <c r="AI658" s="549"/>
      <c r="AJ658" s="549"/>
      <c r="AK658" s="550"/>
      <c r="AL658" s="554" t="s">
        <v>217</v>
      </c>
      <c r="AM658" s="554"/>
      <c r="AN658" s="932" t="s">
        <v>19</v>
      </c>
      <c r="AO658" s="933"/>
      <c r="AP658" s="933"/>
      <c r="AQ658" s="933"/>
      <c r="AR658" s="934"/>
      <c r="AS658" s="935"/>
      <c r="AW658" s="47"/>
      <c r="AY658" s="196" t="s">
        <v>243</v>
      </c>
      <c r="AZ658" s="196" t="s">
        <v>243</v>
      </c>
      <c r="BA658" s="196" t="s">
        <v>241</v>
      </c>
      <c r="BB658" s="522" t="s">
        <v>242</v>
      </c>
      <c r="BC658" s="523"/>
    </row>
    <row r="659" spans="2:65" ht="13.5" customHeight="1" x14ac:dyDescent="0.15">
      <c r="B659" s="493"/>
      <c r="C659" s="494"/>
      <c r="D659" s="494"/>
      <c r="E659" s="494"/>
      <c r="F659" s="494"/>
      <c r="G659" s="494"/>
      <c r="H659" s="494"/>
      <c r="I659" s="495"/>
      <c r="J659" s="493"/>
      <c r="K659" s="494"/>
      <c r="L659" s="494"/>
      <c r="M659" s="494"/>
      <c r="N659" s="498"/>
      <c r="O659" s="501"/>
      <c r="P659" s="494"/>
      <c r="Q659" s="494"/>
      <c r="R659" s="494"/>
      <c r="S659" s="494"/>
      <c r="T659" s="494"/>
      <c r="U659" s="495"/>
      <c r="V659" s="533"/>
      <c r="W659" s="534"/>
      <c r="X659" s="534"/>
      <c r="Y659" s="535"/>
      <c r="Z659" s="539"/>
      <c r="AA659" s="540"/>
      <c r="AB659" s="540"/>
      <c r="AC659" s="541"/>
      <c r="AD659" s="545"/>
      <c r="AE659" s="546"/>
      <c r="AF659" s="546"/>
      <c r="AG659" s="547"/>
      <c r="AH659" s="551"/>
      <c r="AI659" s="552"/>
      <c r="AJ659" s="552"/>
      <c r="AK659" s="553"/>
      <c r="AL659" s="555"/>
      <c r="AM659" s="555"/>
      <c r="AN659" s="936"/>
      <c r="AO659" s="936"/>
      <c r="AP659" s="936"/>
      <c r="AQ659" s="936"/>
      <c r="AR659" s="936"/>
      <c r="AS659" s="937"/>
      <c r="AW659" s="47"/>
      <c r="AY659" s="197"/>
      <c r="AZ659" s="198" t="s">
        <v>237</v>
      </c>
      <c r="BA659" s="198" t="s">
        <v>240</v>
      </c>
      <c r="BB659" s="199" t="s">
        <v>238</v>
      </c>
      <c r="BC659" s="198" t="s">
        <v>237</v>
      </c>
      <c r="BL659" s="43" t="s">
        <v>251</v>
      </c>
      <c r="BM659" s="43" t="s">
        <v>151</v>
      </c>
    </row>
    <row r="660" spans="2:65" ht="18" customHeight="1" x14ac:dyDescent="0.15">
      <c r="B660" s="466"/>
      <c r="C660" s="467"/>
      <c r="D660" s="467"/>
      <c r="E660" s="467"/>
      <c r="F660" s="467"/>
      <c r="G660" s="467"/>
      <c r="H660" s="467"/>
      <c r="I660" s="468"/>
      <c r="J660" s="466"/>
      <c r="K660" s="467"/>
      <c r="L660" s="467"/>
      <c r="M660" s="467"/>
      <c r="N660" s="472"/>
      <c r="O660" s="86"/>
      <c r="P660" s="15" t="s">
        <v>0</v>
      </c>
      <c r="Q660" s="44"/>
      <c r="R660" s="15" t="s">
        <v>1</v>
      </c>
      <c r="S660" s="85"/>
      <c r="T660" s="474" t="s">
        <v>57</v>
      </c>
      <c r="U660" s="475"/>
      <c r="V660" s="476"/>
      <c r="W660" s="477"/>
      <c r="X660" s="477"/>
      <c r="Y660" s="59" t="s">
        <v>8</v>
      </c>
      <c r="Z660" s="37"/>
      <c r="AA660" s="38"/>
      <c r="AB660" s="38"/>
      <c r="AC660" s="36" t="s">
        <v>8</v>
      </c>
      <c r="AD660" s="37"/>
      <c r="AE660" s="38"/>
      <c r="AF660" s="38"/>
      <c r="AG660" s="39" t="s">
        <v>8</v>
      </c>
      <c r="AH660" s="462">
        <f>IF(V660="賃金で算定",V661+Z661-AD661,0)</f>
        <v>0</v>
      </c>
      <c r="AI660" s="463"/>
      <c r="AJ660" s="463"/>
      <c r="AK660" s="464"/>
      <c r="AL660" s="51"/>
      <c r="AM660" s="52"/>
      <c r="AN660" s="590"/>
      <c r="AO660" s="591"/>
      <c r="AP660" s="591"/>
      <c r="AQ660" s="591"/>
      <c r="AR660" s="591"/>
      <c r="AS660" s="265" t="s">
        <v>8</v>
      </c>
      <c r="AV660" s="46" t="str">
        <f>IF(OR(O660="",Q660=""),"", IF(O660&lt;20,DATE(O660+118,Q660,IF(S660="",1,S660)),DATE(O660+88,Q660,IF(S660="",1,S660))))</f>
        <v/>
      </c>
      <c r="AW660" s="47" t="str">
        <f>IF(AV660&lt;=設定シート!C$15,"昔",IF(AV660&lt;=設定シート!E$15,"上",IF(AV660&lt;=設定シート!G$15,"中","下")))</f>
        <v>下</v>
      </c>
      <c r="AX660" s="4">
        <f>IF(AV660&lt;=設定シート!$E$36,5,IF(AV660&lt;=設定シート!$I$36,7,IF(AV660&lt;=設定シート!$M$36,9,11)))</f>
        <v>11</v>
      </c>
      <c r="AY660" s="202"/>
      <c r="AZ660" s="200"/>
      <c r="BA660" s="204">
        <f>AN660</f>
        <v>0</v>
      </c>
      <c r="BB660" s="200"/>
      <c r="BC660" s="200"/>
    </row>
    <row r="661" spans="2:65" ht="18" customHeight="1" x14ac:dyDescent="0.15">
      <c r="B661" s="469"/>
      <c r="C661" s="470"/>
      <c r="D661" s="470"/>
      <c r="E661" s="470"/>
      <c r="F661" s="470"/>
      <c r="G661" s="470"/>
      <c r="H661" s="470"/>
      <c r="I661" s="471"/>
      <c r="J661" s="469"/>
      <c r="K661" s="470"/>
      <c r="L661" s="470"/>
      <c r="M661" s="470"/>
      <c r="N661" s="473"/>
      <c r="O661" s="87"/>
      <c r="P661" s="5" t="s">
        <v>0</v>
      </c>
      <c r="Q661" s="45"/>
      <c r="R661" s="5" t="s">
        <v>1</v>
      </c>
      <c r="S661" s="88"/>
      <c r="T661" s="480" t="s">
        <v>58</v>
      </c>
      <c r="U661" s="481"/>
      <c r="V661" s="482"/>
      <c r="W661" s="483"/>
      <c r="X661" s="483"/>
      <c r="Y661" s="484"/>
      <c r="Z661" s="485"/>
      <c r="AA661" s="486"/>
      <c r="AB661" s="486"/>
      <c r="AC661" s="486"/>
      <c r="AD661" s="482"/>
      <c r="AE661" s="483"/>
      <c r="AF661" s="483"/>
      <c r="AG661" s="484"/>
      <c r="AH661" s="435">
        <f>IF(V660="賃金で算定",0,V661+Z661-AD661)</f>
        <v>0</v>
      </c>
      <c r="AI661" s="435"/>
      <c r="AJ661" s="435"/>
      <c r="AK661" s="465"/>
      <c r="AL661" s="439">
        <f>IF(V660="賃金で算定","賃金で算定",IF(OR(V661=0,$F678="",AV660=""),0,IF(AW660="昔",VLOOKUP($F678,労務比率,AX660,FALSE),IF(AW660="上",VLOOKUP($F678,労務比率,AX660,FALSE),IF(AW660="中",VLOOKUP($F678,労務比率,AX660,FALSE),VLOOKUP($F678,労務比率,AX660,FALSE))))))</f>
        <v>0</v>
      </c>
      <c r="AM661" s="440"/>
      <c r="AN661" s="615">
        <f>IF(V660="賃金で算定",0,INT(AH661*AL661/100))</f>
        <v>0</v>
      </c>
      <c r="AO661" s="616"/>
      <c r="AP661" s="616"/>
      <c r="AQ661" s="616"/>
      <c r="AR661" s="616"/>
      <c r="AS661" s="309"/>
      <c r="AV661" s="46"/>
      <c r="AW661" s="47"/>
      <c r="AY661" s="203">
        <f>AH661</f>
        <v>0</v>
      </c>
      <c r="AZ661" s="201">
        <f>IF(AV660&lt;=設定シート!C$85,AH661,IF(AND(AV660&gt;=設定シート!E$85,AV660&lt;=設定シート!G$85),AH661*105/108,AH661))</f>
        <v>0</v>
      </c>
      <c r="BA661" s="198"/>
      <c r="BB661" s="201">
        <f>IF($AL661="賃金で算定",0,INT(AY661*$AL661/100))</f>
        <v>0</v>
      </c>
      <c r="BC661" s="201">
        <f>IF(AY661=AZ661,BB661,AZ661*$AL661/100)</f>
        <v>0</v>
      </c>
      <c r="BL661" s="43">
        <f>IF(AY661=AZ661,0,1)</f>
        <v>0</v>
      </c>
      <c r="BM661" s="43" t="str">
        <f>IF(BL661=1,AL661,"")</f>
        <v/>
      </c>
    </row>
    <row r="662" spans="2:65" ht="18" customHeight="1" x14ac:dyDescent="0.15">
      <c r="B662" s="466"/>
      <c r="C662" s="467"/>
      <c r="D662" s="467"/>
      <c r="E662" s="467"/>
      <c r="F662" s="467"/>
      <c r="G662" s="467"/>
      <c r="H662" s="467"/>
      <c r="I662" s="468"/>
      <c r="J662" s="466"/>
      <c r="K662" s="467"/>
      <c r="L662" s="467"/>
      <c r="M662" s="467"/>
      <c r="N662" s="472"/>
      <c r="O662" s="86"/>
      <c r="P662" s="15" t="s">
        <v>45</v>
      </c>
      <c r="Q662" s="44"/>
      <c r="R662" s="15" t="s">
        <v>46</v>
      </c>
      <c r="S662" s="85"/>
      <c r="T662" s="474" t="s">
        <v>47</v>
      </c>
      <c r="U662" s="475"/>
      <c r="V662" s="476"/>
      <c r="W662" s="477"/>
      <c r="X662" s="477"/>
      <c r="Y662" s="60"/>
      <c r="Z662" s="33"/>
      <c r="AA662" s="34"/>
      <c r="AB662" s="34"/>
      <c r="AC662" s="35"/>
      <c r="AD662" s="33"/>
      <c r="AE662" s="34"/>
      <c r="AF662" s="34"/>
      <c r="AG662" s="40"/>
      <c r="AH662" s="462">
        <f>IF(V662="賃金で算定",V663+Z663-AD663,0)</f>
        <v>0</v>
      </c>
      <c r="AI662" s="463"/>
      <c r="AJ662" s="463"/>
      <c r="AK662" s="464"/>
      <c r="AL662" s="51"/>
      <c r="AM662" s="52"/>
      <c r="AN662" s="590"/>
      <c r="AO662" s="591"/>
      <c r="AP662" s="591"/>
      <c r="AQ662" s="591"/>
      <c r="AR662" s="591"/>
      <c r="AS662" s="307"/>
      <c r="AV662" s="46" t="str">
        <f>IF(OR(O662="",Q662=""),"", IF(O662&lt;20,DATE(O662+118,Q662,IF(S662="",1,S662)),DATE(O662+88,Q662,IF(S662="",1,S662))))</f>
        <v/>
      </c>
      <c r="AW662" s="47" t="str">
        <f>IF(AV662&lt;=設定シート!C$15,"昔",IF(AV662&lt;=設定シート!E$15,"上",IF(AV662&lt;=設定シート!G$15,"中","下")))</f>
        <v>下</v>
      </c>
      <c r="AX662" s="4">
        <f>IF(AV662&lt;=設定シート!$E$36,5,IF(AV662&lt;=設定シート!$I$36,7,IF(AV662&lt;=設定シート!$M$36,9,11)))</f>
        <v>11</v>
      </c>
      <c r="AY662" s="202"/>
      <c r="AZ662" s="200"/>
      <c r="BA662" s="204">
        <f t="shared" ref="BA662" si="346">AN662</f>
        <v>0</v>
      </c>
      <c r="BB662" s="200"/>
      <c r="BC662" s="200"/>
      <c r="BL662" s="43"/>
      <c r="BM662" s="43"/>
    </row>
    <row r="663" spans="2:65" ht="18" customHeight="1" x14ac:dyDescent="0.15">
      <c r="B663" s="469"/>
      <c r="C663" s="470"/>
      <c r="D663" s="470"/>
      <c r="E663" s="470"/>
      <c r="F663" s="470"/>
      <c r="G663" s="470"/>
      <c r="H663" s="470"/>
      <c r="I663" s="471"/>
      <c r="J663" s="469"/>
      <c r="K663" s="470"/>
      <c r="L663" s="470"/>
      <c r="M663" s="470"/>
      <c r="N663" s="473"/>
      <c r="O663" s="87"/>
      <c r="P663" s="16" t="s">
        <v>45</v>
      </c>
      <c r="Q663" s="45"/>
      <c r="R663" s="16" t="s">
        <v>46</v>
      </c>
      <c r="S663" s="88"/>
      <c r="T663" s="480" t="s">
        <v>48</v>
      </c>
      <c r="U663" s="481"/>
      <c r="V663" s="482"/>
      <c r="W663" s="483"/>
      <c r="X663" s="483"/>
      <c r="Y663" s="484"/>
      <c r="Z663" s="485"/>
      <c r="AA663" s="486"/>
      <c r="AB663" s="486"/>
      <c r="AC663" s="486"/>
      <c r="AD663" s="482"/>
      <c r="AE663" s="483"/>
      <c r="AF663" s="483"/>
      <c r="AG663" s="484"/>
      <c r="AH663" s="435">
        <f>IF(V662="賃金で算定",0,V663+Z663-AD663)</f>
        <v>0</v>
      </c>
      <c r="AI663" s="435"/>
      <c r="AJ663" s="435"/>
      <c r="AK663" s="465"/>
      <c r="AL663" s="439">
        <f>IF(V662="賃金で算定","賃金で算定",IF(OR(V663=0,$F678="",AV662=""),0,IF(AW662="昔",VLOOKUP($F678,労務比率,AX662,FALSE),IF(AW662="上",VLOOKUP($F678,労務比率,AX662,FALSE),IF(AW662="中",VLOOKUP($F678,労務比率,AX662,FALSE),VLOOKUP($F678,労務比率,AX662,FALSE))))))</f>
        <v>0</v>
      </c>
      <c r="AM663" s="440"/>
      <c r="AN663" s="615">
        <f>IF(V662="賃金で算定",0,INT(AH663*AL663/100))</f>
        <v>0</v>
      </c>
      <c r="AO663" s="616"/>
      <c r="AP663" s="616"/>
      <c r="AQ663" s="616"/>
      <c r="AR663" s="616"/>
      <c r="AS663" s="309"/>
      <c r="AV663" s="46"/>
      <c r="AW663" s="47"/>
      <c r="AY663" s="203">
        <f t="shared" ref="AY663" si="347">AH663</f>
        <v>0</v>
      </c>
      <c r="AZ663" s="201">
        <f>IF(AV662&lt;=設定シート!C$85,AH663,IF(AND(AV662&gt;=設定シート!E$85,AV662&lt;=設定シート!G$85),AH663*105/108,AH663))</f>
        <v>0</v>
      </c>
      <c r="BA663" s="198"/>
      <c r="BB663" s="201">
        <f t="shared" ref="BB663" si="348">IF($AL663="賃金で算定",0,INT(AY663*$AL663/100))</f>
        <v>0</v>
      </c>
      <c r="BC663" s="201">
        <f>IF(AY663=AZ663,BB663,AZ663*$AL663/100)</f>
        <v>0</v>
      </c>
      <c r="BL663" s="43">
        <f>IF(AY663=AZ663,0,1)</f>
        <v>0</v>
      </c>
      <c r="BM663" s="43" t="str">
        <f>IF(BL663=1,AL663,"")</f>
        <v/>
      </c>
    </row>
    <row r="664" spans="2:65" ht="18" customHeight="1" x14ac:dyDescent="0.15">
      <c r="B664" s="466"/>
      <c r="C664" s="467"/>
      <c r="D664" s="467"/>
      <c r="E664" s="467"/>
      <c r="F664" s="467"/>
      <c r="G664" s="467"/>
      <c r="H664" s="467"/>
      <c r="I664" s="468"/>
      <c r="J664" s="466"/>
      <c r="K664" s="467"/>
      <c r="L664" s="467"/>
      <c r="M664" s="467"/>
      <c r="N664" s="472"/>
      <c r="O664" s="86"/>
      <c r="P664" s="15" t="s">
        <v>45</v>
      </c>
      <c r="Q664" s="44"/>
      <c r="R664" s="15" t="s">
        <v>46</v>
      </c>
      <c r="S664" s="85"/>
      <c r="T664" s="474" t="s">
        <v>47</v>
      </c>
      <c r="U664" s="475"/>
      <c r="V664" s="476"/>
      <c r="W664" s="477"/>
      <c r="X664" s="477"/>
      <c r="Y664" s="60"/>
      <c r="Z664" s="33"/>
      <c r="AA664" s="34"/>
      <c r="AB664" s="34"/>
      <c r="AC664" s="35"/>
      <c r="AD664" s="33"/>
      <c r="AE664" s="34"/>
      <c r="AF664" s="34"/>
      <c r="AG664" s="40"/>
      <c r="AH664" s="462">
        <f>IF(V664="賃金で算定",V665+Z665-AD665,0)</f>
        <v>0</v>
      </c>
      <c r="AI664" s="463"/>
      <c r="AJ664" s="463"/>
      <c r="AK664" s="464"/>
      <c r="AL664" s="51"/>
      <c r="AM664" s="52"/>
      <c r="AN664" s="590"/>
      <c r="AO664" s="591"/>
      <c r="AP664" s="591"/>
      <c r="AQ664" s="591"/>
      <c r="AR664" s="591"/>
      <c r="AS664" s="307"/>
      <c r="AV664" s="46" t="str">
        <f>IF(OR(O664="",Q664=""),"", IF(O664&lt;20,DATE(O664+118,Q664,IF(S664="",1,S664)),DATE(O664+88,Q664,IF(S664="",1,S664))))</f>
        <v/>
      </c>
      <c r="AW664" s="47" t="str">
        <f>IF(AV664&lt;=設定シート!C$15,"昔",IF(AV664&lt;=設定シート!E$15,"上",IF(AV664&lt;=設定シート!G$15,"中","下")))</f>
        <v>下</v>
      </c>
      <c r="AX664" s="4">
        <f>IF(AV664&lt;=設定シート!$E$36,5,IF(AV664&lt;=設定シート!$I$36,7,IF(AV664&lt;=設定シート!$M$36,9,11)))</f>
        <v>11</v>
      </c>
      <c r="AY664" s="202"/>
      <c r="AZ664" s="200"/>
      <c r="BA664" s="204">
        <f t="shared" ref="BA664" si="349">AN664</f>
        <v>0</v>
      </c>
      <c r="BB664" s="200"/>
      <c r="BC664" s="200"/>
    </row>
    <row r="665" spans="2:65" ht="18" customHeight="1" x14ac:dyDescent="0.15">
      <c r="B665" s="469"/>
      <c r="C665" s="470"/>
      <c r="D665" s="470"/>
      <c r="E665" s="470"/>
      <c r="F665" s="470"/>
      <c r="G665" s="470"/>
      <c r="H665" s="470"/>
      <c r="I665" s="471"/>
      <c r="J665" s="469"/>
      <c r="K665" s="470"/>
      <c r="L665" s="470"/>
      <c r="M665" s="470"/>
      <c r="N665" s="473"/>
      <c r="O665" s="87"/>
      <c r="P665" s="16" t="s">
        <v>45</v>
      </c>
      <c r="Q665" s="45"/>
      <c r="R665" s="16" t="s">
        <v>46</v>
      </c>
      <c r="S665" s="88"/>
      <c r="T665" s="480" t="s">
        <v>48</v>
      </c>
      <c r="U665" s="481"/>
      <c r="V665" s="482"/>
      <c r="W665" s="483"/>
      <c r="X665" s="483"/>
      <c r="Y665" s="484"/>
      <c r="Z665" s="482"/>
      <c r="AA665" s="483"/>
      <c r="AB665" s="483"/>
      <c r="AC665" s="483"/>
      <c r="AD665" s="482"/>
      <c r="AE665" s="483"/>
      <c r="AF665" s="483"/>
      <c r="AG665" s="484"/>
      <c r="AH665" s="435">
        <f>IF(V664="賃金で算定",0,V665+Z665-AD665)</f>
        <v>0</v>
      </c>
      <c r="AI665" s="435"/>
      <c r="AJ665" s="435"/>
      <c r="AK665" s="465"/>
      <c r="AL665" s="439">
        <f>IF(V664="賃金で算定","賃金で算定",IF(OR(V665=0,$F678="",AV664=""),0,IF(AW664="昔",VLOOKUP($F678,労務比率,AX664,FALSE),IF(AW664="上",VLOOKUP($F678,労務比率,AX664,FALSE),IF(AW664="中",VLOOKUP($F678,労務比率,AX664,FALSE),VLOOKUP($F678,労務比率,AX664,FALSE))))))</f>
        <v>0</v>
      </c>
      <c r="AM665" s="440"/>
      <c r="AN665" s="615">
        <f>IF(V664="賃金で算定",0,INT(AH665*AL665/100))</f>
        <v>0</v>
      </c>
      <c r="AO665" s="616"/>
      <c r="AP665" s="616"/>
      <c r="AQ665" s="616"/>
      <c r="AR665" s="616"/>
      <c r="AS665" s="309"/>
      <c r="AV665" s="46"/>
      <c r="AW665" s="47"/>
      <c r="AY665" s="203">
        <f t="shared" ref="AY665" si="350">AH665</f>
        <v>0</v>
      </c>
      <c r="AZ665" s="201">
        <f>IF(AV664&lt;=設定シート!C$85,AH665,IF(AND(AV664&gt;=設定シート!E$85,AV664&lt;=設定シート!G$85),AH665*105/108,AH665))</f>
        <v>0</v>
      </c>
      <c r="BA665" s="198"/>
      <c r="BB665" s="201">
        <f t="shared" ref="BB665" si="351">IF($AL665="賃金で算定",0,INT(AY665*$AL665/100))</f>
        <v>0</v>
      </c>
      <c r="BC665" s="201">
        <f>IF(AY665=AZ665,BB665,AZ665*$AL665/100)</f>
        <v>0</v>
      </c>
      <c r="BL665" s="43">
        <f>IF(AY665=AZ665,0,1)</f>
        <v>0</v>
      </c>
      <c r="BM665" s="43" t="str">
        <f>IF(BL665=1,AL665,"")</f>
        <v/>
      </c>
    </row>
    <row r="666" spans="2:65" ht="18" customHeight="1" x14ac:dyDescent="0.15">
      <c r="B666" s="466"/>
      <c r="C666" s="467"/>
      <c r="D666" s="467"/>
      <c r="E666" s="467"/>
      <c r="F666" s="467"/>
      <c r="G666" s="467"/>
      <c r="H666" s="467"/>
      <c r="I666" s="468"/>
      <c r="J666" s="466"/>
      <c r="K666" s="467"/>
      <c r="L666" s="467"/>
      <c r="M666" s="467"/>
      <c r="N666" s="472"/>
      <c r="O666" s="86"/>
      <c r="P666" s="15" t="s">
        <v>45</v>
      </c>
      <c r="Q666" s="44"/>
      <c r="R666" s="15" t="s">
        <v>46</v>
      </c>
      <c r="S666" s="85"/>
      <c r="T666" s="474" t="s">
        <v>47</v>
      </c>
      <c r="U666" s="475"/>
      <c r="V666" s="476"/>
      <c r="W666" s="477"/>
      <c r="X666" s="477"/>
      <c r="Y666" s="61"/>
      <c r="Z666" s="29"/>
      <c r="AA666" s="30"/>
      <c r="AB666" s="30"/>
      <c r="AC666" s="41"/>
      <c r="AD666" s="29"/>
      <c r="AE666" s="30"/>
      <c r="AF666" s="30"/>
      <c r="AG666" s="42"/>
      <c r="AH666" s="462">
        <f>IF(V666="賃金で算定",V667+Z667-AD667,0)</f>
        <v>0</v>
      </c>
      <c r="AI666" s="463"/>
      <c r="AJ666" s="463"/>
      <c r="AK666" s="464"/>
      <c r="AL666" s="51"/>
      <c r="AM666" s="52"/>
      <c r="AN666" s="590"/>
      <c r="AO666" s="591"/>
      <c r="AP666" s="591"/>
      <c r="AQ666" s="591"/>
      <c r="AR666" s="591"/>
      <c r="AS666" s="307"/>
      <c r="AV666" s="46" t="str">
        <f>IF(OR(O666="",Q666=""),"", IF(O666&lt;20,DATE(O666+118,Q666,IF(S666="",1,S666)),DATE(O666+88,Q666,IF(S666="",1,S666))))</f>
        <v/>
      </c>
      <c r="AW666" s="47" t="str">
        <f>IF(AV666&lt;=設定シート!C$15,"昔",IF(AV666&lt;=設定シート!E$15,"上",IF(AV666&lt;=設定シート!G$15,"中","下")))</f>
        <v>下</v>
      </c>
      <c r="AX666" s="4">
        <f>IF(AV666&lt;=設定シート!$E$36,5,IF(AV666&lt;=設定シート!$I$36,7,IF(AV666&lt;=設定シート!$M$36,9,11)))</f>
        <v>11</v>
      </c>
      <c r="AY666" s="202"/>
      <c r="AZ666" s="200"/>
      <c r="BA666" s="204">
        <f t="shared" ref="BA666" si="352">AN666</f>
        <v>0</v>
      </c>
      <c r="BB666" s="200"/>
      <c r="BC666" s="200"/>
    </row>
    <row r="667" spans="2:65" ht="18" customHeight="1" x14ac:dyDescent="0.15">
      <c r="B667" s="469"/>
      <c r="C667" s="470"/>
      <c r="D667" s="470"/>
      <c r="E667" s="470"/>
      <c r="F667" s="470"/>
      <c r="G667" s="470"/>
      <c r="H667" s="470"/>
      <c r="I667" s="471"/>
      <c r="J667" s="469"/>
      <c r="K667" s="470"/>
      <c r="L667" s="470"/>
      <c r="M667" s="470"/>
      <c r="N667" s="473"/>
      <c r="O667" s="87"/>
      <c r="P667" s="16" t="s">
        <v>45</v>
      </c>
      <c r="Q667" s="45"/>
      <c r="R667" s="16" t="s">
        <v>46</v>
      </c>
      <c r="S667" s="88"/>
      <c r="T667" s="480" t="s">
        <v>48</v>
      </c>
      <c r="U667" s="481"/>
      <c r="V667" s="482"/>
      <c r="W667" s="483"/>
      <c r="X667" s="483"/>
      <c r="Y667" s="484"/>
      <c r="Z667" s="485"/>
      <c r="AA667" s="486"/>
      <c r="AB667" s="486"/>
      <c r="AC667" s="486"/>
      <c r="AD667" s="482"/>
      <c r="AE667" s="483"/>
      <c r="AF667" s="483"/>
      <c r="AG667" s="484"/>
      <c r="AH667" s="435">
        <f>IF(V666="賃金で算定",0,V667+Z667-AD667)</f>
        <v>0</v>
      </c>
      <c r="AI667" s="435"/>
      <c r="AJ667" s="435"/>
      <c r="AK667" s="465"/>
      <c r="AL667" s="439">
        <f>IF(V666="賃金で算定","賃金で算定",IF(OR(V667=0,$F678="",AV666=""),0,IF(AW666="昔",VLOOKUP($F678,労務比率,AX666,FALSE),IF(AW666="上",VLOOKUP($F678,労務比率,AX666,FALSE),IF(AW666="中",VLOOKUP($F678,労務比率,AX666,FALSE),VLOOKUP($F678,労務比率,AX666,FALSE))))))</f>
        <v>0</v>
      </c>
      <c r="AM667" s="440"/>
      <c r="AN667" s="615">
        <f>IF(V666="賃金で算定",0,INT(AH667*AL667/100))</f>
        <v>0</v>
      </c>
      <c r="AO667" s="616"/>
      <c r="AP667" s="616"/>
      <c r="AQ667" s="616"/>
      <c r="AR667" s="616"/>
      <c r="AS667" s="309"/>
      <c r="AV667" s="46"/>
      <c r="AW667" s="47"/>
      <c r="AY667" s="203">
        <f t="shared" ref="AY667" si="353">AH667</f>
        <v>0</v>
      </c>
      <c r="AZ667" s="201">
        <f>IF(AV666&lt;=設定シート!C$85,AH667,IF(AND(AV666&gt;=設定シート!E$85,AV666&lt;=設定シート!G$85),AH667*105/108,AH667))</f>
        <v>0</v>
      </c>
      <c r="BA667" s="198"/>
      <c r="BB667" s="201">
        <f t="shared" ref="BB667" si="354">IF($AL667="賃金で算定",0,INT(AY667*$AL667/100))</f>
        <v>0</v>
      </c>
      <c r="BC667" s="201">
        <f>IF(AY667=AZ667,BB667,AZ667*$AL667/100)</f>
        <v>0</v>
      </c>
      <c r="BL667" s="43">
        <f>IF(AY667=AZ667,0,1)</f>
        <v>0</v>
      </c>
      <c r="BM667" s="43" t="str">
        <f>IF(BL667=1,AL667,"")</f>
        <v/>
      </c>
    </row>
    <row r="668" spans="2:65" ht="18" customHeight="1" x14ac:dyDescent="0.15">
      <c r="B668" s="466"/>
      <c r="C668" s="467"/>
      <c r="D668" s="467"/>
      <c r="E668" s="467"/>
      <c r="F668" s="467"/>
      <c r="G668" s="467"/>
      <c r="H668" s="467"/>
      <c r="I668" s="468"/>
      <c r="J668" s="466"/>
      <c r="K668" s="467"/>
      <c r="L668" s="467"/>
      <c r="M668" s="467"/>
      <c r="N668" s="472"/>
      <c r="O668" s="86"/>
      <c r="P668" s="15" t="s">
        <v>45</v>
      </c>
      <c r="Q668" s="44"/>
      <c r="R668" s="15" t="s">
        <v>46</v>
      </c>
      <c r="S668" s="85"/>
      <c r="T668" s="474" t="s">
        <v>47</v>
      </c>
      <c r="U668" s="475"/>
      <c r="V668" s="476"/>
      <c r="W668" s="477"/>
      <c r="X668" s="477"/>
      <c r="Y668" s="60"/>
      <c r="Z668" s="33"/>
      <c r="AA668" s="34"/>
      <c r="AB668" s="34"/>
      <c r="AC668" s="35"/>
      <c r="AD668" s="33"/>
      <c r="AE668" s="34"/>
      <c r="AF668" s="34"/>
      <c r="AG668" s="40"/>
      <c r="AH668" s="462">
        <f>IF(V668="賃金で算定",V669+Z669-AD669,0)</f>
        <v>0</v>
      </c>
      <c r="AI668" s="463"/>
      <c r="AJ668" s="463"/>
      <c r="AK668" s="464"/>
      <c r="AL668" s="51"/>
      <c r="AM668" s="52"/>
      <c r="AN668" s="590"/>
      <c r="AO668" s="591"/>
      <c r="AP668" s="591"/>
      <c r="AQ668" s="591"/>
      <c r="AR668" s="591"/>
      <c r="AS668" s="307"/>
      <c r="AV668" s="46" t="str">
        <f>IF(OR(O668="",Q668=""),"", IF(O668&lt;20,DATE(O668+118,Q668,IF(S668="",1,S668)),DATE(O668+88,Q668,IF(S668="",1,S668))))</f>
        <v/>
      </c>
      <c r="AW668" s="47" t="str">
        <f>IF(AV668&lt;=設定シート!C$15,"昔",IF(AV668&lt;=設定シート!E$15,"上",IF(AV668&lt;=設定シート!G$15,"中","下")))</f>
        <v>下</v>
      </c>
      <c r="AX668" s="4">
        <f>IF(AV668&lt;=設定シート!$E$36,5,IF(AV668&lt;=設定シート!$I$36,7,IF(AV668&lt;=設定シート!$M$36,9,11)))</f>
        <v>11</v>
      </c>
      <c r="AY668" s="202"/>
      <c r="AZ668" s="200"/>
      <c r="BA668" s="204">
        <f t="shared" ref="BA668" si="355">AN668</f>
        <v>0</v>
      </c>
      <c r="BB668" s="200"/>
      <c r="BC668" s="200"/>
    </row>
    <row r="669" spans="2:65" ht="18" customHeight="1" x14ac:dyDescent="0.15">
      <c r="B669" s="469"/>
      <c r="C669" s="470"/>
      <c r="D669" s="470"/>
      <c r="E669" s="470"/>
      <c r="F669" s="470"/>
      <c r="G669" s="470"/>
      <c r="H669" s="470"/>
      <c r="I669" s="471"/>
      <c r="J669" s="469"/>
      <c r="K669" s="470"/>
      <c r="L669" s="470"/>
      <c r="M669" s="470"/>
      <c r="N669" s="473"/>
      <c r="O669" s="87"/>
      <c r="P669" s="16" t="s">
        <v>45</v>
      </c>
      <c r="Q669" s="45"/>
      <c r="R669" s="16" t="s">
        <v>46</v>
      </c>
      <c r="S669" s="88"/>
      <c r="T669" s="480" t="s">
        <v>48</v>
      </c>
      <c r="U669" s="481"/>
      <c r="V669" s="482"/>
      <c r="W669" s="483"/>
      <c r="X669" s="483"/>
      <c r="Y669" s="484"/>
      <c r="Z669" s="482"/>
      <c r="AA669" s="483"/>
      <c r="AB669" s="483"/>
      <c r="AC669" s="483"/>
      <c r="AD669" s="482"/>
      <c r="AE669" s="483"/>
      <c r="AF669" s="483"/>
      <c r="AG669" s="484"/>
      <c r="AH669" s="435">
        <f>IF(V668="賃金で算定",0,V669+Z669-AD669)</f>
        <v>0</v>
      </c>
      <c r="AI669" s="435"/>
      <c r="AJ669" s="435"/>
      <c r="AK669" s="465"/>
      <c r="AL669" s="439">
        <f>IF(V668="賃金で算定","賃金で算定",IF(OR(V669=0,$F678="",AV668=""),0,IF(AW668="昔",VLOOKUP($F678,労務比率,AX668,FALSE),IF(AW668="上",VLOOKUP($F678,労務比率,AX668,FALSE),IF(AW668="中",VLOOKUP($F678,労務比率,AX668,FALSE),VLOOKUP($F678,労務比率,AX668,FALSE))))))</f>
        <v>0</v>
      </c>
      <c r="AM669" s="440"/>
      <c r="AN669" s="615">
        <f>IF(V668="賃金で算定",0,INT(AH669*AL669/100))</f>
        <v>0</v>
      </c>
      <c r="AO669" s="616"/>
      <c r="AP669" s="616"/>
      <c r="AQ669" s="616"/>
      <c r="AR669" s="616"/>
      <c r="AS669" s="309"/>
      <c r="AV669" s="46"/>
      <c r="AW669" s="47"/>
      <c r="AY669" s="203">
        <f t="shared" ref="AY669" si="356">AH669</f>
        <v>0</v>
      </c>
      <c r="AZ669" s="201">
        <f>IF(AV668&lt;=設定シート!C$85,AH669,IF(AND(AV668&gt;=設定シート!E$85,AV668&lt;=設定シート!G$85),AH669*105/108,AH669))</f>
        <v>0</v>
      </c>
      <c r="BA669" s="198"/>
      <c r="BB669" s="201">
        <f t="shared" ref="BB669" si="357">IF($AL669="賃金で算定",0,INT(AY669*$AL669/100))</f>
        <v>0</v>
      </c>
      <c r="BC669" s="201">
        <f>IF(AY669=AZ669,BB669,AZ669*$AL669/100)</f>
        <v>0</v>
      </c>
      <c r="BL669" s="43">
        <f>IF(AY669=AZ669,0,1)</f>
        <v>0</v>
      </c>
      <c r="BM669" s="43" t="str">
        <f>IF(BL669=1,AL669,"")</f>
        <v/>
      </c>
    </row>
    <row r="670" spans="2:65" ht="18" customHeight="1" x14ac:dyDescent="0.15">
      <c r="B670" s="466"/>
      <c r="C670" s="467"/>
      <c r="D670" s="467"/>
      <c r="E670" s="467"/>
      <c r="F670" s="467"/>
      <c r="G670" s="467"/>
      <c r="H670" s="467"/>
      <c r="I670" s="468"/>
      <c r="J670" s="466"/>
      <c r="K670" s="467"/>
      <c r="L670" s="467"/>
      <c r="M670" s="467"/>
      <c r="N670" s="472"/>
      <c r="O670" s="86"/>
      <c r="P670" s="15" t="s">
        <v>45</v>
      </c>
      <c r="Q670" s="44"/>
      <c r="R670" s="15" t="s">
        <v>46</v>
      </c>
      <c r="S670" s="85"/>
      <c r="T670" s="474" t="s">
        <v>47</v>
      </c>
      <c r="U670" s="475"/>
      <c r="V670" s="476"/>
      <c r="W670" s="477"/>
      <c r="X670" s="477"/>
      <c r="Y670" s="60"/>
      <c r="Z670" s="33"/>
      <c r="AA670" s="34"/>
      <c r="AB670" s="34"/>
      <c r="AC670" s="35"/>
      <c r="AD670" s="33"/>
      <c r="AE670" s="34"/>
      <c r="AF670" s="34"/>
      <c r="AG670" s="40"/>
      <c r="AH670" s="462">
        <f>IF(V670="賃金で算定",V671+Z671-AD671,0)</f>
        <v>0</v>
      </c>
      <c r="AI670" s="463"/>
      <c r="AJ670" s="463"/>
      <c r="AK670" s="464"/>
      <c r="AL670" s="51"/>
      <c r="AM670" s="52"/>
      <c r="AN670" s="590"/>
      <c r="AO670" s="591"/>
      <c r="AP670" s="591"/>
      <c r="AQ670" s="591"/>
      <c r="AR670" s="591"/>
      <c r="AS670" s="307"/>
      <c r="AV670" s="46" t="str">
        <f>IF(OR(O670="",Q670=""),"", IF(O670&lt;20,DATE(O670+118,Q670,IF(S670="",1,S670)),DATE(O670+88,Q670,IF(S670="",1,S670))))</f>
        <v/>
      </c>
      <c r="AW670" s="47" t="str">
        <f>IF(AV670&lt;=設定シート!C$15,"昔",IF(AV670&lt;=設定シート!E$15,"上",IF(AV670&lt;=設定シート!G$15,"中","下")))</f>
        <v>下</v>
      </c>
      <c r="AX670" s="4">
        <f>IF(AV670&lt;=設定シート!$E$36,5,IF(AV670&lt;=設定シート!$I$36,7,IF(AV670&lt;=設定シート!$M$36,9,11)))</f>
        <v>11</v>
      </c>
      <c r="AY670" s="202"/>
      <c r="AZ670" s="200"/>
      <c r="BA670" s="204">
        <f t="shared" ref="BA670" si="358">AN670</f>
        <v>0</v>
      </c>
      <c r="BB670" s="200"/>
      <c r="BC670" s="200"/>
    </row>
    <row r="671" spans="2:65" ht="18" customHeight="1" x14ac:dyDescent="0.15">
      <c r="B671" s="469"/>
      <c r="C671" s="470"/>
      <c r="D671" s="470"/>
      <c r="E671" s="470"/>
      <c r="F671" s="470"/>
      <c r="G671" s="470"/>
      <c r="H671" s="470"/>
      <c r="I671" s="471"/>
      <c r="J671" s="469"/>
      <c r="K671" s="470"/>
      <c r="L671" s="470"/>
      <c r="M671" s="470"/>
      <c r="N671" s="473"/>
      <c r="O671" s="87"/>
      <c r="P671" s="16" t="s">
        <v>45</v>
      </c>
      <c r="Q671" s="45"/>
      <c r="R671" s="16" t="s">
        <v>46</v>
      </c>
      <c r="S671" s="88"/>
      <c r="T671" s="480" t="s">
        <v>48</v>
      </c>
      <c r="U671" s="481"/>
      <c r="V671" s="482"/>
      <c r="W671" s="483"/>
      <c r="X671" s="483"/>
      <c r="Y671" s="484"/>
      <c r="Z671" s="482"/>
      <c r="AA671" s="483"/>
      <c r="AB671" s="483"/>
      <c r="AC671" s="483"/>
      <c r="AD671" s="482"/>
      <c r="AE671" s="483"/>
      <c r="AF671" s="483"/>
      <c r="AG671" s="484"/>
      <c r="AH671" s="435">
        <f>IF(V670="賃金で算定",0,V671+Z671-AD671)</f>
        <v>0</v>
      </c>
      <c r="AI671" s="435"/>
      <c r="AJ671" s="435"/>
      <c r="AK671" s="465"/>
      <c r="AL671" s="439">
        <f>IF(V670="賃金で算定","賃金で算定",IF(OR(V671=0,$F678="",AV670=""),0,IF(AW670="昔",VLOOKUP($F678,労務比率,AX670,FALSE),IF(AW670="上",VLOOKUP($F678,労務比率,AX670,FALSE),IF(AW670="中",VLOOKUP($F678,労務比率,AX670,FALSE),VLOOKUP($F678,労務比率,AX670,FALSE))))))</f>
        <v>0</v>
      </c>
      <c r="AM671" s="440"/>
      <c r="AN671" s="615">
        <f>IF(V670="賃金で算定",0,INT(AH671*AL671/100))</f>
        <v>0</v>
      </c>
      <c r="AO671" s="616"/>
      <c r="AP671" s="616"/>
      <c r="AQ671" s="616"/>
      <c r="AR671" s="616"/>
      <c r="AS671" s="309"/>
      <c r="AV671" s="46"/>
      <c r="AW671" s="47"/>
      <c r="AY671" s="203">
        <f t="shared" ref="AY671" si="359">AH671</f>
        <v>0</v>
      </c>
      <c r="AZ671" s="201">
        <f>IF(AV670&lt;=設定シート!C$85,AH671,IF(AND(AV670&gt;=設定シート!E$85,AV670&lt;=設定シート!G$85),AH671*105/108,AH671))</f>
        <v>0</v>
      </c>
      <c r="BA671" s="198"/>
      <c r="BB671" s="201">
        <f t="shared" ref="BB671" si="360">IF($AL671="賃金で算定",0,INT(AY671*$AL671/100))</f>
        <v>0</v>
      </c>
      <c r="BC671" s="201">
        <f>IF(AY671=AZ671,BB671,AZ671*$AL671/100)</f>
        <v>0</v>
      </c>
      <c r="BL671" s="43">
        <f>IF(AY671=AZ671,0,1)</f>
        <v>0</v>
      </c>
      <c r="BM671" s="43" t="str">
        <f>IF(BL671=1,AL671,"")</f>
        <v/>
      </c>
    </row>
    <row r="672" spans="2:65" ht="18" customHeight="1" x14ac:dyDescent="0.15">
      <c r="B672" s="466"/>
      <c r="C672" s="467"/>
      <c r="D672" s="467"/>
      <c r="E672" s="467"/>
      <c r="F672" s="467"/>
      <c r="G672" s="467"/>
      <c r="H672" s="467"/>
      <c r="I672" s="468"/>
      <c r="J672" s="466"/>
      <c r="K672" s="467"/>
      <c r="L672" s="467"/>
      <c r="M672" s="467"/>
      <c r="N672" s="472"/>
      <c r="O672" s="86"/>
      <c r="P672" s="15" t="s">
        <v>45</v>
      </c>
      <c r="Q672" s="44"/>
      <c r="R672" s="15" t="s">
        <v>46</v>
      </c>
      <c r="S672" s="85"/>
      <c r="T672" s="474" t="s">
        <v>47</v>
      </c>
      <c r="U672" s="475"/>
      <c r="V672" s="476"/>
      <c r="W672" s="477"/>
      <c r="X672" s="477"/>
      <c r="Y672" s="60"/>
      <c r="Z672" s="33"/>
      <c r="AA672" s="34"/>
      <c r="AB672" s="34"/>
      <c r="AC672" s="35"/>
      <c r="AD672" s="33"/>
      <c r="AE672" s="34"/>
      <c r="AF672" s="34"/>
      <c r="AG672" s="40"/>
      <c r="AH672" s="462">
        <f>IF(V672="賃金で算定",V673+Z673-AD673,0)</f>
        <v>0</v>
      </c>
      <c r="AI672" s="463"/>
      <c r="AJ672" s="463"/>
      <c r="AK672" s="464"/>
      <c r="AL672" s="51"/>
      <c r="AM672" s="52"/>
      <c r="AN672" s="590"/>
      <c r="AO672" s="591"/>
      <c r="AP672" s="591"/>
      <c r="AQ672" s="591"/>
      <c r="AR672" s="591"/>
      <c r="AS672" s="307"/>
      <c r="AV672" s="46" t="str">
        <f>IF(OR(O672="",Q672=""),"", IF(O672&lt;20,DATE(O672+118,Q672,IF(S672="",1,S672)),DATE(O672+88,Q672,IF(S672="",1,S672))))</f>
        <v/>
      </c>
      <c r="AW672" s="47" t="str">
        <f>IF(AV672&lt;=設定シート!C$15,"昔",IF(AV672&lt;=設定シート!E$15,"上",IF(AV672&lt;=設定シート!G$15,"中","下")))</f>
        <v>下</v>
      </c>
      <c r="AX672" s="4">
        <f>IF(AV672&lt;=設定シート!$E$36,5,IF(AV672&lt;=設定シート!$I$36,7,IF(AV672&lt;=設定シート!$M$36,9,11)))</f>
        <v>11</v>
      </c>
      <c r="AY672" s="202"/>
      <c r="AZ672" s="200"/>
      <c r="BA672" s="204">
        <f t="shared" ref="BA672" si="361">AN672</f>
        <v>0</v>
      </c>
      <c r="BB672" s="200"/>
      <c r="BC672" s="200"/>
    </row>
    <row r="673" spans="2:65" ht="18" customHeight="1" x14ac:dyDescent="0.15">
      <c r="B673" s="469"/>
      <c r="C673" s="470"/>
      <c r="D673" s="470"/>
      <c r="E673" s="470"/>
      <c r="F673" s="470"/>
      <c r="G673" s="470"/>
      <c r="H673" s="470"/>
      <c r="I673" s="471"/>
      <c r="J673" s="469"/>
      <c r="K673" s="470"/>
      <c r="L673" s="470"/>
      <c r="M673" s="470"/>
      <c r="N673" s="473"/>
      <c r="O673" s="87"/>
      <c r="P673" s="16" t="s">
        <v>45</v>
      </c>
      <c r="Q673" s="45"/>
      <c r="R673" s="16" t="s">
        <v>46</v>
      </c>
      <c r="S673" s="88"/>
      <c r="T673" s="480" t="s">
        <v>48</v>
      </c>
      <c r="U673" s="481"/>
      <c r="V673" s="482"/>
      <c r="W673" s="483"/>
      <c r="X673" s="483"/>
      <c r="Y673" s="484"/>
      <c r="Z673" s="482"/>
      <c r="AA673" s="483"/>
      <c r="AB673" s="483"/>
      <c r="AC673" s="483"/>
      <c r="AD673" s="482"/>
      <c r="AE673" s="483"/>
      <c r="AF673" s="483"/>
      <c r="AG673" s="484"/>
      <c r="AH673" s="435">
        <f>IF(V672="賃金で算定",0,V673+Z673-AD673)</f>
        <v>0</v>
      </c>
      <c r="AI673" s="435"/>
      <c r="AJ673" s="435"/>
      <c r="AK673" s="465"/>
      <c r="AL673" s="439">
        <f>IF(V672="賃金で算定","賃金で算定",IF(OR(V673=0,$F678="",AV672=""),0,IF(AW672="昔",VLOOKUP($F678,労務比率,AX672,FALSE),IF(AW672="上",VLOOKUP($F678,労務比率,AX672,FALSE),IF(AW672="中",VLOOKUP($F678,労務比率,AX672,FALSE),VLOOKUP($F678,労務比率,AX672,FALSE))))))</f>
        <v>0</v>
      </c>
      <c r="AM673" s="440"/>
      <c r="AN673" s="615">
        <f>IF(V672="賃金で算定",0,INT(AH673*AL673/100))</f>
        <v>0</v>
      </c>
      <c r="AO673" s="616"/>
      <c r="AP673" s="616"/>
      <c r="AQ673" s="616"/>
      <c r="AR673" s="616"/>
      <c r="AS673" s="309"/>
      <c r="AV673" s="46"/>
      <c r="AW673" s="47"/>
      <c r="AY673" s="203">
        <f t="shared" ref="AY673" si="362">AH673</f>
        <v>0</v>
      </c>
      <c r="AZ673" s="201">
        <f>IF(AV672&lt;=設定シート!C$85,AH673,IF(AND(AV672&gt;=設定シート!E$85,AV672&lt;=設定シート!G$85),AH673*105/108,AH673))</f>
        <v>0</v>
      </c>
      <c r="BA673" s="198"/>
      <c r="BB673" s="201">
        <f t="shared" ref="BB673" si="363">IF($AL673="賃金で算定",0,INT(AY673*$AL673/100))</f>
        <v>0</v>
      </c>
      <c r="BC673" s="201">
        <f>IF(AY673=AZ673,BB673,AZ673*$AL673/100)</f>
        <v>0</v>
      </c>
      <c r="BL673" s="43">
        <f>IF(AY673=AZ673,0,1)</f>
        <v>0</v>
      </c>
      <c r="BM673" s="43" t="str">
        <f>IF(BL673=1,AL673,"")</f>
        <v/>
      </c>
    </row>
    <row r="674" spans="2:65" ht="18" customHeight="1" x14ac:dyDescent="0.15">
      <c r="B674" s="466"/>
      <c r="C674" s="467"/>
      <c r="D674" s="467"/>
      <c r="E674" s="467"/>
      <c r="F674" s="467"/>
      <c r="G674" s="467"/>
      <c r="H674" s="467"/>
      <c r="I674" s="468"/>
      <c r="J674" s="466"/>
      <c r="K674" s="467"/>
      <c r="L674" s="467"/>
      <c r="M674" s="467"/>
      <c r="N674" s="472"/>
      <c r="O674" s="86"/>
      <c r="P674" s="15" t="s">
        <v>45</v>
      </c>
      <c r="Q674" s="44"/>
      <c r="R674" s="15" t="s">
        <v>46</v>
      </c>
      <c r="S674" s="85"/>
      <c r="T674" s="474" t="s">
        <v>47</v>
      </c>
      <c r="U674" s="475"/>
      <c r="V674" s="476"/>
      <c r="W674" s="477"/>
      <c r="X674" s="477"/>
      <c r="Y674" s="60"/>
      <c r="Z674" s="33"/>
      <c r="AA674" s="34"/>
      <c r="AB674" s="34"/>
      <c r="AC674" s="35"/>
      <c r="AD674" s="33"/>
      <c r="AE674" s="34"/>
      <c r="AF674" s="34"/>
      <c r="AG674" s="40"/>
      <c r="AH674" s="462">
        <f>IF(V674="賃金で算定",V675+Z675-AD675,0)</f>
        <v>0</v>
      </c>
      <c r="AI674" s="463"/>
      <c r="AJ674" s="463"/>
      <c r="AK674" s="464"/>
      <c r="AL674" s="51"/>
      <c r="AM674" s="52"/>
      <c r="AN674" s="590"/>
      <c r="AO674" s="591"/>
      <c r="AP674" s="591"/>
      <c r="AQ674" s="591"/>
      <c r="AR674" s="591"/>
      <c r="AS674" s="307"/>
      <c r="AV674" s="46" t="str">
        <f>IF(OR(O674="",Q674=""),"", IF(O674&lt;20,DATE(O674+118,Q674,IF(S674="",1,S674)),DATE(O674+88,Q674,IF(S674="",1,S674))))</f>
        <v/>
      </c>
      <c r="AW674" s="47" t="str">
        <f>IF(AV674&lt;=設定シート!C$15,"昔",IF(AV674&lt;=設定シート!E$15,"上",IF(AV674&lt;=設定シート!G$15,"中","下")))</f>
        <v>下</v>
      </c>
      <c r="AX674" s="4">
        <f>IF(AV674&lt;=設定シート!$E$36,5,IF(AV674&lt;=設定シート!$I$36,7,IF(AV674&lt;=設定シート!$M$36,9,11)))</f>
        <v>11</v>
      </c>
      <c r="AY674" s="202"/>
      <c r="AZ674" s="200"/>
      <c r="BA674" s="204">
        <f t="shared" ref="BA674" si="364">AN674</f>
        <v>0</v>
      </c>
      <c r="BB674" s="200"/>
      <c r="BC674" s="200"/>
    </row>
    <row r="675" spans="2:65" ht="18" customHeight="1" x14ac:dyDescent="0.15">
      <c r="B675" s="469"/>
      <c r="C675" s="470"/>
      <c r="D675" s="470"/>
      <c r="E675" s="470"/>
      <c r="F675" s="470"/>
      <c r="G675" s="470"/>
      <c r="H675" s="470"/>
      <c r="I675" s="471"/>
      <c r="J675" s="469"/>
      <c r="K675" s="470"/>
      <c r="L675" s="470"/>
      <c r="M675" s="470"/>
      <c r="N675" s="473"/>
      <c r="O675" s="87"/>
      <c r="P675" s="16" t="s">
        <v>45</v>
      </c>
      <c r="Q675" s="45"/>
      <c r="R675" s="16" t="s">
        <v>46</v>
      </c>
      <c r="S675" s="88"/>
      <c r="T675" s="480" t="s">
        <v>48</v>
      </c>
      <c r="U675" s="481"/>
      <c r="V675" s="482"/>
      <c r="W675" s="483"/>
      <c r="X675" s="483"/>
      <c r="Y675" s="484"/>
      <c r="Z675" s="482"/>
      <c r="AA675" s="483"/>
      <c r="AB675" s="483"/>
      <c r="AC675" s="483"/>
      <c r="AD675" s="482"/>
      <c r="AE675" s="483"/>
      <c r="AF675" s="483"/>
      <c r="AG675" s="484"/>
      <c r="AH675" s="435">
        <f>IF(V674="賃金で算定",0,V675+Z675-AD675)</f>
        <v>0</v>
      </c>
      <c r="AI675" s="435"/>
      <c r="AJ675" s="435"/>
      <c r="AK675" s="465"/>
      <c r="AL675" s="439">
        <f>IF(V674="賃金で算定","賃金で算定",IF(OR(V675=0,$F678="",AV674=""),0,IF(AW674="昔",VLOOKUP($F678,労務比率,AX674,FALSE),IF(AW674="上",VLOOKUP($F678,労務比率,AX674,FALSE),IF(AW674="中",VLOOKUP($F678,労務比率,AX674,FALSE),VLOOKUP($F678,労務比率,AX674,FALSE))))))</f>
        <v>0</v>
      </c>
      <c r="AM675" s="440"/>
      <c r="AN675" s="615">
        <f>IF(V674="賃金で算定",0,INT(AH675*AL675/100))</f>
        <v>0</v>
      </c>
      <c r="AO675" s="616"/>
      <c r="AP675" s="616"/>
      <c r="AQ675" s="616"/>
      <c r="AR675" s="616"/>
      <c r="AS675" s="309"/>
      <c r="AV675" s="46"/>
      <c r="AW675" s="47"/>
      <c r="AY675" s="203">
        <f t="shared" ref="AY675" si="365">AH675</f>
        <v>0</v>
      </c>
      <c r="AZ675" s="201">
        <f>IF(AV674&lt;=設定シート!C$85,AH675,IF(AND(AV674&gt;=設定シート!E$85,AV674&lt;=設定シート!G$85),AH675*105/108,AH675))</f>
        <v>0</v>
      </c>
      <c r="BA675" s="198"/>
      <c r="BB675" s="201">
        <f t="shared" ref="BB675" si="366">IF($AL675="賃金で算定",0,INT(AY675*$AL675/100))</f>
        <v>0</v>
      </c>
      <c r="BC675" s="201">
        <f>IF(AY675=AZ675,BB675,AZ675*$AL675/100)</f>
        <v>0</v>
      </c>
      <c r="BL675" s="43">
        <f>IF(AY675=AZ675,0,1)</f>
        <v>0</v>
      </c>
      <c r="BM675" s="43" t="str">
        <f>IF(BL675=1,AL675,"")</f>
        <v/>
      </c>
    </row>
    <row r="676" spans="2:65" ht="18" customHeight="1" x14ac:dyDescent="0.15">
      <c r="B676" s="466"/>
      <c r="C676" s="467"/>
      <c r="D676" s="467"/>
      <c r="E676" s="467"/>
      <c r="F676" s="467"/>
      <c r="G676" s="467"/>
      <c r="H676" s="467"/>
      <c r="I676" s="468"/>
      <c r="J676" s="466"/>
      <c r="K676" s="467"/>
      <c r="L676" s="467"/>
      <c r="M676" s="467"/>
      <c r="N676" s="472"/>
      <c r="O676" s="86"/>
      <c r="P676" s="15" t="s">
        <v>45</v>
      </c>
      <c r="Q676" s="44"/>
      <c r="R676" s="15" t="s">
        <v>46</v>
      </c>
      <c r="S676" s="85"/>
      <c r="T676" s="474" t="s">
        <v>47</v>
      </c>
      <c r="U676" s="475"/>
      <c r="V676" s="476"/>
      <c r="W676" s="477"/>
      <c r="X676" s="477"/>
      <c r="Y676" s="60"/>
      <c r="Z676" s="33"/>
      <c r="AA676" s="34"/>
      <c r="AB676" s="34"/>
      <c r="AC676" s="35"/>
      <c r="AD676" s="33"/>
      <c r="AE676" s="34"/>
      <c r="AF676" s="34"/>
      <c r="AG676" s="40"/>
      <c r="AH676" s="462">
        <f>IF(V676="賃金で算定",V677+Z677-AD677,0)</f>
        <v>0</v>
      </c>
      <c r="AI676" s="463"/>
      <c r="AJ676" s="463"/>
      <c r="AK676" s="464"/>
      <c r="AL676" s="51"/>
      <c r="AM676" s="52"/>
      <c r="AN676" s="590"/>
      <c r="AO676" s="591"/>
      <c r="AP676" s="591"/>
      <c r="AQ676" s="591"/>
      <c r="AR676" s="591"/>
      <c r="AS676" s="307"/>
      <c r="AV676" s="46" t="str">
        <f>IF(OR(O676="",Q676=""),"", IF(O676&lt;20,DATE(O676+118,Q676,IF(S676="",1,S676)),DATE(O676+88,Q676,IF(S676="",1,S676))))</f>
        <v/>
      </c>
      <c r="AW676" s="47" t="str">
        <f>IF(AV676&lt;=設定シート!C$15,"昔",IF(AV676&lt;=設定シート!E$15,"上",IF(AV676&lt;=設定シート!G$15,"中","下")))</f>
        <v>下</v>
      </c>
      <c r="AX676" s="4">
        <f>IF(AV676&lt;=設定シート!$E$36,5,IF(AV676&lt;=設定シート!$I$36,7,IF(AV676&lt;=設定シート!$M$36,9,11)))</f>
        <v>11</v>
      </c>
      <c r="AY676" s="202"/>
      <c r="AZ676" s="200"/>
      <c r="BA676" s="204">
        <f t="shared" ref="BA676" si="367">AN676</f>
        <v>0</v>
      </c>
      <c r="BB676" s="200"/>
      <c r="BC676" s="200"/>
    </row>
    <row r="677" spans="2:65" ht="18" customHeight="1" x14ac:dyDescent="0.15">
      <c r="B677" s="469"/>
      <c r="C677" s="470"/>
      <c r="D677" s="470"/>
      <c r="E677" s="470"/>
      <c r="F677" s="470"/>
      <c r="G677" s="470"/>
      <c r="H677" s="470"/>
      <c r="I677" s="471"/>
      <c r="J677" s="469"/>
      <c r="K677" s="470"/>
      <c r="L677" s="470"/>
      <c r="M677" s="470"/>
      <c r="N677" s="473"/>
      <c r="O677" s="87"/>
      <c r="P677" s="184" t="s">
        <v>45</v>
      </c>
      <c r="Q677" s="45"/>
      <c r="R677" s="16" t="s">
        <v>46</v>
      </c>
      <c r="S677" s="88"/>
      <c r="T677" s="480" t="s">
        <v>48</v>
      </c>
      <c r="U677" s="481"/>
      <c r="V677" s="482"/>
      <c r="W677" s="483"/>
      <c r="X677" s="483"/>
      <c r="Y677" s="484"/>
      <c r="Z677" s="482"/>
      <c r="AA677" s="483"/>
      <c r="AB677" s="483"/>
      <c r="AC677" s="483"/>
      <c r="AD677" s="482"/>
      <c r="AE677" s="483"/>
      <c r="AF677" s="483"/>
      <c r="AG677" s="484"/>
      <c r="AH677" s="436">
        <f>IF(V676="賃金で算定",0,V677+Z677-AD677)</f>
        <v>0</v>
      </c>
      <c r="AI677" s="437"/>
      <c r="AJ677" s="437"/>
      <c r="AK677" s="438"/>
      <c r="AL677" s="439">
        <f>IF(V676="賃金で算定","賃金で算定",IF(OR(V677=0,$F678="",AV676=""),0,IF(AW676="昔",VLOOKUP($F678,労務比率,AX676,FALSE),IF(AW676="上",VLOOKUP($F678,労務比率,AX676,FALSE),IF(AW676="中",VLOOKUP($F678,労務比率,AX676,FALSE),VLOOKUP($F678,労務比率,AX676,FALSE))))))</f>
        <v>0</v>
      </c>
      <c r="AM677" s="440"/>
      <c r="AN677" s="615">
        <f>IF(V676="賃金で算定",0,INT(AH677*AL677/100))</f>
        <v>0</v>
      </c>
      <c r="AO677" s="616"/>
      <c r="AP677" s="616"/>
      <c r="AQ677" s="616"/>
      <c r="AR677" s="616"/>
      <c r="AS677" s="309"/>
      <c r="AV677" s="46"/>
      <c r="AW677" s="47"/>
      <c r="AY677" s="203">
        <f t="shared" ref="AY677" si="368">AH677</f>
        <v>0</v>
      </c>
      <c r="AZ677" s="201">
        <f>IF(AV676&lt;=設定シート!C$85,AH677,IF(AND(AV676&gt;=設定シート!E$85,AV676&lt;=設定シート!G$85),AH677*105/108,AH677))</f>
        <v>0</v>
      </c>
      <c r="BA677" s="198"/>
      <c r="BB677" s="201">
        <f t="shared" ref="BB677" si="369">IF($AL677="賃金で算定",0,INT(AY677*$AL677/100))</f>
        <v>0</v>
      </c>
      <c r="BC677" s="201">
        <f>IF(AY677=AZ677,BB677,AZ677*$AL677/100)</f>
        <v>0</v>
      </c>
      <c r="BL677" s="43">
        <f>IF(AY677=AZ677,0,1)</f>
        <v>0</v>
      </c>
      <c r="BM677" s="43" t="str">
        <f>IF(BL677=1,AL677,"")</f>
        <v/>
      </c>
    </row>
    <row r="678" spans="2:65" ht="18" customHeight="1" x14ac:dyDescent="0.15">
      <c r="B678" s="441" t="s">
        <v>85</v>
      </c>
      <c r="C678" s="442"/>
      <c r="D678" s="442"/>
      <c r="E678" s="443"/>
      <c r="F678" s="450"/>
      <c r="G678" s="451"/>
      <c r="H678" s="451"/>
      <c r="I678" s="451"/>
      <c r="J678" s="451"/>
      <c r="K678" s="451"/>
      <c r="L678" s="451"/>
      <c r="M678" s="451"/>
      <c r="N678" s="452"/>
      <c r="O678" s="441" t="s">
        <v>49</v>
      </c>
      <c r="P678" s="442"/>
      <c r="Q678" s="442"/>
      <c r="R678" s="442"/>
      <c r="S678" s="442"/>
      <c r="T678" s="442"/>
      <c r="U678" s="443"/>
      <c r="V678" s="459">
        <f>AH678</f>
        <v>0</v>
      </c>
      <c r="W678" s="460"/>
      <c r="X678" s="460"/>
      <c r="Y678" s="461"/>
      <c r="Z678" s="33"/>
      <c r="AA678" s="34"/>
      <c r="AB678" s="34"/>
      <c r="AC678" s="35"/>
      <c r="AD678" s="33"/>
      <c r="AE678" s="34"/>
      <c r="AF678" s="34"/>
      <c r="AG678" s="35"/>
      <c r="AH678" s="462">
        <f>AH660+AH662+AH664+AH666+AH668+AH670+AH672+AH674+AH676</f>
        <v>0</v>
      </c>
      <c r="AI678" s="463"/>
      <c r="AJ678" s="463"/>
      <c r="AK678" s="464"/>
      <c r="AL678" s="53"/>
      <c r="AM678" s="54"/>
      <c r="AN678" s="459">
        <f>AN660+AN662+AN664+AN666+AN668+AN670+AN672+AN674+AN676</f>
        <v>0</v>
      </c>
      <c r="AO678" s="460"/>
      <c r="AP678" s="460"/>
      <c r="AQ678" s="460"/>
      <c r="AR678" s="460"/>
      <c r="AS678" s="307"/>
      <c r="AW678" s="47"/>
      <c r="AY678" s="202"/>
      <c r="AZ678" s="205"/>
      <c r="BA678" s="212">
        <f>BA660+BA662+BA664+BA666+BA668+BA670+BA672+BA674+BA676</f>
        <v>0</v>
      </c>
      <c r="BB678" s="204">
        <f>BB661+BB663+BB665+BB667+BB669+BB671+BB673+BB675+BB677</f>
        <v>0</v>
      </c>
      <c r="BC678" s="204">
        <f>SUMIF(BL661:BL677,0,BC661:BC677)+ROUNDDOWN(ROUNDDOWN(BL678*105/108,0)*BM678/100,0)</f>
        <v>0</v>
      </c>
      <c r="BL678" s="43">
        <f>SUMIF(BL661:BL677,1,AH661:AK677)</f>
        <v>0</v>
      </c>
      <c r="BM678" s="43">
        <f>IF(COUNT(BM661:BM677)=0,0,SUM(BM661:BM677)/COUNT(BM661:BM677))</f>
        <v>0</v>
      </c>
    </row>
    <row r="679" spans="2:65" ht="18" customHeight="1" x14ac:dyDescent="0.15">
      <c r="B679" s="444"/>
      <c r="C679" s="445"/>
      <c r="D679" s="445"/>
      <c r="E679" s="446"/>
      <c r="F679" s="453"/>
      <c r="G679" s="454"/>
      <c r="H679" s="454"/>
      <c r="I679" s="454"/>
      <c r="J679" s="454"/>
      <c r="K679" s="454"/>
      <c r="L679" s="454"/>
      <c r="M679" s="454"/>
      <c r="N679" s="455"/>
      <c r="O679" s="444"/>
      <c r="P679" s="445"/>
      <c r="Q679" s="445"/>
      <c r="R679" s="445"/>
      <c r="S679" s="445"/>
      <c r="T679" s="445"/>
      <c r="U679" s="446"/>
      <c r="V679" s="434">
        <f>V661+V663+V665+V667+V669+V671+V673+V675+V677-V678</f>
        <v>0</v>
      </c>
      <c r="W679" s="435"/>
      <c r="X679" s="435"/>
      <c r="Y679" s="465"/>
      <c r="Z679" s="434">
        <f>Z661+Z663+Z665+Z667+Z669+Z671+Z673+Z675+Z677</f>
        <v>0</v>
      </c>
      <c r="AA679" s="435"/>
      <c r="AB679" s="435"/>
      <c r="AC679" s="435"/>
      <c r="AD679" s="434">
        <f>AD661+AD663+AD665+AD667+AD669+AD671+AD673+AD675+AD677</f>
        <v>0</v>
      </c>
      <c r="AE679" s="435"/>
      <c r="AF679" s="435"/>
      <c r="AG679" s="435"/>
      <c r="AH679" s="434">
        <f>AY679</f>
        <v>0</v>
      </c>
      <c r="AI679" s="435"/>
      <c r="AJ679" s="435"/>
      <c r="AK679" s="435"/>
      <c r="AL679" s="55"/>
      <c r="AM679" s="56"/>
      <c r="AN679" s="926">
        <f>BB679</f>
        <v>0</v>
      </c>
      <c r="AO679" s="638"/>
      <c r="AP679" s="638"/>
      <c r="AQ679" s="638"/>
      <c r="AR679" s="638"/>
      <c r="AS679" s="308"/>
      <c r="AW679" s="47"/>
      <c r="AY679" s="208">
        <f>AY661+AY663+AY665+AY667+AY669+AY671+AY673+AY675+AY677</f>
        <v>0</v>
      </c>
      <c r="AZ679" s="210"/>
      <c r="BA679" s="210"/>
      <c r="BB679" s="206">
        <f>BB678</f>
        <v>0</v>
      </c>
      <c r="BC679" s="213"/>
    </row>
    <row r="680" spans="2:65" ht="18" customHeight="1" x14ac:dyDescent="0.15">
      <c r="B680" s="447"/>
      <c r="C680" s="448"/>
      <c r="D680" s="448"/>
      <c r="E680" s="449"/>
      <c r="F680" s="456"/>
      <c r="G680" s="457"/>
      <c r="H680" s="457"/>
      <c r="I680" s="457"/>
      <c r="J680" s="457"/>
      <c r="K680" s="457"/>
      <c r="L680" s="457"/>
      <c r="M680" s="457"/>
      <c r="N680" s="458"/>
      <c r="O680" s="447"/>
      <c r="P680" s="448"/>
      <c r="Q680" s="448"/>
      <c r="R680" s="448"/>
      <c r="S680" s="448"/>
      <c r="T680" s="448"/>
      <c r="U680" s="449"/>
      <c r="V680" s="436"/>
      <c r="W680" s="437"/>
      <c r="X680" s="437"/>
      <c r="Y680" s="438"/>
      <c r="Z680" s="436"/>
      <c r="AA680" s="437"/>
      <c r="AB680" s="437"/>
      <c r="AC680" s="437"/>
      <c r="AD680" s="436"/>
      <c r="AE680" s="437"/>
      <c r="AF680" s="437"/>
      <c r="AG680" s="437"/>
      <c r="AH680" s="436">
        <f>AZ680</f>
        <v>0</v>
      </c>
      <c r="AI680" s="437"/>
      <c r="AJ680" s="437"/>
      <c r="AK680" s="438"/>
      <c r="AL680" s="57"/>
      <c r="AM680" s="58"/>
      <c r="AN680" s="615">
        <f>BC680</f>
        <v>0</v>
      </c>
      <c r="AO680" s="616"/>
      <c r="AP680" s="616"/>
      <c r="AQ680" s="616"/>
      <c r="AR680" s="616"/>
      <c r="AS680" s="309"/>
      <c r="AU680" s="90"/>
      <c r="AW680" s="47"/>
      <c r="AY680" s="209"/>
      <c r="AZ680" s="211">
        <f>IF(AZ661+AZ663+AZ665+AZ667+AZ669+AZ671+AZ673+AZ675+AZ677=AY679,0,ROUNDDOWN(AZ661+AZ663+AZ665+AZ667+AZ669+AZ671+AZ673+AZ675+AZ677,0))</f>
        <v>0</v>
      </c>
      <c r="BA680" s="207"/>
      <c r="BB680" s="207"/>
      <c r="BC680" s="211">
        <f>IF(BC678=BB679,0,BC678)</f>
        <v>0</v>
      </c>
    </row>
    <row r="681" spans="2:65" ht="18" customHeight="1" x14ac:dyDescent="0.15">
      <c r="AD681" s="1" t="str">
        <f>IF(AND($F678="",$V678+$V679&gt;0),"事業の種類を選択してください。","")</f>
        <v/>
      </c>
      <c r="AN681" s="929">
        <f>IF(AN678=0,0,AN678+IF(AN680=0,AN679,AN680))</f>
        <v>0</v>
      </c>
      <c r="AO681" s="929"/>
      <c r="AP681" s="929"/>
      <c r="AQ681" s="929"/>
      <c r="AR681" s="929"/>
      <c r="AW681" s="47"/>
    </row>
    <row r="682" spans="2:65" ht="31.5" customHeight="1" x14ac:dyDescent="0.15">
      <c r="AN682" s="337"/>
      <c r="AO682" s="337"/>
      <c r="AP682" s="337"/>
      <c r="AQ682" s="337"/>
      <c r="AR682" s="337"/>
      <c r="AW682" s="47"/>
    </row>
    <row r="683" spans="2:65" ht="7.5" customHeight="1" x14ac:dyDescent="0.15">
      <c r="X683" s="6"/>
      <c r="Y683" s="6"/>
      <c r="AW683" s="47"/>
    </row>
    <row r="684" spans="2:65" ht="10.5" customHeight="1" x14ac:dyDescent="0.15">
      <c r="X684" s="6"/>
      <c r="Y684" s="6"/>
      <c r="AW684" s="47"/>
    </row>
    <row r="685" spans="2:65" ht="5.25" customHeight="1" x14ac:dyDescent="0.15">
      <c r="X685" s="6"/>
      <c r="Y685" s="6"/>
      <c r="AW685" s="47"/>
    </row>
    <row r="686" spans="2:65" ht="5.25" customHeight="1" x14ac:dyDescent="0.15">
      <c r="X686" s="6"/>
      <c r="Y686" s="6"/>
      <c r="AW686" s="47"/>
    </row>
    <row r="687" spans="2:65" ht="5.25" customHeight="1" x14ac:dyDescent="0.15">
      <c r="X687" s="6"/>
      <c r="Y687" s="6"/>
      <c r="AW687" s="47"/>
    </row>
    <row r="688" spans="2:65" ht="5.25" customHeight="1" x14ac:dyDescent="0.15">
      <c r="X688" s="6"/>
      <c r="Y688" s="6"/>
      <c r="AW688" s="47"/>
    </row>
    <row r="689" spans="2:65" ht="17.25" customHeight="1" x14ac:dyDescent="0.15">
      <c r="B689" s="2" t="s">
        <v>50</v>
      </c>
      <c r="S689" s="4"/>
      <c r="T689" s="4"/>
      <c r="U689" s="4"/>
      <c r="V689" s="4"/>
      <c r="W689" s="4"/>
      <c r="AL689" s="48"/>
      <c r="AW689" s="47"/>
    </row>
    <row r="690" spans="2:65" ht="12.75" customHeight="1" x14ac:dyDescent="0.15">
      <c r="M690" s="49"/>
      <c r="N690" s="49"/>
      <c r="O690" s="49"/>
      <c r="P690" s="49"/>
      <c r="Q690" s="49"/>
      <c r="R690" s="49"/>
      <c r="S690" s="49"/>
      <c r="T690" s="50"/>
      <c r="U690" s="50"/>
      <c r="V690" s="50"/>
      <c r="W690" s="50"/>
      <c r="X690" s="50"/>
      <c r="Y690" s="50"/>
      <c r="Z690" s="50"/>
      <c r="AA690" s="49"/>
      <c r="AB690" s="49"/>
      <c r="AC690" s="49"/>
      <c r="AL690" s="48"/>
      <c r="AM690" s="560" t="s">
        <v>266</v>
      </c>
      <c r="AN690" s="561"/>
      <c r="AO690" s="561"/>
      <c r="AP690" s="562"/>
      <c r="AW690" s="47"/>
    </row>
    <row r="691" spans="2:65" ht="12.75" customHeight="1" x14ac:dyDescent="0.15">
      <c r="M691" s="49"/>
      <c r="N691" s="49"/>
      <c r="O691" s="49"/>
      <c r="P691" s="49"/>
      <c r="Q691" s="49"/>
      <c r="R691" s="49"/>
      <c r="S691" s="49"/>
      <c r="T691" s="50"/>
      <c r="U691" s="50"/>
      <c r="V691" s="50"/>
      <c r="W691" s="50"/>
      <c r="X691" s="50"/>
      <c r="Y691" s="50"/>
      <c r="Z691" s="50"/>
      <c r="AA691" s="49"/>
      <c r="AB691" s="49"/>
      <c r="AC691" s="49"/>
      <c r="AL691" s="48"/>
      <c r="AM691" s="563"/>
      <c r="AN691" s="564"/>
      <c r="AO691" s="564"/>
      <c r="AP691" s="565"/>
      <c r="AW691" s="47"/>
    </row>
    <row r="692" spans="2:65" ht="12.75" customHeight="1" x14ac:dyDescent="0.15">
      <c r="M692" s="49"/>
      <c r="N692" s="49"/>
      <c r="O692" s="49"/>
      <c r="P692" s="49"/>
      <c r="Q692" s="49"/>
      <c r="R692" s="49"/>
      <c r="S692" s="49"/>
      <c r="T692" s="49"/>
      <c r="U692" s="49"/>
      <c r="V692" s="49"/>
      <c r="W692" s="49"/>
      <c r="X692" s="49"/>
      <c r="Y692" s="49"/>
      <c r="Z692" s="49"/>
      <c r="AA692" s="49"/>
      <c r="AB692" s="49"/>
      <c r="AC692" s="49"/>
      <c r="AL692" s="48"/>
      <c r="AM692" s="220"/>
      <c r="AN692" s="335"/>
      <c r="AW692" s="47"/>
    </row>
    <row r="693" spans="2:65" ht="6" customHeight="1" x14ac:dyDescent="0.15">
      <c r="M693" s="49"/>
      <c r="N693" s="49"/>
      <c r="O693" s="49"/>
      <c r="P693" s="49"/>
      <c r="Q693" s="49"/>
      <c r="R693" s="49"/>
      <c r="S693" s="49"/>
      <c r="T693" s="49"/>
      <c r="U693" s="49"/>
      <c r="V693" s="49"/>
      <c r="W693" s="49"/>
      <c r="X693" s="49"/>
      <c r="Y693" s="49"/>
      <c r="Z693" s="49"/>
      <c r="AA693" s="49"/>
      <c r="AB693" s="49"/>
      <c r="AC693" s="49"/>
      <c r="AL693" s="48"/>
      <c r="AM693" s="48"/>
      <c r="AW693" s="47"/>
    </row>
    <row r="694" spans="2:65" ht="12.75" customHeight="1" x14ac:dyDescent="0.15">
      <c r="B694" s="566" t="s">
        <v>2</v>
      </c>
      <c r="C694" s="567"/>
      <c r="D694" s="567"/>
      <c r="E694" s="567"/>
      <c r="F694" s="567"/>
      <c r="G694" s="567"/>
      <c r="H694" s="567"/>
      <c r="I694" s="567"/>
      <c r="J694" s="569" t="s">
        <v>10</v>
      </c>
      <c r="K694" s="569"/>
      <c r="L694" s="3" t="s">
        <v>3</v>
      </c>
      <c r="M694" s="569" t="s">
        <v>11</v>
      </c>
      <c r="N694" s="569"/>
      <c r="O694" s="570" t="s">
        <v>12</v>
      </c>
      <c r="P694" s="569"/>
      <c r="Q694" s="569"/>
      <c r="R694" s="569"/>
      <c r="S694" s="569"/>
      <c r="T694" s="569"/>
      <c r="U694" s="569" t="s">
        <v>13</v>
      </c>
      <c r="V694" s="569"/>
      <c r="W694" s="569"/>
      <c r="AD694" s="5"/>
      <c r="AE694" s="5"/>
      <c r="AF694" s="5"/>
      <c r="AG694" s="5"/>
      <c r="AH694" s="5"/>
      <c r="AI694" s="5"/>
      <c r="AJ694" s="5"/>
      <c r="AL694" s="571">
        <f>$AL$9</f>
        <v>0</v>
      </c>
      <c r="AM694" s="572"/>
      <c r="AN694" s="938" t="s">
        <v>4</v>
      </c>
      <c r="AO694" s="938"/>
      <c r="AP694" s="941">
        <v>17</v>
      </c>
      <c r="AQ694" s="941"/>
      <c r="AR694" s="938" t="s">
        <v>5</v>
      </c>
      <c r="AS694" s="944"/>
      <c r="AW694" s="47"/>
    </row>
    <row r="695" spans="2:65" ht="13.5" customHeight="1" x14ac:dyDescent="0.15">
      <c r="B695" s="567"/>
      <c r="C695" s="567"/>
      <c r="D695" s="567"/>
      <c r="E695" s="567"/>
      <c r="F695" s="567"/>
      <c r="G695" s="567"/>
      <c r="H695" s="567"/>
      <c r="I695" s="567"/>
      <c r="J695" s="508" t="str">
        <f>$J$10</f>
        <v>1</v>
      </c>
      <c r="K695" s="510" t="str">
        <f>$K$10</f>
        <v>2</v>
      </c>
      <c r="L695" s="513" t="str">
        <f>$L$10</f>
        <v>1</v>
      </c>
      <c r="M695" s="516" t="str">
        <f>$M$10</f>
        <v>0</v>
      </c>
      <c r="N695" s="510" t="str">
        <f>$N$10</f>
        <v>3</v>
      </c>
      <c r="O695" s="516" t="str">
        <f>$O$10</f>
        <v>9</v>
      </c>
      <c r="P695" s="519" t="str">
        <f>$P$10</f>
        <v>3</v>
      </c>
      <c r="Q695" s="519" t="str">
        <f>$Q$10</f>
        <v>9</v>
      </c>
      <c r="R695" s="519" t="str">
        <f>$R$10</f>
        <v>0</v>
      </c>
      <c r="S695" s="519" t="str">
        <f>$S$10</f>
        <v>2</v>
      </c>
      <c r="T695" s="510" t="str">
        <f>$T$10</f>
        <v>5</v>
      </c>
      <c r="U695" s="516">
        <f>$U$10</f>
        <v>0</v>
      </c>
      <c r="V695" s="519">
        <f>$V$10</f>
        <v>0</v>
      </c>
      <c r="W695" s="510">
        <f>$W$10</f>
        <v>0</v>
      </c>
      <c r="AD695" s="5"/>
      <c r="AE695" s="5"/>
      <c r="AF695" s="5"/>
      <c r="AG695" s="5"/>
      <c r="AH695" s="5"/>
      <c r="AI695" s="5"/>
      <c r="AJ695" s="5"/>
      <c r="AL695" s="573"/>
      <c r="AM695" s="574"/>
      <c r="AN695" s="939"/>
      <c r="AO695" s="939"/>
      <c r="AP695" s="942"/>
      <c r="AQ695" s="942"/>
      <c r="AR695" s="939"/>
      <c r="AS695" s="945"/>
      <c r="AW695" s="47"/>
    </row>
    <row r="696" spans="2:65" ht="9" customHeight="1" x14ac:dyDescent="0.15">
      <c r="B696" s="567"/>
      <c r="C696" s="567"/>
      <c r="D696" s="567"/>
      <c r="E696" s="567"/>
      <c r="F696" s="567"/>
      <c r="G696" s="567"/>
      <c r="H696" s="567"/>
      <c r="I696" s="567"/>
      <c r="J696" s="509"/>
      <c r="K696" s="511"/>
      <c r="L696" s="514"/>
      <c r="M696" s="517"/>
      <c r="N696" s="511"/>
      <c r="O696" s="517"/>
      <c r="P696" s="520"/>
      <c r="Q696" s="520"/>
      <c r="R696" s="520"/>
      <c r="S696" s="520"/>
      <c r="T696" s="511"/>
      <c r="U696" s="517"/>
      <c r="V696" s="520"/>
      <c r="W696" s="511"/>
      <c r="AD696" s="5"/>
      <c r="AE696" s="5"/>
      <c r="AF696" s="5"/>
      <c r="AG696" s="5"/>
      <c r="AH696" s="5"/>
      <c r="AI696" s="5"/>
      <c r="AJ696" s="5"/>
      <c r="AL696" s="575"/>
      <c r="AM696" s="576"/>
      <c r="AN696" s="940"/>
      <c r="AO696" s="940"/>
      <c r="AP696" s="943"/>
      <c r="AQ696" s="943"/>
      <c r="AR696" s="940"/>
      <c r="AS696" s="946"/>
      <c r="AW696" s="47"/>
    </row>
    <row r="697" spans="2:65" ht="6" customHeight="1" x14ac:dyDescent="0.15">
      <c r="B697" s="568"/>
      <c r="C697" s="568"/>
      <c r="D697" s="568"/>
      <c r="E697" s="568"/>
      <c r="F697" s="568"/>
      <c r="G697" s="568"/>
      <c r="H697" s="568"/>
      <c r="I697" s="568"/>
      <c r="J697" s="509"/>
      <c r="K697" s="512"/>
      <c r="L697" s="515"/>
      <c r="M697" s="518"/>
      <c r="N697" s="512"/>
      <c r="O697" s="518"/>
      <c r="P697" s="521"/>
      <c r="Q697" s="521"/>
      <c r="R697" s="521"/>
      <c r="S697" s="521"/>
      <c r="T697" s="512"/>
      <c r="U697" s="518"/>
      <c r="V697" s="521"/>
      <c r="W697" s="512"/>
      <c r="AW697" s="47"/>
    </row>
    <row r="698" spans="2:65" ht="15" customHeight="1" x14ac:dyDescent="0.15">
      <c r="B698" s="487" t="s">
        <v>51</v>
      </c>
      <c r="C698" s="488"/>
      <c r="D698" s="488"/>
      <c r="E698" s="488"/>
      <c r="F698" s="488"/>
      <c r="G698" s="488"/>
      <c r="H698" s="488"/>
      <c r="I698" s="489"/>
      <c r="J698" s="487" t="s">
        <v>6</v>
      </c>
      <c r="K698" s="488"/>
      <c r="L698" s="488"/>
      <c r="M698" s="488"/>
      <c r="N698" s="496"/>
      <c r="O698" s="499" t="s">
        <v>52</v>
      </c>
      <c r="P698" s="488"/>
      <c r="Q698" s="488"/>
      <c r="R698" s="488"/>
      <c r="S698" s="488"/>
      <c r="T698" s="488"/>
      <c r="U698" s="489"/>
      <c r="V698" s="12" t="s">
        <v>53</v>
      </c>
      <c r="W698" s="27"/>
      <c r="X698" s="27"/>
      <c r="Y698" s="526" t="s">
        <v>54</v>
      </c>
      <c r="Z698" s="526"/>
      <c r="AA698" s="526"/>
      <c r="AB698" s="526"/>
      <c r="AC698" s="526"/>
      <c r="AD698" s="526"/>
      <c r="AE698" s="526"/>
      <c r="AF698" s="526"/>
      <c r="AG698" s="526"/>
      <c r="AH698" s="526"/>
      <c r="AI698" s="27"/>
      <c r="AJ698" s="27"/>
      <c r="AK698" s="28"/>
      <c r="AL698" s="527" t="s">
        <v>216</v>
      </c>
      <c r="AM698" s="527"/>
      <c r="AN698" s="930" t="s">
        <v>33</v>
      </c>
      <c r="AO698" s="930"/>
      <c r="AP698" s="930"/>
      <c r="AQ698" s="930"/>
      <c r="AR698" s="930"/>
      <c r="AS698" s="931"/>
      <c r="AW698" s="47"/>
    </row>
    <row r="699" spans="2:65" ht="13.5" customHeight="1" x14ac:dyDescent="0.15">
      <c r="B699" s="490"/>
      <c r="C699" s="491"/>
      <c r="D699" s="491"/>
      <c r="E699" s="491"/>
      <c r="F699" s="491"/>
      <c r="G699" s="491"/>
      <c r="H699" s="491"/>
      <c r="I699" s="492"/>
      <c r="J699" s="490"/>
      <c r="K699" s="491"/>
      <c r="L699" s="491"/>
      <c r="M699" s="491"/>
      <c r="N699" s="497"/>
      <c r="O699" s="500"/>
      <c r="P699" s="491"/>
      <c r="Q699" s="491"/>
      <c r="R699" s="491"/>
      <c r="S699" s="491"/>
      <c r="T699" s="491"/>
      <c r="U699" s="492"/>
      <c r="V699" s="530" t="s">
        <v>7</v>
      </c>
      <c r="W699" s="531"/>
      <c r="X699" s="531"/>
      <c r="Y699" s="532"/>
      <c r="Z699" s="536" t="s">
        <v>16</v>
      </c>
      <c r="AA699" s="537"/>
      <c r="AB699" s="537"/>
      <c r="AC699" s="538"/>
      <c r="AD699" s="542" t="s">
        <v>17</v>
      </c>
      <c r="AE699" s="543"/>
      <c r="AF699" s="543"/>
      <c r="AG699" s="544"/>
      <c r="AH699" s="548" t="s">
        <v>86</v>
      </c>
      <c r="AI699" s="549"/>
      <c r="AJ699" s="549"/>
      <c r="AK699" s="550"/>
      <c r="AL699" s="554" t="s">
        <v>217</v>
      </c>
      <c r="AM699" s="554"/>
      <c r="AN699" s="932" t="s">
        <v>19</v>
      </c>
      <c r="AO699" s="933"/>
      <c r="AP699" s="933"/>
      <c r="AQ699" s="933"/>
      <c r="AR699" s="934"/>
      <c r="AS699" s="935"/>
      <c r="AW699" s="47"/>
      <c r="AY699" s="196" t="s">
        <v>243</v>
      </c>
      <c r="AZ699" s="196" t="s">
        <v>243</v>
      </c>
      <c r="BA699" s="196" t="s">
        <v>241</v>
      </c>
      <c r="BB699" s="522" t="s">
        <v>242</v>
      </c>
      <c r="BC699" s="523"/>
    </row>
    <row r="700" spans="2:65" ht="13.5" customHeight="1" x14ac:dyDescent="0.15">
      <c r="B700" s="493"/>
      <c r="C700" s="494"/>
      <c r="D700" s="494"/>
      <c r="E700" s="494"/>
      <c r="F700" s="494"/>
      <c r="G700" s="494"/>
      <c r="H700" s="494"/>
      <c r="I700" s="495"/>
      <c r="J700" s="493"/>
      <c r="K700" s="494"/>
      <c r="L700" s="494"/>
      <c r="M700" s="494"/>
      <c r="N700" s="498"/>
      <c r="O700" s="501"/>
      <c r="P700" s="494"/>
      <c r="Q700" s="494"/>
      <c r="R700" s="494"/>
      <c r="S700" s="494"/>
      <c r="T700" s="494"/>
      <c r="U700" s="495"/>
      <c r="V700" s="533"/>
      <c r="W700" s="534"/>
      <c r="X700" s="534"/>
      <c r="Y700" s="535"/>
      <c r="Z700" s="539"/>
      <c r="AA700" s="540"/>
      <c r="AB700" s="540"/>
      <c r="AC700" s="541"/>
      <c r="AD700" s="545"/>
      <c r="AE700" s="546"/>
      <c r="AF700" s="546"/>
      <c r="AG700" s="547"/>
      <c r="AH700" s="551"/>
      <c r="AI700" s="552"/>
      <c r="AJ700" s="552"/>
      <c r="AK700" s="553"/>
      <c r="AL700" s="555"/>
      <c r="AM700" s="555"/>
      <c r="AN700" s="936"/>
      <c r="AO700" s="936"/>
      <c r="AP700" s="936"/>
      <c r="AQ700" s="936"/>
      <c r="AR700" s="936"/>
      <c r="AS700" s="937"/>
      <c r="AW700" s="47"/>
      <c r="AY700" s="197"/>
      <c r="AZ700" s="198" t="s">
        <v>237</v>
      </c>
      <c r="BA700" s="198" t="s">
        <v>240</v>
      </c>
      <c r="BB700" s="199" t="s">
        <v>238</v>
      </c>
      <c r="BC700" s="198" t="s">
        <v>237</v>
      </c>
      <c r="BL700" s="43" t="s">
        <v>251</v>
      </c>
      <c r="BM700" s="43" t="s">
        <v>151</v>
      </c>
    </row>
    <row r="701" spans="2:65" ht="18" customHeight="1" x14ac:dyDescent="0.15">
      <c r="B701" s="466"/>
      <c r="C701" s="467"/>
      <c r="D701" s="467"/>
      <c r="E701" s="467"/>
      <c r="F701" s="467"/>
      <c r="G701" s="467"/>
      <c r="H701" s="467"/>
      <c r="I701" s="468"/>
      <c r="J701" s="466"/>
      <c r="K701" s="467"/>
      <c r="L701" s="467"/>
      <c r="M701" s="467"/>
      <c r="N701" s="472"/>
      <c r="O701" s="86"/>
      <c r="P701" s="15" t="s">
        <v>0</v>
      </c>
      <c r="Q701" s="44"/>
      <c r="R701" s="15" t="s">
        <v>1</v>
      </c>
      <c r="S701" s="85"/>
      <c r="T701" s="474" t="s">
        <v>57</v>
      </c>
      <c r="U701" s="475"/>
      <c r="V701" s="476"/>
      <c r="W701" s="477"/>
      <c r="X701" s="477"/>
      <c r="Y701" s="59" t="s">
        <v>8</v>
      </c>
      <c r="Z701" s="37"/>
      <c r="AA701" s="38"/>
      <c r="AB701" s="38"/>
      <c r="AC701" s="36" t="s">
        <v>8</v>
      </c>
      <c r="AD701" s="37"/>
      <c r="AE701" s="38"/>
      <c r="AF701" s="38"/>
      <c r="AG701" s="39" t="s">
        <v>8</v>
      </c>
      <c r="AH701" s="462">
        <f>IF(V701="賃金で算定",V702+Z702-AD702,0)</f>
        <v>0</v>
      </c>
      <c r="AI701" s="463"/>
      <c r="AJ701" s="463"/>
      <c r="AK701" s="464"/>
      <c r="AL701" s="51"/>
      <c r="AM701" s="52"/>
      <c r="AN701" s="590"/>
      <c r="AO701" s="591"/>
      <c r="AP701" s="591"/>
      <c r="AQ701" s="591"/>
      <c r="AR701" s="591"/>
      <c r="AS701" s="265" t="s">
        <v>8</v>
      </c>
      <c r="AV701" s="46" t="str">
        <f>IF(OR(O701="",Q701=""),"", IF(O701&lt;20,DATE(O701+118,Q701,IF(S701="",1,S701)),DATE(O701+88,Q701,IF(S701="",1,S701))))</f>
        <v/>
      </c>
      <c r="AW701" s="47" t="str">
        <f>IF(AV701&lt;=設定シート!C$15,"昔",IF(AV701&lt;=設定シート!E$15,"上",IF(AV701&lt;=設定シート!G$15,"中","下")))</f>
        <v>下</v>
      </c>
      <c r="AX701" s="4">
        <f>IF(AV701&lt;=設定シート!$E$36,5,IF(AV701&lt;=設定シート!$I$36,7,IF(AV701&lt;=設定シート!$M$36,9,11)))</f>
        <v>11</v>
      </c>
      <c r="AY701" s="202"/>
      <c r="AZ701" s="200"/>
      <c r="BA701" s="204">
        <f>AN701</f>
        <v>0</v>
      </c>
      <c r="BB701" s="200"/>
      <c r="BC701" s="200"/>
    </row>
    <row r="702" spans="2:65" ht="18" customHeight="1" x14ac:dyDescent="0.15">
      <c r="B702" s="469"/>
      <c r="C702" s="470"/>
      <c r="D702" s="470"/>
      <c r="E702" s="470"/>
      <c r="F702" s="470"/>
      <c r="G702" s="470"/>
      <c r="H702" s="470"/>
      <c r="I702" s="471"/>
      <c r="J702" s="469"/>
      <c r="K702" s="470"/>
      <c r="L702" s="470"/>
      <c r="M702" s="470"/>
      <c r="N702" s="473"/>
      <c r="O702" s="87"/>
      <c r="P702" s="5" t="s">
        <v>0</v>
      </c>
      <c r="Q702" s="45"/>
      <c r="R702" s="5" t="s">
        <v>1</v>
      </c>
      <c r="S702" s="88"/>
      <c r="T702" s="480" t="s">
        <v>58</v>
      </c>
      <c r="U702" s="481"/>
      <c r="V702" s="482"/>
      <c r="W702" s="483"/>
      <c r="X702" s="483"/>
      <c r="Y702" s="484"/>
      <c r="Z702" s="485"/>
      <c r="AA702" s="486"/>
      <c r="AB702" s="486"/>
      <c r="AC702" s="486"/>
      <c r="AD702" s="482">
        <v>0</v>
      </c>
      <c r="AE702" s="483"/>
      <c r="AF702" s="483"/>
      <c r="AG702" s="484"/>
      <c r="AH702" s="435">
        <f>IF(V701="賃金で算定",0,V702+Z702-AD702)</f>
        <v>0</v>
      </c>
      <c r="AI702" s="435"/>
      <c r="AJ702" s="435"/>
      <c r="AK702" s="465"/>
      <c r="AL702" s="439">
        <f>IF(V701="賃金で算定","賃金で算定",IF(OR(V702=0,$F719="",AV701=""),0,IF(AW701="昔",VLOOKUP($F719,労務比率,AX701,FALSE),IF(AW701="上",VLOOKUP($F719,労務比率,AX701,FALSE),IF(AW701="中",VLOOKUP($F719,労務比率,AX701,FALSE),VLOOKUP($F719,労務比率,AX701,FALSE))))))</f>
        <v>0</v>
      </c>
      <c r="AM702" s="440"/>
      <c r="AN702" s="615">
        <f>IF(V701="賃金で算定",0,INT(AH702*AL702/100))</f>
        <v>0</v>
      </c>
      <c r="AO702" s="616"/>
      <c r="AP702" s="616"/>
      <c r="AQ702" s="616"/>
      <c r="AR702" s="616"/>
      <c r="AS702" s="309"/>
      <c r="AV702" s="46"/>
      <c r="AW702" s="47"/>
      <c r="AY702" s="203">
        <f>AH702</f>
        <v>0</v>
      </c>
      <c r="AZ702" s="201">
        <f>IF(AV701&lt;=設定シート!C$85,AH702,IF(AND(AV701&gt;=設定シート!E$85,AV701&lt;=設定シート!G$85),AH702*105/108,AH702))</f>
        <v>0</v>
      </c>
      <c r="BA702" s="198"/>
      <c r="BB702" s="201">
        <f>IF($AL702="賃金で算定",0,INT(AY702*$AL702/100))</f>
        <v>0</v>
      </c>
      <c r="BC702" s="201">
        <f>IF(AY702=AZ702,BB702,AZ702*$AL702/100)</f>
        <v>0</v>
      </c>
      <c r="BL702" s="43">
        <f>IF(AY702=AZ702,0,1)</f>
        <v>0</v>
      </c>
      <c r="BM702" s="43" t="str">
        <f>IF(BL702=1,AL702,"")</f>
        <v/>
      </c>
    </row>
    <row r="703" spans="2:65" ht="18" customHeight="1" x14ac:dyDescent="0.15">
      <c r="B703" s="466"/>
      <c r="C703" s="467"/>
      <c r="D703" s="467"/>
      <c r="E703" s="467"/>
      <c r="F703" s="467"/>
      <c r="G703" s="467"/>
      <c r="H703" s="467"/>
      <c r="I703" s="468"/>
      <c r="J703" s="466"/>
      <c r="K703" s="467"/>
      <c r="L703" s="467"/>
      <c r="M703" s="467"/>
      <c r="N703" s="472"/>
      <c r="O703" s="86"/>
      <c r="P703" s="15" t="s">
        <v>45</v>
      </c>
      <c r="Q703" s="44"/>
      <c r="R703" s="15" t="s">
        <v>46</v>
      </c>
      <c r="S703" s="85"/>
      <c r="T703" s="474" t="s">
        <v>47</v>
      </c>
      <c r="U703" s="475"/>
      <c r="V703" s="476"/>
      <c r="W703" s="477"/>
      <c r="X703" s="477"/>
      <c r="Y703" s="60"/>
      <c r="Z703" s="33"/>
      <c r="AA703" s="34"/>
      <c r="AB703" s="34"/>
      <c r="AC703" s="35"/>
      <c r="AD703" s="33"/>
      <c r="AE703" s="34"/>
      <c r="AF703" s="34"/>
      <c r="AG703" s="40"/>
      <c r="AH703" s="462">
        <f>IF(V703="賃金で算定",V704+Z704-AD704,0)</f>
        <v>0</v>
      </c>
      <c r="AI703" s="463"/>
      <c r="AJ703" s="463"/>
      <c r="AK703" s="464"/>
      <c r="AL703" s="51"/>
      <c r="AM703" s="52"/>
      <c r="AN703" s="590"/>
      <c r="AO703" s="591"/>
      <c r="AP703" s="591"/>
      <c r="AQ703" s="591"/>
      <c r="AR703" s="591"/>
      <c r="AS703" s="307"/>
      <c r="AV703" s="46" t="str">
        <f>IF(OR(O703="",Q703=""),"", IF(O703&lt;20,DATE(O703+118,Q703,IF(S703="",1,S703)),DATE(O703+88,Q703,IF(S703="",1,S703))))</f>
        <v/>
      </c>
      <c r="AW703" s="47" t="str">
        <f>IF(AV703&lt;=設定シート!C$15,"昔",IF(AV703&lt;=設定シート!E$15,"上",IF(AV703&lt;=設定シート!G$15,"中","下")))</f>
        <v>下</v>
      </c>
      <c r="AX703" s="4">
        <f>IF(AV703&lt;=設定シート!$E$36,5,IF(AV703&lt;=設定シート!$I$36,7,IF(AV703&lt;=設定シート!$M$36,9,11)))</f>
        <v>11</v>
      </c>
      <c r="AY703" s="202"/>
      <c r="AZ703" s="200"/>
      <c r="BA703" s="204">
        <f t="shared" ref="BA703" si="370">AN703</f>
        <v>0</v>
      </c>
      <c r="BB703" s="200"/>
      <c r="BC703" s="200"/>
      <c r="BL703" s="43"/>
      <c r="BM703" s="43"/>
    </row>
    <row r="704" spans="2:65" ht="18" customHeight="1" x14ac:dyDescent="0.15">
      <c r="B704" s="469"/>
      <c r="C704" s="470"/>
      <c r="D704" s="470"/>
      <c r="E704" s="470"/>
      <c r="F704" s="470"/>
      <c r="G704" s="470"/>
      <c r="H704" s="470"/>
      <c r="I704" s="471"/>
      <c r="J704" s="469"/>
      <c r="K704" s="470"/>
      <c r="L704" s="470"/>
      <c r="M704" s="470"/>
      <c r="N704" s="473"/>
      <c r="O704" s="87"/>
      <c r="P704" s="16" t="s">
        <v>45</v>
      </c>
      <c r="Q704" s="45"/>
      <c r="R704" s="16" t="s">
        <v>46</v>
      </c>
      <c r="S704" s="88"/>
      <c r="T704" s="480" t="s">
        <v>48</v>
      </c>
      <c r="U704" s="481"/>
      <c r="V704" s="482"/>
      <c r="W704" s="483"/>
      <c r="X704" s="483"/>
      <c r="Y704" s="484"/>
      <c r="Z704" s="485"/>
      <c r="AA704" s="486"/>
      <c r="AB704" s="486"/>
      <c r="AC704" s="486"/>
      <c r="AD704" s="482">
        <v>0</v>
      </c>
      <c r="AE704" s="483"/>
      <c r="AF704" s="483"/>
      <c r="AG704" s="484"/>
      <c r="AH704" s="435">
        <f>IF(V703="賃金で算定",0,V704+Z704-AD704)</f>
        <v>0</v>
      </c>
      <c r="AI704" s="435"/>
      <c r="AJ704" s="435"/>
      <c r="AK704" s="465"/>
      <c r="AL704" s="439">
        <f>IF(V703="賃金で算定","賃金で算定",IF(OR(V704=0,$F719="",AV703=""),0,IF(AW703="昔",VLOOKUP($F719,労務比率,AX703,FALSE),IF(AW703="上",VLOOKUP($F719,労務比率,AX703,FALSE),IF(AW703="中",VLOOKUP($F719,労務比率,AX703,FALSE),VLOOKUP($F719,労務比率,AX703,FALSE))))))</f>
        <v>0</v>
      </c>
      <c r="AM704" s="440"/>
      <c r="AN704" s="615">
        <f>IF(V703="賃金で算定",0,INT(AH704*AL704/100))</f>
        <v>0</v>
      </c>
      <c r="AO704" s="616"/>
      <c r="AP704" s="616"/>
      <c r="AQ704" s="616"/>
      <c r="AR704" s="616"/>
      <c r="AS704" s="309"/>
      <c r="AV704" s="46"/>
      <c r="AW704" s="47"/>
      <c r="AY704" s="203">
        <f t="shared" ref="AY704" si="371">AH704</f>
        <v>0</v>
      </c>
      <c r="AZ704" s="201">
        <f>IF(AV703&lt;=設定シート!C$85,AH704,IF(AND(AV703&gt;=設定シート!E$85,AV703&lt;=設定シート!G$85),AH704*105/108,AH704))</f>
        <v>0</v>
      </c>
      <c r="BA704" s="198"/>
      <c r="BB704" s="201">
        <f t="shared" ref="BB704" si="372">IF($AL704="賃金で算定",0,INT(AY704*$AL704/100))</f>
        <v>0</v>
      </c>
      <c r="BC704" s="201">
        <f>IF(AY704=AZ704,BB704,AZ704*$AL704/100)</f>
        <v>0</v>
      </c>
      <c r="BL704" s="43">
        <f>IF(AY704=AZ704,0,1)</f>
        <v>0</v>
      </c>
      <c r="BM704" s="43" t="str">
        <f>IF(BL704=1,AL704,"")</f>
        <v/>
      </c>
    </row>
    <row r="705" spans="2:65" ht="18" customHeight="1" x14ac:dyDescent="0.15">
      <c r="B705" s="466"/>
      <c r="C705" s="467"/>
      <c r="D705" s="467"/>
      <c r="E705" s="467"/>
      <c r="F705" s="467"/>
      <c r="G705" s="467"/>
      <c r="H705" s="467"/>
      <c r="I705" s="468"/>
      <c r="J705" s="466"/>
      <c r="K705" s="467"/>
      <c r="L705" s="467"/>
      <c r="M705" s="467"/>
      <c r="N705" s="472"/>
      <c r="O705" s="86"/>
      <c r="P705" s="15" t="s">
        <v>45</v>
      </c>
      <c r="Q705" s="44"/>
      <c r="R705" s="15" t="s">
        <v>46</v>
      </c>
      <c r="S705" s="85"/>
      <c r="T705" s="474" t="s">
        <v>47</v>
      </c>
      <c r="U705" s="475"/>
      <c r="V705" s="476"/>
      <c r="W705" s="477"/>
      <c r="X705" s="477"/>
      <c r="Y705" s="60"/>
      <c r="Z705" s="33"/>
      <c r="AA705" s="34"/>
      <c r="AB705" s="34"/>
      <c r="AC705" s="35"/>
      <c r="AD705" s="33"/>
      <c r="AE705" s="34"/>
      <c r="AF705" s="34"/>
      <c r="AG705" s="40"/>
      <c r="AH705" s="462">
        <f>IF(V705="賃金で算定",V706+Z706-AD706,0)</f>
        <v>0</v>
      </c>
      <c r="AI705" s="463"/>
      <c r="AJ705" s="463"/>
      <c r="AK705" s="464"/>
      <c r="AL705" s="51"/>
      <c r="AM705" s="52"/>
      <c r="AN705" s="590"/>
      <c r="AO705" s="591"/>
      <c r="AP705" s="591"/>
      <c r="AQ705" s="591"/>
      <c r="AR705" s="591"/>
      <c r="AS705" s="307"/>
      <c r="AV705" s="46" t="str">
        <f>IF(OR(O705="",Q705=""),"", IF(O705&lt;20,DATE(O705+118,Q705,IF(S705="",1,S705)),DATE(O705+88,Q705,IF(S705="",1,S705))))</f>
        <v/>
      </c>
      <c r="AW705" s="47" t="str">
        <f>IF(AV705&lt;=設定シート!C$15,"昔",IF(AV705&lt;=設定シート!E$15,"上",IF(AV705&lt;=設定シート!G$15,"中","下")))</f>
        <v>下</v>
      </c>
      <c r="AX705" s="4">
        <f>IF(AV705&lt;=設定シート!$E$36,5,IF(AV705&lt;=設定シート!$I$36,7,IF(AV705&lt;=設定シート!$M$36,9,11)))</f>
        <v>11</v>
      </c>
      <c r="AY705" s="202"/>
      <c r="AZ705" s="200"/>
      <c r="BA705" s="204">
        <f t="shared" ref="BA705" si="373">AN705</f>
        <v>0</v>
      </c>
      <c r="BB705" s="200"/>
      <c r="BC705" s="200"/>
    </row>
    <row r="706" spans="2:65" ht="18" customHeight="1" x14ac:dyDescent="0.15">
      <c r="B706" s="469"/>
      <c r="C706" s="470"/>
      <c r="D706" s="470"/>
      <c r="E706" s="470"/>
      <c r="F706" s="470"/>
      <c r="G706" s="470"/>
      <c r="H706" s="470"/>
      <c r="I706" s="471"/>
      <c r="J706" s="469"/>
      <c r="K706" s="470"/>
      <c r="L706" s="470"/>
      <c r="M706" s="470"/>
      <c r="N706" s="473"/>
      <c r="O706" s="87"/>
      <c r="P706" s="16" t="s">
        <v>45</v>
      </c>
      <c r="Q706" s="45"/>
      <c r="R706" s="16" t="s">
        <v>46</v>
      </c>
      <c r="S706" s="88"/>
      <c r="T706" s="480" t="s">
        <v>48</v>
      </c>
      <c r="U706" s="481"/>
      <c r="V706" s="482"/>
      <c r="W706" s="483"/>
      <c r="X706" s="483"/>
      <c r="Y706" s="484"/>
      <c r="Z706" s="482"/>
      <c r="AA706" s="483"/>
      <c r="AB706" s="483"/>
      <c r="AC706" s="483"/>
      <c r="AD706" s="482">
        <v>0</v>
      </c>
      <c r="AE706" s="483"/>
      <c r="AF706" s="483"/>
      <c r="AG706" s="484"/>
      <c r="AH706" s="435">
        <f>IF(V705="賃金で算定",0,V706+Z706-AD706)</f>
        <v>0</v>
      </c>
      <c r="AI706" s="435"/>
      <c r="AJ706" s="435"/>
      <c r="AK706" s="465"/>
      <c r="AL706" s="439">
        <f>IF(V705="賃金で算定","賃金で算定",IF(OR(V706=0,$F719="",AV705=""),0,IF(AW705="昔",VLOOKUP($F719,労務比率,AX705,FALSE),IF(AW705="上",VLOOKUP($F719,労務比率,AX705,FALSE),IF(AW705="中",VLOOKUP($F719,労務比率,AX705,FALSE),VLOOKUP($F719,労務比率,AX705,FALSE))))))</f>
        <v>0</v>
      </c>
      <c r="AM706" s="440"/>
      <c r="AN706" s="615">
        <f>IF(V705="賃金で算定",0,INT(AH706*AL706/100))</f>
        <v>0</v>
      </c>
      <c r="AO706" s="616"/>
      <c r="AP706" s="616"/>
      <c r="AQ706" s="616"/>
      <c r="AR706" s="616"/>
      <c r="AS706" s="309"/>
      <c r="AV706" s="46"/>
      <c r="AW706" s="47"/>
      <c r="AY706" s="203">
        <f t="shared" ref="AY706" si="374">AH706</f>
        <v>0</v>
      </c>
      <c r="AZ706" s="201">
        <f>IF(AV705&lt;=設定シート!C$85,AH706,IF(AND(AV705&gt;=設定シート!E$85,AV705&lt;=設定シート!G$85),AH706*105/108,AH706))</f>
        <v>0</v>
      </c>
      <c r="BA706" s="198"/>
      <c r="BB706" s="201">
        <f t="shared" ref="BB706" si="375">IF($AL706="賃金で算定",0,INT(AY706*$AL706/100))</f>
        <v>0</v>
      </c>
      <c r="BC706" s="201">
        <f>IF(AY706=AZ706,BB706,AZ706*$AL706/100)</f>
        <v>0</v>
      </c>
      <c r="BL706" s="43">
        <f>IF(AY706=AZ706,0,1)</f>
        <v>0</v>
      </c>
      <c r="BM706" s="43" t="str">
        <f>IF(BL706=1,AL706,"")</f>
        <v/>
      </c>
    </row>
    <row r="707" spans="2:65" ht="18" customHeight="1" x14ac:dyDescent="0.15">
      <c r="B707" s="466"/>
      <c r="C707" s="467"/>
      <c r="D707" s="467"/>
      <c r="E707" s="467"/>
      <c r="F707" s="467"/>
      <c r="G707" s="467"/>
      <c r="H707" s="467"/>
      <c r="I707" s="468"/>
      <c r="J707" s="466"/>
      <c r="K707" s="467"/>
      <c r="L707" s="467"/>
      <c r="M707" s="467"/>
      <c r="N707" s="472"/>
      <c r="O707" s="86"/>
      <c r="P707" s="15" t="s">
        <v>45</v>
      </c>
      <c r="Q707" s="44"/>
      <c r="R707" s="15" t="s">
        <v>46</v>
      </c>
      <c r="S707" s="85"/>
      <c r="T707" s="474" t="s">
        <v>47</v>
      </c>
      <c r="U707" s="475"/>
      <c r="V707" s="476"/>
      <c r="W707" s="477"/>
      <c r="X707" s="477"/>
      <c r="Y707" s="61"/>
      <c r="Z707" s="29"/>
      <c r="AA707" s="30"/>
      <c r="AB707" s="30"/>
      <c r="AC707" s="41"/>
      <c r="AD707" s="29"/>
      <c r="AE707" s="30"/>
      <c r="AF707" s="30"/>
      <c r="AG707" s="42"/>
      <c r="AH707" s="462">
        <f>IF(V707="賃金で算定",V708+Z708-AD708,0)</f>
        <v>0</v>
      </c>
      <c r="AI707" s="463"/>
      <c r="AJ707" s="463"/>
      <c r="AK707" s="464"/>
      <c r="AL707" s="51"/>
      <c r="AM707" s="52"/>
      <c r="AN707" s="590"/>
      <c r="AO707" s="591"/>
      <c r="AP707" s="591"/>
      <c r="AQ707" s="591"/>
      <c r="AR707" s="591"/>
      <c r="AS707" s="307"/>
      <c r="AV707" s="46" t="str">
        <f>IF(OR(O707="",Q707=""),"", IF(O707&lt;20,DATE(O707+118,Q707,IF(S707="",1,S707)),DATE(O707+88,Q707,IF(S707="",1,S707))))</f>
        <v/>
      </c>
      <c r="AW707" s="47" t="str">
        <f>IF(AV707&lt;=設定シート!C$15,"昔",IF(AV707&lt;=設定シート!E$15,"上",IF(AV707&lt;=設定シート!G$15,"中","下")))</f>
        <v>下</v>
      </c>
      <c r="AX707" s="4">
        <f>IF(AV707&lt;=設定シート!$E$36,5,IF(AV707&lt;=設定シート!$I$36,7,IF(AV707&lt;=設定シート!$M$36,9,11)))</f>
        <v>11</v>
      </c>
      <c r="AY707" s="202"/>
      <c r="AZ707" s="200"/>
      <c r="BA707" s="204">
        <f t="shared" ref="BA707" si="376">AN707</f>
        <v>0</v>
      </c>
      <c r="BB707" s="200"/>
      <c r="BC707" s="200"/>
    </row>
    <row r="708" spans="2:65" ht="18" customHeight="1" x14ac:dyDescent="0.15">
      <c r="B708" s="469"/>
      <c r="C708" s="470"/>
      <c r="D708" s="470"/>
      <c r="E708" s="470"/>
      <c r="F708" s="470"/>
      <c r="G708" s="470"/>
      <c r="H708" s="470"/>
      <c r="I708" s="471"/>
      <c r="J708" s="469"/>
      <c r="K708" s="470"/>
      <c r="L708" s="470"/>
      <c r="M708" s="470"/>
      <c r="N708" s="473"/>
      <c r="O708" s="87"/>
      <c r="P708" s="16" t="s">
        <v>45</v>
      </c>
      <c r="Q708" s="45"/>
      <c r="R708" s="16" t="s">
        <v>46</v>
      </c>
      <c r="S708" s="88"/>
      <c r="T708" s="480" t="s">
        <v>48</v>
      </c>
      <c r="U708" s="481"/>
      <c r="V708" s="482"/>
      <c r="W708" s="483"/>
      <c r="X708" s="483"/>
      <c r="Y708" s="484"/>
      <c r="Z708" s="485"/>
      <c r="AA708" s="486"/>
      <c r="AB708" s="486"/>
      <c r="AC708" s="486"/>
      <c r="AD708" s="482">
        <v>0</v>
      </c>
      <c r="AE708" s="483"/>
      <c r="AF708" s="483"/>
      <c r="AG708" s="484"/>
      <c r="AH708" s="435">
        <f>IF(V707="賃金で算定",0,V708+Z708-AD708)</f>
        <v>0</v>
      </c>
      <c r="AI708" s="435"/>
      <c r="AJ708" s="435"/>
      <c r="AK708" s="465"/>
      <c r="AL708" s="439">
        <f>IF(V707="賃金で算定","賃金で算定",IF(OR(V708=0,$F719="",AV707=""),0,IF(AW707="昔",VLOOKUP($F719,労務比率,AX707,FALSE),IF(AW707="上",VLOOKUP($F719,労務比率,AX707,FALSE),IF(AW707="中",VLOOKUP($F719,労務比率,AX707,FALSE),VLOOKUP($F719,労務比率,AX707,FALSE))))))</f>
        <v>0</v>
      </c>
      <c r="AM708" s="440"/>
      <c r="AN708" s="615">
        <f>IF(V707="賃金で算定",0,INT(AH708*AL708/100))</f>
        <v>0</v>
      </c>
      <c r="AO708" s="616"/>
      <c r="AP708" s="616"/>
      <c r="AQ708" s="616"/>
      <c r="AR708" s="616"/>
      <c r="AS708" s="309"/>
      <c r="AV708" s="46"/>
      <c r="AW708" s="47"/>
      <c r="AY708" s="203">
        <f t="shared" ref="AY708" si="377">AH708</f>
        <v>0</v>
      </c>
      <c r="AZ708" s="201">
        <f>IF(AV707&lt;=設定シート!C$85,AH708,IF(AND(AV707&gt;=設定シート!E$85,AV707&lt;=設定シート!G$85),AH708*105/108,AH708))</f>
        <v>0</v>
      </c>
      <c r="BA708" s="198"/>
      <c r="BB708" s="201">
        <f t="shared" ref="BB708" si="378">IF($AL708="賃金で算定",0,INT(AY708*$AL708/100))</f>
        <v>0</v>
      </c>
      <c r="BC708" s="201">
        <f>IF(AY708=AZ708,BB708,AZ708*$AL708/100)</f>
        <v>0</v>
      </c>
      <c r="BL708" s="43">
        <f>IF(AY708=AZ708,0,1)</f>
        <v>0</v>
      </c>
      <c r="BM708" s="43" t="str">
        <f>IF(BL708=1,AL708,"")</f>
        <v/>
      </c>
    </row>
    <row r="709" spans="2:65" ht="18" customHeight="1" x14ac:dyDescent="0.15">
      <c r="B709" s="466"/>
      <c r="C709" s="467"/>
      <c r="D709" s="467"/>
      <c r="E709" s="467"/>
      <c r="F709" s="467"/>
      <c r="G709" s="467"/>
      <c r="H709" s="467"/>
      <c r="I709" s="468"/>
      <c r="J709" s="466"/>
      <c r="K709" s="467"/>
      <c r="L709" s="467"/>
      <c r="M709" s="467"/>
      <c r="N709" s="472"/>
      <c r="O709" s="86"/>
      <c r="P709" s="15" t="s">
        <v>45</v>
      </c>
      <c r="Q709" s="44"/>
      <c r="R709" s="15" t="s">
        <v>46</v>
      </c>
      <c r="S709" s="85"/>
      <c r="T709" s="474" t="s">
        <v>47</v>
      </c>
      <c r="U709" s="475"/>
      <c r="V709" s="476"/>
      <c r="W709" s="477"/>
      <c r="X709" s="477"/>
      <c r="Y709" s="60"/>
      <c r="Z709" s="33"/>
      <c r="AA709" s="34"/>
      <c r="AB709" s="34"/>
      <c r="AC709" s="35"/>
      <c r="AD709" s="33"/>
      <c r="AE709" s="34"/>
      <c r="AF709" s="34"/>
      <c r="AG709" s="40"/>
      <c r="AH709" s="462">
        <f>IF(V709="賃金で算定",V710+Z710-AD710,0)</f>
        <v>0</v>
      </c>
      <c r="AI709" s="463"/>
      <c r="AJ709" s="463"/>
      <c r="AK709" s="464"/>
      <c r="AL709" s="51"/>
      <c r="AM709" s="52"/>
      <c r="AN709" s="590"/>
      <c r="AO709" s="591"/>
      <c r="AP709" s="591"/>
      <c r="AQ709" s="591"/>
      <c r="AR709" s="591"/>
      <c r="AS709" s="307"/>
      <c r="AV709" s="46" t="str">
        <f>IF(OR(O709="",Q709=""),"", IF(O709&lt;20,DATE(O709+118,Q709,IF(S709="",1,S709)),DATE(O709+88,Q709,IF(S709="",1,S709))))</f>
        <v/>
      </c>
      <c r="AW709" s="47" t="str">
        <f>IF(AV709&lt;=設定シート!C$15,"昔",IF(AV709&lt;=設定シート!E$15,"上",IF(AV709&lt;=設定シート!G$15,"中","下")))</f>
        <v>下</v>
      </c>
      <c r="AX709" s="4">
        <f>IF(AV709&lt;=設定シート!$E$36,5,IF(AV709&lt;=設定シート!$I$36,7,IF(AV709&lt;=設定シート!$M$36,9,11)))</f>
        <v>11</v>
      </c>
      <c r="AY709" s="202"/>
      <c r="AZ709" s="200"/>
      <c r="BA709" s="204">
        <f t="shared" ref="BA709" si="379">AN709</f>
        <v>0</v>
      </c>
      <c r="BB709" s="200"/>
      <c r="BC709" s="200"/>
    </row>
    <row r="710" spans="2:65" ht="18" customHeight="1" x14ac:dyDescent="0.15">
      <c r="B710" s="469"/>
      <c r="C710" s="470"/>
      <c r="D710" s="470"/>
      <c r="E710" s="470"/>
      <c r="F710" s="470"/>
      <c r="G710" s="470"/>
      <c r="H710" s="470"/>
      <c r="I710" s="471"/>
      <c r="J710" s="469"/>
      <c r="K710" s="470"/>
      <c r="L710" s="470"/>
      <c r="M710" s="470"/>
      <c r="N710" s="473"/>
      <c r="O710" s="87"/>
      <c r="P710" s="16" t="s">
        <v>45</v>
      </c>
      <c r="Q710" s="45"/>
      <c r="R710" s="16" t="s">
        <v>46</v>
      </c>
      <c r="S710" s="88"/>
      <c r="T710" s="480" t="s">
        <v>48</v>
      </c>
      <c r="U710" s="481"/>
      <c r="V710" s="482"/>
      <c r="W710" s="483"/>
      <c r="X710" s="483"/>
      <c r="Y710" s="484"/>
      <c r="Z710" s="482"/>
      <c r="AA710" s="483"/>
      <c r="AB710" s="483"/>
      <c r="AC710" s="483"/>
      <c r="AD710" s="482">
        <v>0</v>
      </c>
      <c r="AE710" s="483"/>
      <c r="AF710" s="483"/>
      <c r="AG710" s="484"/>
      <c r="AH710" s="435">
        <f>IF(V709="賃金で算定",0,V710+Z710-AD710)</f>
        <v>0</v>
      </c>
      <c r="AI710" s="435"/>
      <c r="AJ710" s="435"/>
      <c r="AK710" s="465"/>
      <c r="AL710" s="439">
        <f>IF(V709="賃金で算定","賃金で算定",IF(OR(V710=0,$F719="",AV709=""),0,IF(AW709="昔",VLOOKUP($F719,労務比率,AX709,FALSE),IF(AW709="上",VLOOKUP($F719,労務比率,AX709,FALSE),IF(AW709="中",VLOOKUP($F719,労務比率,AX709,FALSE),VLOOKUP($F719,労務比率,AX709,FALSE))))))</f>
        <v>0</v>
      </c>
      <c r="AM710" s="440"/>
      <c r="AN710" s="615">
        <f>IF(V709="賃金で算定",0,INT(AH710*AL710/100))</f>
        <v>0</v>
      </c>
      <c r="AO710" s="616"/>
      <c r="AP710" s="616"/>
      <c r="AQ710" s="616"/>
      <c r="AR710" s="616"/>
      <c r="AS710" s="309"/>
      <c r="AV710" s="46"/>
      <c r="AW710" s="47"/>
      <c r="AY710" s="203">
        <f t="shared" ref="AY710" si="380">AH710</f>
        <v>0</v>
      </c>
      <c r="AZ710" s="201">
        <f>IF(AV709&lt;=設定シート!C$85,AH710,IF(AND(AV709&gt;=設定シート!E$85,AV709&lt;=設定シート!G$85),AH710*105/108,AH710))</f>
        <v>0</v>
      </c>
      <c r="BA710" s="198"/>
      <c r="BB710" s="201">
        <f t="shared" ref="BB710" si="381">IF($AL710="賃金で算定",0,INT(AY710*$AL710/100))</f>
        <v>0</v>
      </c>
      <c r="BC710" s="201">
        <f>IF(AY710=AZ710,BB710,AZ710*$AL710/100)</f>
        <v>0</v>
      </c>
      <c r="BL710" s="43">
        <f>IF(AY710=AZ710,0,1)</f>
        <v>0</v>
      </c>
      <c r="BM710" s="43" t="str">
        <f>IF(BL710=1,AL710,"")</f>
        <v/>
      </c>
    </row>
    <row r="711" spans="2:65" ht="18" customHeight="1" x14ac:dyDescent="0.15">
      <c r="B711" s="466"/>
      <c r="C711" s="467"/>
      <c r="D711" s="467"/>
      <c r="E711" s="467"/>
      <c r="F711" s="467"/>
      <c r="G711" s="467"/>
      <c r="H711" s="467"/>
      <c r="I711" s="468"/>
      <c r="J711" s="466"/>
      <c r="K711" s="467"/>
      <c r="L711" s="467"/>
      <c r="M711" s="467"/>
      <c r="N711" s="472"/>
      <c r="O711" s="86"/>
      <c r="P711" s="15" t="s">
        <v>45</v>
      </c>
      <c r="Q711" s="44"/>
      <c r="R711" s="15" t="s">
        <v>46</v>
      </c>
      <c r="S711" s="85"/>
      <c r="T711" s="474" t="s">
        <v>47</v>
      </c>
      <c r="U711" s="475"/>
      <c r="V711" s="476"/>
      <c r="W711" s="477"/>
      <c r="X711" s="477"/>
      <c r="Y711" s="60"/>
      <c r="Z711" s="33"/>
      <c r="AA711" s="34"/>
      <c r="AB711" s="34"/>
      <c r="AC711" s="35"/>
      <c r="AD711" s="33"/>
      <c r="AE711" s="34"/>
      <c r="AF711" s="34"/>
      <c r="AG711" s="40"/>
      <c r="AH711" s="462">
        <f>IF(V711="賃金で算定",V712+Z712-AD712,0)</f>
        <v>0</v>
      </c>
      <c r="AI711" s="463"/>
      <c r="AJ711" s="463"/>
      <c r="AK711" s="464"/>
      <c r="AL711" s="51"/>
      <c r="AM711" s="52"/>
      <c r="AN711" s="590"/>
      <c r="AO711" s="591"/>
      <c r="AP711" s="591"/>
      <c r="AQ711" s="591"/>
      <c r="AR711" s="591"/>
      <c r="AS711" s="307"/>
      <c r="AV711" s="46" t="str">
        <f>IF(OR(O711="",Q711=""),"", IF(O711&lt;20,DATE(O711+118,Q711,IF(S711="",1,S711)),DATE(O711+88,Q711,IF(S711="",1,S711))))</f>
        <v/>
      </c>
      <c r="AW711" s="47" t="str">
        <f>IF(AV711&lt;=設定シート!C$15,"昔",IF(AV711&lt;=設定シート!E$15,"上",IF(AV711&lt;=設定シート!G$15,"中","下")))</f>
        <v>下</v>
      </c>
      <c r="AX711" s="4">
        <f>IF(AV711&lt;=設定シート!$E$36,5,IF(AV711&lt;=設定シート!$I$36,7,IF(AV711&lt;=設定シート!$M$36,9,11)))</f>
        <v>11</v>
      </c>
      <c r="AY711" s="202"/>
      <c r="AZ711" s="200"/>
      <c r="BA711" s="204">
        <f t="shared" ref="BA711" si="382">AN711</f>
        <v>0</v>
      </c>
      <c r="BB711" s="200"/>
      <c r="BC711" s="200"/>
    </row>
    <row r="712" spans="2:65" ht="18" customHeight="1" x14ac:dyDescent="0.15">
      <c r="B712" s="469"/>
      <c r="C712" s="470"/>
      <c r="D712" s="470"/>
      <c r="E712" s="470"/>
      <c r="F712" s="470"/>
      <c r="G712" s="470"/>
      <c r="H712" s="470"/>
      <c r="I712" s="471"/>
      <c r="J712" s="469"/>
      <c r="K712" s="470"/>
      <c r="L712" s="470"/>
      <c r="M712" s="470"/>
      <c r="N712" s="473"/>
      <c r="O712" s="87"/>
      <c r="P712" s="16" t="s">
        <v>45</v>
      </c>
      <c r="Q712" s="45"/>
      <c r="R712" s="16" t="s">
        <v>46</v>
      </c>
      <c r="S712" s="88"/>
      <c r="T712" s="480" t="s">
        <v>48</v>
      </c>
      <c r="U712" s="481"/>
      <c r="V712" s="482"/>
      <c r="W712" s="483"/>
      <c r="X712" s="483"/>
      <c r="Y712" s="484"/>
      <c r="Z712" s="482"/>
      <c r="AA712" s="483"/>
      <c r="AB712" s="483"/>
      <c r="AC712" s="483"/>
      <c r="AD712" s="482">
        <v>0</v>
      </c>
      <c r="AE712" s="483"/>
      <c r="AF712" s="483"/>
      <c r="AG712" s="484"/>
      <c r="AH712" s="435">
        <f>IF(V711="賃金で算定",0,V712+Z712-AD712)</f>
        <v>0</v>
      </c>
      <c r="AI712" s="435"/>
      <c r="AJ712" s="435"/>
      <c r="AK712" s="465"/>
      <c r="AL712" s="439">
        <f>IF(V711="賃金で算定","賃金で算定",IF(OR(V712=0,$F719="",AV711=""),0,IF(AW711="昔",VLOOKUP($F719,労務比率,AX711,FALSE),IF(AW711="上",VLOOKUP($F719,労務比率,AX711,FALSE),IF(AW711="中",VLOOKUP($F719,労務比率,AX711,FALSE),VLOOKUP($F719,労務比率,AX711,FALSE))))))</f>
        <v>0</v>
      </c>
      <c r="AM712" s="440"/>
      <c r="AN712" s="615">
        <f>IF(V711="賃金で算定",0,INT(AH712*AL712/100))</f>
        <v>0</v>
      </c>
      <c r="AO712" s="616"/>
      <c r="AP712" s="616"/>
      <c r="AQ712" s="616"/>
      <c r="AR712" s="616"/>
      <c r="AS712" s="309"/>
      <c r="AV712" s="46"/>
      <c r="AW712" s="47"/>
      <c r="AY712" s="203">
        <f t="shared" ref="AY712" si="383">AH712</f>
        <v>0</v>
      </c>
      <c r="AZ712" s="201">
        <f>IF(AV711&lt;=設定シート!C$85,AH712,IF(AND(AV711&gt;=設定シート!E$85,AV711&lt;=設定シート!G$85),AH712*105/108,AH712))</f>
        <v>0</v>
      </c>
      <c r="BA712" s="198"/>
      <c r="BB712" s="201">
        <f t="shared" ref="BB712" si="384">IF($AL712="賃金で算定",0,INT(AY712*$AL712/100))</f>
        <v>0</v>
      </c>
      <c r="BC712" s="201">
        <f>IF(AY712=AZ712,BB712,AZ712*$AL712/100)</f>
        <v>0</v>
      </c>
      <c r="BL712" s="43">
        <f>IF(AY712=AZ712,0,1)</f>
        <v>0</v>
      </c>
      <c r="BM712" s="43" t="str">
        <f>IF(BL712=1,AL712,"")</f>
        <v/>
      </c>
    </row>
    <row r="713" spans="2:65" ht="18" customHeight="1" x14ac:dyDescent="0.15">
      <c r="B713" s="466"/>
      <c r="C713" s="467"/>
      <c r="D713" s="467"/>
      <c r="E713" s="467"/>
      <c r="F713" s="467"/>
      <c r="G713" s="467"/>
      <c r="H713" s="467"/>
      <c r="I713" s="468"/>
      <c r="J713" s="466"/>
      <c r="K713" s="467"/>
      <c r="L713" s="467"/>
      <c r="M713" s="467"/>
      <c r="N713" s="472"/>
      <c r="O713" s="86"/>
      <c r="P713" s="15" t="s">
        <v>45</v>
      </c>
      <c r="Q713" s="44"/>
      <c r="R713" s="15" t="s">
        <v>46</v>
      </c>
      <c r="S713" s="85"/>
      <c r="T713" s="474" t="s">
        <v>47</v>
      </c>
      <c r="U713" s="475"/>
      <c r="V713" s="476"/>
      <c r="W713" s="477"/>
      <c r="X713" s="477"/>
      <c r="Y713" s="60"/>
      <c r="Z713" s="33"/>
      <c r="AA713" s="34"/>
      <c r="AB713" s="34"/>
      <c r="AC713" s="35"/>
      <c r="AD713" s="33"/>
      <c r="AE713" s="34"/>
      <c r="AF713" s="34"/>
      <c r="AG713" s="40"/>
      <c r="AH713" s="462">
        <f>IF(V713="賃金で算定",V714+Z714-AD714,0)</f>
        <v>0</v>
      </c>
      <c r="AI713" s="463"/>
      <c r="AJ713" s="463"/>
      <c r="AK713" s="464"/>
      <c r="AL713" s="51"/>
      <c r="AM713" s="52"/>
      <c r="AN713" s="590"/>
      <c r="AO713" s="591"/>
      <c r="AP713" s="591"/>
      <c r="AQ713" s="591"/>
      <c r="AR713" s="591"/>
      <c r="AS713" s="307"/>
      <c r="AV713" s="46" t="str">
        <f>IF(OR(O713="",Q713=""),"", IF(O713&lt;20,DATE(O713+118,Q713,IF(S713="",1,S713)),DATE(O713+88,Q713,IF(S713="",1,S713))))</f>
        <v/>
      </c>
      <c r="AW713" s="47" t="str">
        <f>IF(AV713&lt;=設定シート!C$15,"昔",IF(AV713&lt;=設定シート!E$15,"上",IF(AV713&lt;=設定シート!G$15,"中","下")))</f>
        <v>下</v>
      </c>
      <c r="AX713" s="4">
        <f>IF(AV713&lt;=設定シート!$E$36,5,IF(AV713&lt;=設定シート!$I$36,7,IF(AV713&lt;=設定シート!$M$36,9,11)))</f>
        <v>11</v>
      </c>
      <c r="AY713" s="202"/>
      <c r="AZ713" s="200"/>
      <c r="BA713" s="204">
        <f t="shared" ref="BA713" si="385">AN713</f>
        <v>0</v>
      </c>
      <c r="BB713" s="200"/>
      <c r="BC713" s="200"/>
    </row>
    <row r="714" spans="2:65" ht="18" customHeight="1" x14ac:dyDescent="0.15">
      <c r="B714" s="469"/>
      <c r="C714" s="470"/>
      <c r="D714" s="470"/>
      <c r="E714" s="470"/>
      <c r="F714" s="470"/>
      <c r="G714" s="470"/>
      <c r="H714" s="470"/>
      <c r="I714" s="471"/>
      <c r="J714" s="469"/>
      <c r="K714" s="470"/>
      <c r="L714" s="470"/>
      <c r="M714" s="470"/>
      <c r="N714" s="473"/>
      <c r="O714" s="87"/>
      <c r="P714" s="16" t="s">
        <v>45</v>
      </c>
      <c r="Q714" s="45"/>
      <c r="R714" s="16" t="s">
        <v>46</v>
      </c>
      <c r="S714" s="88"/>
      <c r="T714" s="480" t="s">
        <v>48</v>
      </c>
      <c r="U714" s="481"/>
      <c r="V714" s="482"/>
      <c r="W714" s="483"/>
      <c r="X714" s="483"/>
      <c r="Y714" s="484"/>
      <c r="Z714" s="482"/>
      <c r="AA714" s="483"/>
      <c r="AB714" s="483"/>
      <c r="AC714" s="483"/>
      <c r="AD714" s="482">
        <v>0</v>
      </c>
      <c r="AE714" s="483"/>
      <c r="AF714" s="483"/>
      <c r="AG714" s="484"/>
      <c r="AH714" s="435">
        <f>IF(V713="賃金で算定",0,V714+Z714-AD714)</f>
        <v>0</v>
      </c>
      <c r="AI714" s="435"/>
      <c r="AJ714" s="435"/>
      <c r="AK714" s="465"/>
      <c r="AL714" s="439">
        <f>IF(V713="賃金で算定","賃金で算定",IF(OR(V714=0,$F719="",AV713=""),0,IF(AW713="昔",VLOOKUP($F719,労務比率,AX713,FALSE),IF(AW713="上",VLOOKUP($F719,労務比率,AX713,FALSE),IF(AW713="中",VLOOKUP($F719,労務比率,AX713,FALSE),VLOOKUP($F719,労務比率,AX713,FALSE))))))</f>
        <v>0</v>
      </c>
      <c r="AM714" s="440"/>
      <c r="AN714" s="615">
        <f>IF(V713="賃金で算定",0,INT(AH714*AL714/100))</f>
        <v>0</v>
      </c>
      <c r="AO714" s="616"/>
      <c r="AP714" s="616"/>
      <c r="AQ714" s="616"/>
      <c r="AR714" s="616"/>
      <c r="AS714" s="309"/>
      <c r="AV714" s="46"/>
      <c r="AW714" s="47"/>
      <c r="AY714" s="203">
        <f t="shared" ref="AY714" si="386">AH714</f>
        <v>0</v>
      </c>
      <c r="AZ714" s="201">
        <f>IF(AV713&lt;=設定シート!C$85,AH714,IF(AND(AV713&gt;=設定シート!E$85,AV713&lt;=設定シート!G$85),AH714*105/108,AH714))</f>
        <v>0</v>
      </c>
      <c r="BA714" s="198"/>
      <c r="BB714" s="201">
        <f t="shared" ref="BB714" si="387">IF($AL714="賃金で算定",0,INT(AY714*$AL714/100))</f>
        <v>0</v>
      </c>
      <c r="BC714" s="201">
        <f>IF(AY714=AZ714,BB714,AZ714*$AL714/100)</f>
        <v>0</v>
      </c>
      <c r="BL714" s="43">
        <f>IF(AY714=AZ714,0,1)</f>
        <v>0</v>
      </c>
      <c r="BM714" s="43" t="str">
        <f>IF(BL714=1,AL714,"")</f>
        <v/>
      </c>
    </row>
    <row r="715" spans="2:65" ht="18" customHeight="1" x14ac:dyDescent="0.15">
      <c r="B715" s="466"/>
      <c r="C715" s="467"/>
      <c r="D715" s="467"/>
      <c r="E715" s="467"/>
      <c r="F715" s="467"/>
      <c r="G715" s="467"/>
      <c r="H715" s="467"/>
      <c r="I715" s="468"/>
      <c r="J715" s="466"/>
      <c r="K715" s="467"/>
      <c r="L715" s="467"/>
      <c r="M715" s="467"/>
      <c r="N715" s="472"/>
      <c r="O715" s="86"/>
      <c r="P715" s="15" t="s">
        <v>45</v>
      </c>
      <c r="Q715" s="44"/>
      <c r="R715" s="15" t="s">
        <v>46</v>
      </c>
      <c r="S715" s="85"/>
      <c r="T715" s="474" t="s">
        <v>47</v>
      </c>
      <c r="U715" s="475"/>
      <c r="V715" s="476"/>
      <c r="W715" s="477"/>
      <c r="X715" s="477"/>
      <c r="Y715" s="60"/>
      <c r="Z715" s="33"/>
      <c r="AA715" s="34"/>
      <c r="AB715" s="34"/>
      <c r="AC715" s="35"/>
      <c r="AD715" s="33"/>
      <c r="AE715" s="34"/>
      <c r="AF715" s="34"/>
      <c r="AG715" s="40"/>
      <c r="AH715" s="462">
        <f>IF(V715="賃金で算定",V716+Z716-AD716,0)</f>
        <v>0</v>
      </c>
      <c r="AI715" s="463"/>
      <c r="AJ715" s="463"/>
      <c r="AK715" s="464"/>
      <c r="AL715" s="51"/>
      <c r="AM715" s="52"/>
      <c r="AN715" s="590"/>
      <c r="AO715" s="591"/>
      <c r="AP715" s="591"/>
      <c r="AQ715" s="591"/>
      <c r="AR715" s="591"/>
      <c r="AS715" s="307"/>
      <c r="AV715" s="46" t="str">
        <f>IF(OR(O715="",Q715=""),"", IF(O715&lt;20,DATE(O715+118,Q715,IF(S715="",1,S715)),DATE(O715+88,Q715,IF(S715="",1,S715))))</f>
        <v/>
      </c>
      <c r="AW715" s="47" t="str">
        <f>IF(AV715&lt;=設定シート!C$15,"昔",IF(AV715&lt;=設定シート!E$15,"上",IF(AV715&lt;=設定シート!G$15,"中","下")))</f>
        <v>下</v>
      </c>
      <c r="AX715" s="4">
        <f>IF(AV715&lt;=設定シート!$E$36,5,IF(AV715&lt;=設定シート!$I$36,7,IF(AV715&lt;=設定シート!$M$36,9,11)))</f>
        <v>11</v>
      </c>
      <c r="AY715" s="202"/>
      <c r="AZ715" s="200"/>
      <c r="BA715" s="204">
        <f t="shared" ref="BA715" si="388">AN715</f>
        <v>0</v>
      </c>
      <c r="BB715" s="200"/>
      <c r="BC715" s="200"/>
    </row>
    <row r="716" spans="2:65" ht="18" customHeight="1" x14ac:dyDescent="0.15">
      <c r="B716" s="469"/>
      <c r="C716" s="470"/>
      <c r="D716" s="470"/>
      <c r="E716" s="470"/>
      <c r="F716" s="470"/>
      <c r="G716" s="470"/>
      <c r="H716" s="470"/>
      <c r="I716" s="471"/>
      <c r="J716" s="469"/>
      <c r="K716" s="470"/>
      <c r="L716" s="470"/>
      <c r="M716" s="470"/>
      <c r="N716" s="473"/>
      <c r="O716" s="87"/>
      <c r="P716" s="16" t="s">
        <v>45</v>
      </c>
      <c r="Q716" s="45"/>
      <c r="R716" s="16" t="s">
        <v>46</v>
      </c>
      <c r="S716" s="88"/>
      <c r="T716" s="480" t="s">
        <v>48</v>
      </c>
      <c r="U716" s="481"/>
      <c r="V716" s="482"/>
      <c r="W716" s="483"/>
      <c r="X716" s="483"/>
      <c r="Y716" s="484"/>
      <c r="Z716" s="482"/>
      <c r="AA716" s="483"/>
      <c r="AB716" s="483"/>
      <c r="AC716" s="483"/>
      <c r="AD716" s="482">
        <v>0</v>
      </c>
      <c r="AE716" s="483"/>
      <c r="AF716" s="483"/>
      <c r="AG716" s="484"/>
      <c r="AH716" s="435">
        <f>IF(V715="賃金で算定",0,V716+Z716-AD716)</f>
        <v>0</v>
      </c>
      <c r="AI716" s="435"/>
      <c r="AJ716" s="435"/>
      <c r="AK716" s="465"/>
      <c r="AL716" s="439">
        <f>IF(V715="賃金で算定","賃金で算定",IF(OR(V716=0,$F719="",AV715=""),0,IF(AW715="昔",VLOOKUP($F719,労務比率,AX715,FALSE),IF(AW715="上",VLOOKUP($F719,労務比率,AX715,FALSE),IF(AW715="中",VLOOKUP($F719,労務比率,AX715,FALSE),VLOOKUP($F719,労務比率,AX715,FALSE))))))</f>
        <v>0</v>
      </c>
      <c r="AM716" s="440"/>
      <c r="AN716" s="615">
        <f>IF(V715="賃金で算定",0,INT(AH716*AL716/100))</f>
        <v>0</v>
      </c>
      <c r="AO716" s="616"/>
      <c r="AP716" s="616"/>
      <c r="AQ716" s="616"/>
      <c r="AR716" s="616"/>
      <c r="AS716" s="309"/>
      <c r="AV716" s="46"/>
      <c r="AW716" s="47"/>
      <c r="AY716" s="203">
        <f t="shared" ref="AY716" si="389">AH716</f>
        <v>0</v>
      </c>
      <c r="AZ716" s="201">
        <f>IF(AV715&lt;=設定シート!C$85,AH716,IF(AND(AV715&gt;=設定シート!E$85,AV715&lt;=設定シート!G$85),AH716*105/108,AH716))</f>
        <v>0</v>
      </c>
      <c r="BA716" s="198"/>
      <c r="BB716" s="201">
        <f t="shared" ref="BB716" si="390">IF($AL716="賃金で算定",0,INT(AY716*$AL716/100))</f>
        <v>0</v>
      </c>
      <c r="BC716" s="201">
        <f>IF(AY716=AZ716,BB716,AZ716*$AL716/100)</f>
        <v>0</v>
      </c>
      <c r="BL716" s="43">
        <f>IF(AY716=AZ716,0,1)</f>
        <v>0</v>
      </c>
      <c r="BM716" s="43" t="str">
        <f>IF(BL716=1,AL716,"")</f>
        <v/>
      </c>
    </row>
    <row r="717" spans="2:65" ht="18" customHeight="1" x14ac:dyDescent="0.15">
      <c r="B717" s="466"/>
      <c r="C717" s="467"/>
      <c r="D717" s="467"/>
      <c r="E717" s="467"/>
      <c r="F717" s="467"/>
      <c r="G717" s="467"/>
      <c r="H717" s="467"/>
      <c r="I717" s="468"/>
      <c r="J717" s="466"/>
      <c r="K717" s="467"/>
      <c r="L717" s="467"/>
      <c r="M717" s="467"/>
      <c r="N717" s="472"/>
      <c r="O717" s="86"/>
      <c r="P717" s="15" t="s">
        <v>45</v>
      </c>
      <c r="Q717" s="44"/>
      <c r="R717" s="15" t="s">
        <v>46</v>
      </c>
      <c r="S717" s="85"/>
      <c r="T717" s="474" t="s">
        <v>47</v>
      </c>
      <c r="U717" s="475"/>
      <c r="V717" s="476"/>
      <c r="W717" s="477"/>
      <c r="X717" s="477"/>
      <c r="Y717" s="60"/>
      <c r="Z717" s="33"/>
      <c r="AA717" s="34"/>
      <c r="AB717" s="34"/>
      <c r="AC717" s="35"/>
      <c r="AD717" s="33"/>
      <c r="AE717" s="34"/>
      <c r="AF717" s="34"/>
      <c r="AG717" s="40"/>
      <c r="AH717" s="462">
        <f>IF(V717="賃金で算定",V718+Z718-AD718,0)</f>
        <v>0</v>
      </c>
      <c r="AI717" s="463"/>
      <c r="AJ717" s="463"/>
      <c r="AK717" s="464"/>
      <c r="AL717" s="51"/>
      <c r="AM717" s="52"/>
      <c r="AN717" s="590"/>
      <c r="AO717" s="591"/>
      <c r="AP717" s="591"/>
      <c r="AQ717" s="591"/>
      <c r="AR717" s="591"/>
      <c r="AS717" s="307"/>
      <c r="AV717" s="46" t="str">
        <f>IF(OR(O717="",Q717=""),"", IF(O717&lt;20,DATE(O717+118,Q717,IF(S717="",1,S717)),DATE(O717+88,Q717,IF(S717="",1,S717))))</f>
        <v/>
      </c>
      <c r="AW717" s="47" t="str">
        <f>IF(AV717&lt;=設定シート!C$15,"昔",IF(AV717&lt;=設定シート!E$15,"上",IF(AV717&lt;=設定シート!G$15,"中","下")))</f>
        <v>下</v>
      </c>
      <c r="AX717" s="4">
        <f>IF(AV717&lt;=設定シート!$E$36,5,IF(AV717&lt;=設定シート!$I$36,7,IF(AV717&lt;=設定シート!$M$36,9,11)))</f>
        <v>11</v>
      </c>
      <c r="AY717" s="202"/>
      <c r="AZ717" s="200"/>
      <c r="BA717" s="204">
        <f t="shared" ref="BA717" si="391">AN717</f>
        <v>0</v>
      </c>
      <c r="BB717" s="200"/>
      <c r="BC717" s="200"/>
    </row>
    <row r="718" spans="2:65" ht="18" customHeight="1" x14ac:dyDescent="0.15">
      <c r="B718" s="469"/>
      <c r="C718" s="470"/>
      <c r="D718" s="470"/>
      <c r="E718" s="470"/>
      <c r="F718" s="470"/>
      <c r="G718" s="470"/>
      <c r="H718" s="470"/>
      <c r="I718" s="471"/>
      <c r="J718" s="469"/>
      <c r="K718" s="470"/>
      <c r="L718" s="470"/>
      <c r="M718" s="470"/>
      <c r="N718" s="473"/>
      <c r="O718" s="87"/>
      <c r="P718" s="184" t="s">
        <v>45</v>
      </c>
      <c r="Q718" s="45"/>
      <c r="R718" s="16" t="s">
        <v>46</v>
      </c>
      <c r="S718" s="88"/>
      <c r="T718" s="480" t="s">
        <v>48</v>
      </c>
      <c r="U718" s="481"/>
      <c r="V718" s="482"/>
      <c r="W718" s="483"/>
      <c r="X718" s="483"/>
      <c r="Y718" s="484"/>
      <c r="Z718" s="482"/>
      <c r="AA718" s="483"/>
      <c r="AB718" s="483"/>
      <c r="AC718" s="483"/>
      <c r="AD718" s="482">
        <v>0</v>
      </c>
      <c r="AE718" s="483"/>
      <c r="AF718" s="483"/>
      <c r="AG718" s="484"/>
      <c r="AH718" s="436">
        <f>IF(V717="賃金で算定",0,V718+Z718-AD718)</f>
        <v>0</v>
      </c>
      <c r="AI718" s="437"/>
      <c r="AJ718" s="437"/>
      <c r="AK718" s="438"/>
      <c r="AL718" s="439">
        <f>IF(V717="賃金で算定","賃金で算定",IF(OR(V718=0,$F719="",AV717=""),0,IF(AW717="昔",VLOOKUP($F719,労務比率,AX717,FALSE),IF(AW717="上",VLOOKUP($F719,労務比率,AX717,FALSE),IF(AW717="中",VLOOKUP($F719,労務比率,AX717,FALSE),VLOOKUP($F719,労務比率,AX717,FALSE))))))</f>
        <v>0</v>
      </c>
      <c r="AM718" s="440"/>
      <c r="AN718" s="615">
        <f>IF(V717="賃金で算定",0,INT(AH718*AL718/100))</f>
        <v>0</v>
      </c>
      <c r="AO718" s="616"/>
      <c r="AP718" s="616"/>
      <c r="AQ718" s="616"/>
      <c r="AR718" s="616"/>
      <c r="AS718" s="309"/>
      <c r="AV718" s="46"/>
      <c r="AW718" s="47"/>
      <c r="AY718" s="203">
        <f t="shared" ref="AY718" si="392">AH718</f>
        <v>0</v>
      </c>
      <c r="AZ718" s="201">
        <f>IF(AV717&lt;=設定シート!C$85,AH718,IF(AND(AV717&gt;=設定シート!E$85,AV717&lt;=設定シート!G$85),AH718*105/108,AH718))</f>
        <v>0</v>
      </c>
      <c r="BA718" s="198"/>
      <c r="BB718" s="201">
        <f t="shared" ref="BB718" si="393">IF($AL718="賃金で算定",0,INT(AY718*$AL718/100))</f>
        <v>0</v>
      </c>
      <c r="BC718" s="201">
        <f>IF(AY718=AZ718,BB718,AZ718*$AL718/100)</f>
        <v>0</v>
      </c>
      <c r="BL718" s="43">
        <f>IF(AY718=AZ718,0,1)</f>
        <v>0</v>
      </c>
      <c r="BM718" s="43" t="str">
        <f>IF(BL718=1,AL718,"")</f>
        <v/>
      </c>
    </row>
    <row r="719" spans="2:65" ht="18" customHeight="1" x14ac:dyDescent="0.15">
      <c r="B719" s="441" t="s">
        <v>85</v>
      </c>
      <c r="C719" s="442"/>
      <c r="D719" s="442"/>
      <c r="E719" s="443"/>
      <c r="F719" s="450"/>
      <c r="G719" s="451"/>
      <c r="H719" s="451"/>
      <c r="I719" s="451"/>
      <c r="J719" s="451"/>
      <c r="K719" s="451"/>
      <c r="L719" s="451"/>
      <c r="M719" s="451"/>
      <c r="N719" s="452"/>
      <c r="O719" s="441" t="s">
        <v>49</v>
      </c>
      <c r="P719" s="442"/>
      <c r="Q719" s="442"/>
      <c r="R719" s="442"/>
      <c r="S719" s="442"/>
      <c r="T719" s="442"/>
      <c r="U719" s="443"/>
      <c r="V719" s="459">
        <f>AH719</f>
        <v>0</v>
      </c>
      <c r="W719" s="460"/>
      <c r="X719" s="460"/>
      <c r="Y719" s="461"/>
      <c r="Z719" s="33"/>
      <c r="AA719" s="34"/>
      <c r="AB719" s="34"/>
      <c r="AC719" s="35"/>
      <c r="AD719" s="33"/>
      <c r="AE719" s="34"/>
      <c r="AF719" s="34"/>
      <c r="AG719" s="35"/>
      <c r="AH719" s="462">
        <f>AH701+AH703+AH705+AH707+AH709+AH711+AH713+AH715+AH717</f>
        <v>0</v>
      </c>
      <c r="AI719" s="463"/>
      <c r="AJ719" s="463"/>
      <c r="AK719" s="464"/>
      <c r="AL719" s="53"/>
      <c r="AM719" s="54"/>
      <c r="AN719" s="459">
        <f>AN701+AN703+AN705+AN707+AN709+AN711+AN713+AN715+AN717</f>
        <v>0</v>
      </c>
      <c r="AO719" s="460"/>
      <c r="AP719" s="460"/>
      <c r="AQ719" s="460"/>
      <c r="AR719" s="460"/>
      <c r="AS719" s="307"/>
      <c r="AW719" s="47"/>
      <c r="AY719" s="202"/>
      <c r="AZ719" s="205"/>
      <c r="BA719" s="212">
        <f>BA701+BA703+BA705+BA707+BA709+BA711+BA713+BA715+BA717</f>
        <v>0</v>
      </c>
      <c r="BB719" s="204">
        <f>BB702+BB704+BB706+BB708+BB710+BB712+BB714+BB716+BB718</f>
        <v>0</v>
      </c>
      <c r="BC719" s="204">
        <f>SUMIF(BL702:BL718,0,BC702:BC718)+ROUNDDOWN(ROUNDDOWN(BL719*105/108,0)*BM719/100,0)</f>
        <v>0</v>
      </c>
      <c r="BL719" s="43">
        <f>SUMIF(BL702:BL718,1,AH702:AK718)</f>
        <v>0</v>
      </c>
      <c r="BM719" s="43">
        <f>IF(COUNT(BM702:BM718)=0,0,SUM(BM702:BM718)/COUNT(BM702:BM718))</f>
        <v>0</v>
      </c>
    </row>
    <row r="720" spans="2:65" ht="18" customHeight="1" x14ac:dyDescent="0.15">
      <c r="B720" s="444"/>
      <c r="C720" s="445"/>
      <c r="D720" s="445"/>
      <c r="E720" s="446"/>
      <c r="F720" s="453"/>
      <c r="G720" s="454"/>
      <c r="H720" s="454"/>
      <c r="I720" s="454"/>
      <c r="J720" s="454"/>
      <c r="K720" s="454"/>
      <c r="L720" s="454"/>
      <c r="M720" s="454"/>
      <c r="N720" s="455"/>
      <c r="O720" s="444"/>
      <c r="P720" s="445"/>
      <c r="Q720" s="445"/>
      <c r="R720" s="445"/>
      <c r="S720" s="445"/>
      <c r="T720" s="445"/>
      <c r="U720" s="446"/>
      <c r="V720" s="434">
        <f>V702+V704+V706+V708+V710+V712+V714+V716+V718-V719</f>
        <v>0</v>
      </c>
      <c r="W720" s="435"/>
      <c r="X720" s="435"/>
      <c r="Y720" s="465"/>
      <c r="Z720" s="434">
        <f>Z702+Z704+Z706+Z708+Z710+Z712+Z714+Z716+Z718</f>
        <v>0</v>
      </c>
      <c r="AA720" s="435"/>
      <c r="AB720" s="435"/>
      <c r="AC720" s="435"/>
      <c r="AD720" s="434">
        <f>AD702+AD704+AD706+AD708+AD710+AD712+AD714+AD716+AD718</f>
        <v>0</v>
      </c>
      <c r="AE720" s="435"/>
      <c r="AF720" s="435"/>
      <c r="AG720" s="435"/>
      <c r="AH720" s="434">
        <f>AY720</f>
        <v>0</v>
      </c>
      <c r="AI720" s="435"/>
      <c r="AJ720" s="435"/>
      <c r="AK720" s="435"/>
      <c r="AL720" s="55"/>
      <c r="AM720" s="56"/>
      <c r="AN720" s="926">
        <f>BB720</f>
        <v>0</v>
      </c>
      <c r="AO720" s="638"/>
      <c r="AP720" s="638"/>
      <c r="AQ720" s="638"/>
      <c r="AR720" s="638"/>
      <c r="AS720" s="308"/>
      <c r="AW720" s="47"/>
      <c r="AY720" s="208">
        <f>AY702+AY704+AY706+AY708+AY710+AY712+AY714+AY716+AY718</f>
        <v>0</v>
      </c>
      <c r="AZ720" s="210"/>
      <c r="BA720" s="210"/>
      <c r="BB720" s="206">
        <f>BB719</f>
        <v>0</v>
      </c>
      <c r="BC720" s="213"/>
    </row>
    <row r="721" spans="2:55" ht="18" customHeight="1" x14ac:dyDescent="0.15">
      <c r="B721" s="447"/>
      <c r="C721" s="448"/>
      <c r="D721" s="448"/>
      <c r="E721" s="449"/>
      <c r="F721" s="456"/>
      <c r="G721" s="457"/>
      <c r="H721" s="457"/>
      <c r="I721" s="457"/>
      <c r="J721" s="457"/>
      <c r="K721" s="457"/>
      <c r="L721" s="457"/>
      <c r="M721" s="457"/>
      <c r="N721" s="458"/>
      <c r="O721" s="447"/>
      <c r="P721" s="448"/>
      <c r="Q721" s="448"/>
      <c r="R721" s="448"/>
      <c r="S721" s="448"/>
      <c r="T721" s="448"/>
      <c r="U721" s="449"/>
      <c r="V721" s="436"/>
      <c r="W721" s="437"/>
      <c r="X721" s="437"/>
      <c r="Y721" s="438"/>
      <c r="Z721" s="436"/>
      <c r="AA721" s="437"/>
      <c r="AB721" s="437"/>
      <c r="AC721" s="437"/>
      <c r="AD721" s="436"/>
      <c r="AE721" s="437"/>
      <c r="AF721" s="437"/>
      <c r="AG721" s="437"/>
      <c r="AH721" s="436">
        <f>AZ721</f>
        <v>0</v>
      </c>
      <c r="AI721" s="437"/>
      <c r="AJ721" s="437"/>
      <c r="AK721" s="438"/>
      <c r="AL721" s="57"/>
      <c r="AM721" s="58"/>
      <c r="AN721" s="615">
        <f>BC721</f>
        <v>0</v>
      </c>
      <c r="AO721" s="616"/>
      <c r="AP721" s="616"/>
      <c r="AQ721" s="616"/>
      <c r="AR721" s="616"/>
      <c r="AS721" s="309"/>
      <c r="AU721" s="90"/>
      <c r="AW721" s="47"/>
      <c r="AY721" s="209"/>
      <c r="AZ721" s="211">
        <f>IF(AZ702+AZ704+AZ706+AZ708+AZ710+AZ712+AZ714+AZ716+AZ718=AY720,0,ROUNDDOWN(AZ702+AZ704+AZ706+AZ708+AZ710+AZ712+AZ714+AZ716+AZ718,0))</f>
        <v>0</v>
      </c>
      <c r="BA721" s="207"/>
      <c r="BB721" s="207"/>
      <c r="BC721" s="211">
        <f>IF(BC719=BB720,0,BC719)</f>
        <v>0</v>
      </c>
    </row>
    <row r="722" spans="2:55" ht="18" customHeight="1" x14ac:dyDescent="0.15">
      <c r="AD722" s="1" t="str">
        <f>IF(AND($F719="",$V719+$V720&gt;0),"事業の種類を選択してください。","")</f>
        <v/>
      </c>
      <c r="AN722" s="929">
        <f>IF(AN719=0,0,AN719+IF(AN721=0,AN720,AN721))</f>
        <v>0</v>
      </c>
      <c r="AO722" s="929"/>
      <c r="AP722" s="929"/>
      <c r="AQ722" s="929"/>
      <c r="AR722" s="929"/>
      <c r="AW722" s="47"/>
    </row>
    <row r="723" spans="2:55" ht="31.5" customHeight="1" x14ac:dyDescent="0.15">
      <c r="AN723" s="337"/>
      <c r="AO723" s="337"/>
      <c r="AP723" s="337"/>
      <c r="AQ723" s="337"/>
      <c r="AR723" s="337"/>
      <c r="AW723" s="47"/>
    </row>
    <row r="724" spans="2:55" ht="7.5" customHeight="1" x14ac:dyDescent="0.15">
      <c r="X724" s="6"/>
      <c r="Y724" s="6"/>
      <c r="AW724" s="47"/>
    </row>
    <row r="725" spans="2:55" ht="10.5" customHeight="1" x14ac:dyDescent="0.15">
      <c r="X725" s="6"/>
      <c r="Y725" s="6"/>
      <c r="AW725" s="47"/>
    </row>
    <row r="726" spans="2:55" ht="5.25" customHeight="1" x14ac:dyDescent="0.15">
      <c r="X726" s="6"/>
      <c r="Y726" s="6"/>
      <c r="AW726" s="47"/>
    </row>
    <row r="727" spans="2:55" ht="5.25" customHeight="1" x14ac:dyDescent="0.15">
      <c r="X727" s="6"/>
      <c r="Y727" s="6"/>
      <c r="AW727" s="47"/>
    </row>
    <row r="728" spans="2:55" ht="5.25" customHeight="1" x14ac:dyDescent="0.15">
      <c r="X728" s="6"/>
      <c r="Y728" s="6"/>
      <c r="AW728" s="47"/>
    </row>
    <row r="729" spans="2:55" ht="5.25" customHeight="1" x14ac:dyDescent="0.15">
      <c r="X729" s="6"/>
      <c r="Y729" s="6"/>
      <c r="AW729" s="47"/>
    </row>
    <row r="730" spans="2:55" ht="17.25" customHeight="1" x14ac:dyDescent="0.15">
      <c r="B730" s="2" t="s">
        <v>50</v>
      </c>
      <c r="S730" s="4"/>
      <c r="T730" s="4"/>
      <c r="U730" s="4"/>
      <c r="V730" s="4"/>
      <c r="W730" s="4"/>
      <c r="AL730" s="48"/>
      <c r="AW730" s="47"/>
    </row>
    <row r="731" spans="2:55" ht="12.75" customHeight="1" x14ac:dyDescent="0.15">
      <c r="M731" s="49"/>
      <c r="N731" s="49"/>
      <c r="O731" s="49"/>
      <c r="P731" s="49"/>
      <c r="Q731" s="49"/>
      <c r="R731" s="49"/>
      <c r="S731" s="49"/>
      <c r="T731" s="50"/>
      <c r="U731" s="50"/>
      <c r="V731" s="50"/>
      <c r="W731" s="50"/>
      <c r="X731" s="50"/>
      <c r="Y731" s="50"/>
      <c r="Z731" s="50"/>
      <c r="AA731" s="49"/>
      <c r="AB731" s="49"/>
      <c r="AC731" s="49"/>
      <c r="AL731" s="48"/>
      <c r="AM731" s="560" t="s">
        <v>266</v>
      </c>
      <c r="AN731" s="561"/>
      <c r="AO731" s="561"/>
      <c r="AP731" s="562"/>
      <c r="AW731" s="47"/>
    </row>
    <row r="732" spans="2:55" ht="12.75" customHeight="1" x14ac:dyDescent="0.15">
      <c r="M732" s="49"/>
      <c r="N732" s="49"/>
      <c r="O732" s="49"/>
      <c r="P732" s="49"/>
      <c r="Q732" s="49"/>
      <c r="R732" s="49"/>
      <c r="S732" s="49"/>
      <c r="T732" s="50"/>
      <c r="U732" s="50"/>
      <c r="V732" s="50"/>
      <c r="W732" s="50"/>
      <c r="X732" s="50"/>
      <c r="Y732" s="50"/>
      <c r="Z732" s="50"/>
      <c r="AA732" s="49"/>
      <c r="AB732" s="49"/>
      <c r="AC732" s="49"/>
      <c r="AL732" s="48"/>
      <c r="AM732" s="563"/>
      <c r="AN732" s="564"/>
      <c r="AO732" s="564"/>
      <c r="AP732" s="565"/>
      <c r="AW732" s="47"/>
    </row>
    <row r="733" spans="2:55" ht="12.75" customHeight="1" x14ac:dyDescent="0.15">
      <c r="M733" s="49"/>
      <c r="N733" s="49"/>
      <c r="O733" s="49"/>
      <c r="P733" s="49"/>
      <c r="Q733" s="49"/>
      <c r="R733" s="49"/>
      <c r="S733" s="49"/>
      <c r="T733" s="49"/>
      <c r="U733" s="49"/>
      <c r="V733" s="49"/>
      <c r="W733" s="49"/>
      <c r="X733" s="49"/>
      <c r="Y733" s="49"/>
      <c r="Z733" s="49"/>
      <c r="AA733" s="49"/>
      <c r="AB733" s="49"/>
      <c r="AC733" s="49"/>
      <c r="AL733" s="48"/>
      <c r="AM733" s="220"/>
      <c r="AN733" s="335"/>
      <c r="AW733" s="47"/>
    </row>
    <row r="734" spans="2:55" ht="6" customHeight="1" x14ac:dyDescent="0.15">
      <c r="M734" s="49"/>
      <c r="N734" s="49"/>
      <c r="O734" s="49"/>
      <c r="P734" s="49"/>
      <c r="Q734" s="49"/>
      <c r="R734" s="49"/>
      <c r="S734" s="49"/>
      <c r="T734" s="49"/>
      <c r="U734" s="49"/>
      <c r="V734" s="49"/>
      <c r="W734" s="49"/>
      <c r="X734" s="49"/>
      <c r="Y734" s="49"/>
      <c r="Z734" s="49"/>
      <c r="AA734" s="49"/>
      <c r="AB734" s="49"/>
      <c r="AC734" s="49"/>
      <c r="AL734" s="48"/>
      <c r="AM734" s="48"/>
      <c r="AW734" s="47"/>
    </row>
    <row r="735" spans="2:55" ht="12.75" customHeight="1" x14ac:dyDescent="0.15">
      <c r="B735" s="566" t="s">
        <v>2</v>
      </c>
      <c r="C735" s="567"/>
      <c r="D735" s="567"/>
      <c r="E735" s="567"/>
      <c r="F735" s="567"/>
      <c r="G735" s="567"/>
      <c r="H735" s="567"/>
      <c r="I735" s="567"/>
      <c r="J735" s="569" t="s">
        <v>10</v>
      </c>
      <c r="K735" s="569"/>
      <c r="L735" s="3" t="s">
        <v>3</v>
      </c>
      <c r="M735" s="569" t="s">
        <v>11</v>
      </c>
      <c r="N735" s="569"/>
      <c r="O735" s="570" t="s">
        <v>12</v>
      </c>
      <c r="P735" s="569"/>
      <c r="Q735" s="569"/>
      <c r="R735" s="569"/>
      <c r="S735" s="569"/>
      <c r="T735" s="569"/>
      <c r="U735" s="569" t="s">
        <v>13</v>
      </c>
      <c r="V735" s="569"/>
      <c r="W735" s="569"/>
      <c r="AD735" s="5"/>
      <c r="AE735" s="5"/>
      <c r="AF735" s="5"/>
      <c r="AG735" s="5"/>
      <c r="AH735" s="5"/>
      <c r="AI735" s="5"/>
      <c r="AJ735" s="5"/>
      <c r="AL735" s="571">
        <f>$AL$9</f>
        <v>0</v>
      </c>
      <c r="AM735" s="572"/>
      <c r="AN735" s="938" t="s">
        <v>4</v>
      </c>
      <c r="AO735" s="938"/>
      <c r="AP735" s="941">
        <v>18</v>
      </c>
      <c r="AQ735" s="941"/>
      <c r="AR735" s="938" t="s">
        <v>5</v>
      </c>
      <c r="AS735" s="944"/>
      <c r="AW735" s="47"/>
    </row>
    <row r="736" spans="2:55" ht="13.5" customHeight="1" x14ac:dyDescent="0.15">
      <c r="B736" s="567"/>
      <c r="C736" s="567"/>
      <c r="D736" s="567"/>
      <c r="E736" s="567"/>
      <c r="F736" s="567"/>
      <c r="G736" s="567"/>
      <c r="H736" s="567"/>
      <c r="I736" s="567"/>
      <c r="J736" s="508" t="str">
        <f>$J$10</f>
        <v>1</v>
      </c>
      <c r="K736" s="510" t="str">
        <f>$K$10</f>
        <v>2</v>
      </c>
      <c r="L736" s="513" t="str">
        <f>$L$10</f>
        <v>1</v>
      </c>
      <c r="M736" s="516" t="str">
        <f>$M$10</f>
        <v>0</v>
      </c>
      <c r="N736" s="510" t="str">
        <f>$N$10</f>
        <v>3</v>
      </c>
      <c r="O736" s="516" t="str">
        <f>$O$10</f>
        <v>9</v>
      </c>
      <c r="P736" s="519" t="str">
        <f>$P$10</f>
        <v>3</v>
      </c>
      <c r="Q736" s="519" t="str">
        <f>$Q$10</f>
        <v>9</v>
      </c>
      <c r="R736" s="519" t="str">
        <f>$R$10</f>
        <v>0</v>
      </c>
      <c r="S736" s="519" t="str">
        <f>$S$10</f>
        <v>2</v>
      </c>
      <c r="T736" s="510" t="str">
        <f>$T$10</f>
        <v>5</v>
      </c>
      <c r="U736" s="516">
        <f>$U$10</f>
        <v>0</v>
      </c>
      <c r="V736" s="519">
        <f>$V$10</f>
        <v>0</v>
      </c>
      <c r="W736" s="510">
        <f>$W$10</f>
        <v>0</v>
      </c>
      <c r="AD736" s="5"/>
      <c r="AE736" s="5"/>
      <c r="AF736" s="5"/>
      <c r="AG736" s="5"/>
      <c r="AH736" s="5"/>
      <c r="AI736" s="5"/>
      <c r="AJ736" s="5"/>
      <c r="AL736" s="573"/>
      <c r="AM736" s="574"/>
      <c r="AN736" s="939"/>
      <c r="AO736" s="939"/>
      <c r="AP736" s="942"/>
      <c r="AQ736" s="942"/>
      <c r="AR736" s="939"/>
      <c r="AS736" s="945"/>
      <c r="AW736" s="47"/>
    </row>
    <row r="737" spans="2:65" ht="9" customHeight="1" x14ac:dyDescent="0.15">
      <c r="B737" s="567"/>
      <c r="C737" s="567"/>
      <c r="D737" s="567"/>
      <c r="E737" s="567"/>
      <c r="F737" s="567"/>
      <c r="G737" s="567"/>
      <c r="H737" s="567"/>
      <c r="I737" s="567"/>
      <c r="J737" s="509"/>
      <c r="K737" s="511"/>
      <c r="L737" s="514"/>
      <c r="M737" s="517"/>
      <c r="N737" s="511"/>
      <c r="O737" s="517"/>
      <c r="P737" s="520"/>
      <c r="Q737" s="520"/>
      <c r="R737" s="520"/>
      <c r="S737" s="520"/>
      <c r="T737" s="511"/>
      <c r="U737" s="517"/>
      <c r="V737" s="520"/>
      <c r="W737" s="511"/>
      <c r="AD737" s="5"/>
      <c r="AE737" s="5"/>
      <c r="AF737" s="5"/>
      <c r="AG737" s="5"/>
      <c r="AH737" s="5"/>
      <c r="AI737" s="5"/>
      <c r="AJ737" s="5"/>
      <c r="AL737" s="575"/>
      <c r="AM737" s="576"/>
      <c r="AN737" s="940"/>
      <c r="AO737" s="940"/>
      <c r="AP737" s="943"/>
      <c r="AQ737" s="943"/>
      <c r="AR737" s="940"/>
      <c r="AS737" s="946"/>
      <c r="AW737" s="47"/>
    </row>
    <row r="738" spans="2:65" ht="6" customHeight="1" x14ac:dyDescent="0.15">
      <c r="B738" s="568"/>
      <c r="C738" s="568"/>
      <c r="D738" s="568"/>
      <c r="E738" s="568"/>
      <c r="F738" s="568"/>
      <c r="G738" s="568"/>
      <c r="H738" s="568"/>
      <c r="I738" s="568"/>
      <c r="J738" s="509"/>
      <c r="K738" s="512"/>
      <c r="L738" s="515"/>
      <c r="M738" s="518"/>
      <c r="N738" s="512"/>
      <c r="O738" s="518"/>
      <c r="P738" s="521"/>
      <c r="Q738" s="521"/>
      <c r="R738" s="521"/>
      <c r="S738" s="521"/>
      <c r="T738" s="512"/>
      <c r="U738" s="518"/>
      <c r="V738" s="521"/>
      <c r="W738" s="512"/>
      <c r="AW738" s="47"/>
    </row>
    <row r="739" spans="2:65" ht="15" customHeight="1" x14ac:dyDescent="0.15">
      <c r="B739" s="487" t="s">
        <v>51</v>
      </c>
      <c r="C739" s="488"/>
      <c r="D739" s="488"/>
      <c r="E739" s="488"/>
      <c r="F739" s="488"/>
      <c r="G739" s="488"/>
      <c r="H739" s="488"/>
      <c r="I739" s="489"/>
      <c r="J739" s="487" t="s">
        <v>6</v>
      </c>
      <c r="K739" s="488"/>
      <c r="L739" s="488"/>
      <c r="M739" s="488"/>
      <c r="N739" s="496"/>
      <c r="O739" s="499" t="s">
        <v>52</v>
      </c>
      <c r="P739" s="488"/>
      <c r="Q739" s="488"/>
      <c r="R739" s="488"/>
      <c r="S739" s="488"/>
      <c r="T739" s="488"/>
      <c r="U739" s="489"/>
      <c r="V739" s="12" t="s">
        <v>53</v>
      </c>
      <c r="W739" s="27"/>
      <c r="X739" s="27"/>
      <c r="Y739" s="526" t="s">
        <v>54</v>
      </c>
      <c r="Z739" s="526"/>
      <c r="AA739" s="526"/>
      <c r="AB739" s="526"/>
      <c r="AC739" s="526"/>
      <c r="AD739" s="526"/>
      <c r="AE739" s="526"/>
      <c r="AF739" s="526"/>
      <c r="AG739" s="526"/>
      <c r="AH739" s="526"/>
      <c r="AI739" s="27"/>
      <c r="AJ739" s="27"/>
      <c r="AK739" s="28"/>
      <c r="AL739" s="527" t="s">
        <v>216</v>
      </c>
      <c r="AM739" s="527"/>
      <c r="AN739" s="930" t="s">
        <v>33</v>
      </c>
      <c r="AO739" s="930"/>
      <c r="AP739" s="930"/>
      <c r="AQ739" s="930"/>
      <c r="AR739" s="930"/>
      <c r="AS739" s="931"/>
      <c r="AW739" s="47"/>
    </row>
    <row r="740" spans="2:65" ht="13.5" customHeight="1" x14ac:dyDescent="0.15">
      <c r="B740" s="490"/>
      <c r="C740" s="491"/>
      <c r="D740" s="491"/>
      <c r="E740" s="491"/>
      <c r="F740" s="491"/>
      <c r="G740" s="491"/>
      <c r="H740" s="491"/>
      <c r="I740" s="492"/>
      <c r="J740" s="490"/>
      <c r="K740" s="491"/>
      <c r="L740" s="491"/>
      <c r="M740" s="491"/>
      <c r="N740" s="497"/>
      <c r="O740" s="500"/>
      <c r="P740" s="491"/>
      <c r="Q740" s="491"/>
      <c r="R740" s="491"/>
      <c r="S740" s="491"/>
      <c r="T740" s="491"/>
      <c r="U740" s="492"/>
      <c r="V740" s="530" t="s">
        <v>7</v>
      </c>
      <c r="W740" s="531"/>
      <c r="X740" s="531"/>
      <c r="Y740" s="532"/>
      <c r="Z740" s="536" t="s">
        <v>16</v>
      </c>
      <c r="AA740" s="537"/>
      <c r="AB740" s="537"/>
      <c r="AC740" s="538"/>
      <c r="AD740" s="542" t="s">
        <v>17</v>
      </c>
      <c r="AE740" s="543"/>
      <c r="AF740" s="543"/>
      <c r="AG740" s="544"/>
      <c r="AH740" s="548" t="s">
        <v>86</v>
      </c>
      <c r="AI740" s="549"/>
      <c r="AJ740" s="549"/>
      <c r="AK740" s="550"/>
      <c r="AL740" s="554" t="s">
        <v>217</v>
      </c>
      <c r="AM740" s="554"/>
      <c r="AN740" s="932" t="s">
        <v>19</v>
      </c>
      <c r="AO740" s="933"/>
      <c r="AP740" s="933"/>
      <c r="AQ740" s="933"/>
      <c r="AR740" s="934"/>
      <c r="AS740" s="935"/>
      <c r="AW740" s="47"/>
      <c r="AY740" s="196" t="s">
        <v>243</v>
      </c>
      <c r="AZ740" s="196" t="s">
        <v>243</v>
      </c>
      <c r="BA740" s="196" t="s">
        <v>241</v>
      </c>
      <c r="BB740" s="522" t="s">
        <v>242</v>
      </c>
      <c r="BC740" s="523"/>
    </row>
    <row r="741" spans="2:65" ht="13.5" customHeight="1" x14ac:dyDescent="0.15">
      <c r="B741" s="493"/>
      <c r="C741" s="494"/>
      <c r="D741" s="494"/>
      <c r="E741" s="494"/>
      <c r="F741" s="494"/>
      <c r="G741" s="494"/>
      <c r="H741" s="494"/>
      <c r="I741" s="495"/>
      <c r="J741" s="493"/>
      <c r="K741" s="494"/>
      <c r="L741" s="494"/>
      <c r="M741" s="494"/>
      <c r="N741" s="498"/>
      <c r="O741" s="501"/>
      <c r="P741" s="494"/>
      <c r="Q741" s="494"/>
      <c r="R741" s="494"/>
      <c r="S741" s="494"/>
      <c r="T741" s="494"/>
      <c r="U741" s="495"/>
      <c r="V741" s="533"/>
      <c r="W741" s="534"/>
      <c r="X741" s="534"/>
      <c r="Y741" s="535"/>
      <c r="Z741" s="539"/>
      <c r="AA741" s="540"/>
      <c r="AB741" s="540"/>
      <c r="AC741" s="541"/>
      <c r="AD741" s="545"/>
      <c r="AE741" s="546"/>
      <c r="AF741" s="546"/>
      <c r="AG741" s="547"/>
      <c r="AH741" s="551"/>
      <c r="AI741" s="552"/>
      <c r="AJ741" s="552"/>
      <c r="AK741" s="553"/>
      <c r="AL741" s="555"/>
      <c r="AM741" s="555"/>
      <c r="AN741" s="936"/>
      <c r="AO741" s="936"/>
      <c r="AP741" s="936"/>
      <c r="AQ741" s="936"/>
      <c r="AR741" s="936"/>
      <c r="AS741" s="937"/>
      <c r="AW741" s="47"/>
      <c r="AY741" s="197"/>
      <c r="AZ741" s="198" t="s">
        <v>237</v>
      </c>
      <c r="BA741" s="198" t="s">
        <v>240</v>
      </c>
      <c r="BB741" s="199" t="s">
        <v>238</v>
      </c>
      <c r="BC741" s="198" t="s">
        <v>237</v>
      </c>
      <c r="BL741" s="43" t="s">
        <v>251</v>
      </c>
      <c r="BM741" s="43" t="s">
        <v>151</v>
      </c>
    </row>
    <row r="742" spans="2:65" ht="18" customHeight="1" x14ac:dyDescent="0.15">
      <c r="B742" s="466"/>
      <c r="C742" s="467"/>
      <c r="D742" s="467"/>
      <c r="E742" s="467"/>
      <c r="F742" s="467"/>
      <c r="G742" s="467"/>
      <c r="H742" s="467"/>
      <c r="I742" s="468"/>
      <c r="J742" s="466"/>
      <c r="K742" s="467"/>
      <c r="L742" s="467"/>
      <c r="M742" s="467"/>
      <c r="N742" s="472"/>
      <c r="O742" s="86"/>
      <c r="P742" s="15" t="s">
        <v>0</v>
      </c>
      <c r="Q742" s="44"/>
      <c r="R742" s="15" t="s">
        <v>1</v>
      </c>
      <c r="S742" s="85"/>
      <c r="T742" s="474" t="s">
        <v>57</v>
      </c>
      <c r="U742" s="475"/>
      <c r="V742" s="476"/>
      <c r="W742" s="477"/>
      <c r="X742" s="477"/>
      <c r="Y742" s="59" t="s">
        <v>8</v>
      </c>
      <c r="Z742" s="37"/>
      <c r="AA742" s="38"/>
      <c r="AB742" s="38"/>
      <c r="AC742" s="36" t="s">
        <v>8</v>
      </c>
      <c r="AD742" s="37"/>
      <c r="AE742" s="38"/>
      <c r="AF742" s="38"/>
      <c r="AG742" s="39" t="s">
        <v>8</v>
      </c>
      <c r="AH742" s="462">
        <f>IF(V742="賃金で算定",V743+Z743-AD743,0)</f>
        <v>0</v>
      </c>
      <c r="AI742" s="463"/>
      <c r="AJ742" s="463"/>
      <c r="AK742" s="464"/>
      <c r="AL742" s="51"/>
      <c r="AM742" s="52"/>
      <c r="AN742" s="590"/>
      <c r="AO742" s="591"/>
      <c r="AP742" s="591"/>
      <c r="AQ742" s="591"/>
      <c r="AR742" s="591"/>
      <c r="AS742" s="265" t="s">
        <v>8</v>
      </c>
      <c r="AV742" s="46" t="str">
        <f>IF(OR(O742="",Q742=""),"", IF(O742&lt;20,DATE(O742+118,Q742,IF(S742="",1,S742)),DATE(O742+88,Q742,IF(S742="",1,S742))))</f>
        <v/>
      </c>
      <c r="AW742" s="47" t="str">
        <f>IF(AV742&lt;=設定シート!C$15,"昔",IF(AV742&lt;=設定シート!E$15,"上",IF(AV742&lt;=設定シート!G$15,"中","下")))</f>
        <v>下</v>
      </c>
      <c r="AX742" s="4">
        <f>IF(AV742&lt;=設定シート!$E$36,5,IF(AV742&lt;=設定シート!$I$36,7,IF(AV742&lt;=設定シート!$M$36,9,11)))</f>
        <v>11</v>
      </c>
      <c r="AY742" s="202"/>
      <c r="AZ742" s="200"/>
      <c r="BA742" s="204">
        <f>AN742</f>
        <v>0</v>
      </c>
      <c r="BB742" s="200"/>
      <c r="BC742" s="200"/>
    </row>
    <row r="743" spans="2:65" ht="18" customHeight="1" x14ac:dyDescent="0.15">
      <c r="B743" s="469"/>
      <c r="C743" s="470"/>
      <c r="D743" s="470"/>
      <c r="E743" s="470"/>
      <c r="F743" s="470"/>
      <c r="G743" s="470"/>
      <c r="H743" s="470"/>
      <c r="I743" s="471"/>
      <c r="J743" s="469"/>
      <c r="K743" s="470"/>
      <c r="L743" s="470"/>
      <c r="M743" s="470"/>
      <c r="N743" s="473"/>
      <c r="O743" s="87"/>
      <c r="P743" s="5" t="s">
        <v>0</v>
      </c>
      <c r="Q743" s="45"/>
      <c r="R743" s="5" t="s">
        <v>1</v>
      </c>
      <c r="S743" s="88"/>
      <c r="T743" s="480" t="s">
        <v>58</v>
      </c>
      <c r="U743" s="481"/>
      <c r="V743" s="482"/>
      <c r="W743" s="483"/>
      <c r="X743" s="483"/>
      <c r="Y743" s="484"/>
      <c r="Z743" s="485"/>
      <c r="AA743" s="486"/>
      <c r="AB743" s="486"/>
      <c r="AC743" s="486"/>
      <c r="AD743" s="482">
        <v>0</v>
      </c>
      <c r="AE743" s="483"/>
      <c r="AF743" s="483"/>
      <c r="AG743" s="484"/>
      <c r="AH743" s="435">
        <f>IF(V742="賃金で算定",0,V743+Z743-AD743)</f>
        <v>0</v>
      </c>
      <c r="AI743" s="435"/>
      <c r="AJ743" s="435"/>
      <c r="AK743" s="465"/>
      <c r="AL743" s="439">
        <f>IF(V742="賃金で算定","賃金で算定",IF(OR(V743=0,$F760="",AV742=""),0,IF(AW742="昔",VLOOKUP($F760,労務比率,AX742,FALSE),IF(AW742="上",VLOOKUP($F760,労務比率,AX742,FALSE),IF(AW742="中",VLOOKUP($F760,労務比率,AX742,FALSE),VLOOKUP($F760,労務比率,AX742,FALSE))))))</f>
        <v>0</v>
      </c>
      <c r="AM743" s="440"/>
      <c r="AN743" s="615">
        <f>IF(V742="賃金で算定",0,INT(AH743*AL743/100))</f>
        <v>0</v>
      </c>
      <c r="AO743" s="616"/>
      <c r="AP743" s="616"/>
      <c r="AQ743" s="616"/>
      <c r="AR743" s="616"/>
      <c r="AS743" s="309"/>
      <c r="AV743" s="46"/>
      <c r="AW743" s="47"/>
      <c r="AY743" s="203">
        <f>AH743</f>
        <v>0</v>
      </c>
      <c r="AZ743" s="201">
        <f>IF(AV742&lt;=設定シート!C$85,AH743,IF(AND(AV742&gt;=設定シート!E$85,AV742&lt;=設定シート!G$85),AH743*105/108,AH743))</f>
        <v>0</v>
      </c>
      <c r="BA743" s="198"/>
      <c r="BB743" s="201">
        <f>IF($AL743="賃金で算定",0,INT(AY743*$AL743/100))</f>
        <v>0</v>
      </c>
      <c r="BC743" s="201">
        <f>IF(AY743=AZ743,BB743,AZ743*$AL743/100)</f>
        <v>0</v>
      </c>
      <c r="BL743" s="43">
        <f>IF(AY743=AZ743,0,1)</f>
        <v>0</v>
      </c>
      <c r="BM743" s="43" t="str">
        <f>IF(BL743=1,AL743,"")</f>
        <v/>
      </c>
    </row>
    <row r="744" spans="2:65" ht="18" customHeight="1" x14ac:dyDescent="0.15">
      <c r="B744" s="466"/>
      <c r="C744" s="467"/>
      <c r="D744" s="467"/>
      <c r="E744" s="467"/>
      <c r="F744" s="467"/>
      <c r="G744" s="467"/>
      <c r="H744" s="467"/>
      <c r="I744" s="468"/>
      <c r="J744" s="466"/>
      <c r="K744" s="467"/>
      <c r="L744" s="467"/>
      <c r="M744" s="467"/>
      <c r="N744" s="472"/>
      <c r="O744" s="86"/>
      <c r="P744" s="15" t="s">
        <v>45</v>
      </c>
      <c r="Q744" s="44"/>
      <c r="R744" s="15" t="s">
        <v>46</v>
      </c>
      <c r="S744" s="85"/>
      <c r="T744" s="474" t="s">
        <v>47</v>
      </c>
      <c r="U744" s="475"/>
      <c r="V744" s="476"/>
      <c r="W744" s="477"/>
      <c r="X744" s="477"/>
      <c r="Y744" s="60"/>
      <c r="Z744" s="33"/>
      <c r="AA744" s="34"/>
      <c r="AB744" s="34"/>
      <c r="AC744" s="35"/>
      <c r="AD744" s="33"/>
      <c r="AE744" s="34"/>
      <c r="AF744" s="34"/>
      <c r="AG744" s="40"/>
      <c r="AH744" s="462">
        <f>IF(V744="賃金で算定",V745+Z745-AD745,0)</f>
        <v>0</v>
      </c>
      <c r="AI744" s="463"/>
      <c r="AJ744" s="463"/>
      <c r="AK744" s="464"/>
      <c r="AL744" s="51"/>
      <c r="AM744" s="52"/>
      <c r="AN744" s="590"/>
      <c r="AO744" s="591"/>
      <c r="AP744" s="591"/>
      <c r="AQ744" s="591"/>
      <c r="AR744" s="591"/>
      <c r="AS744" s="307"/>
      <c r="AV744" s="46" t="str">
        <f>IF(OR(O744="",Q744=""),"", IF(O744&lt;20,DATE(O744+118,Q744,IF(S744="",1,S744)),DATE(O744+88,Q744,IF(S744="",1,S744))))</f>
        <v/>
      </c>
      <c r="AW744" s="47" t="str">
        <f>IF(AV744&lt;=設定シート!C$15,"昔",IF(AV744&lt;=設定シート!E$15,"上",IF(AV744&lt;=設定シート!G$15,"中","下")))</f>
        <v>下</v>
      </c>
      <c r="AX744" s="4">
        <f>IF(AV744&lt;=設定シート!$E$36,5,IF(AV744&lt;=設定シート!$I$36,7,IF(AV744&lt;=設定シート!$M$36,9,11)))</f>
        <v>11</v>
      </c>
      <c r="AY744" s="202"/>
      <c r="AZ744" s="200"/>
      <c r="BA744" s="204">
        <f t="shared" ref="BA744" si="394">AN744</f>
        <v>0</v>
      </c>
      <c r="BB744" s="200"/>
      <c r="BC744" s="200"/>
      <c r="BL744" s="43"/>
      <c r="BM744" s="43"/>
    </row>
    <row r="745" spans="2:65" ht="18" customHeight="1" x14ac:dyDescent="0.15">
      <c r="B745" s="469"/>
      <c r="C745" s="470"/>
      <c r="D745" s="470"/>
      <c r="E745" s="470"/>
      <c r="F745" s="470"/>
      <c r="G745" s="470"/>
      <c r="H745" s="470"/>
      <c r="I745" s="471"/>
      <c r="J745" s="469"/>
      <c r="K745" s="470"/>
      <c r="L745" s="470"/>
      <c r="M745" s="470"/>
      <c r="N745" s="473"/>
      <c r="O745" s="87"/>
      <c r="P745" s="16" t="s">
        <v>45</v>
      </c>
      <c r="Q745" s="45"/>
      <c r="R745" s="16" t="s">
        <v>46</v>
      </c>
      <c r="S745" s="88"/>
      <c r="T745" s="480" t="s">
        <v>48</v>
      </c>
      <c r="U745" s="481"/>
      <c r="V745" s="482"/>
      <c r="W745" s="483"/>
      <c r="X745" s="483"/>
      <c r="Y745" s="484"/>
      <c r="Z745" s="485"/>
      <c r="AA745" s="486"/>
      <c r="AB745" s="486"/>
      <c r="AC745" s="486"/>
      <c r="AD745" s="482">
        <v>0</v>
      </c>
      <c r="AE745" s="483"/>
      <c r="AF745" s="483"/>
      <c r="AG745" s="484"/>
      <c r="AH745" s="435">
        <f>IF(V744="賃金で算定",0,V745+Z745-AD745)</f>
        <v>0</v>
      </c>
      <c r="AI745" s="435"/>
      <c r="AJ745" s="435"/>
      <c r="AK745" s="465"/>
      <c r="AL745" s="439">
        <f>IF(V744="賃金で算定","賃金で算定",IF(OR(V745=0,$F760="",AV744=""),0,IF(AW744="昔",VLOOKUP($F760,労務比率,AX744,FALSE),IF(AW744="上",VLOOKUP($F760,労務比率,AX744,FALSE),IF(AW744="中",VLOOKUP($F760,労務比率,AX744,FALSE),VLOOKUP($F760,労務比率,AX744,FALSE))))))</f>
        <v>0</v>
      </c>
      <c r="AM745" s="440"/>
      <c r="AN745" s="615">
        <f>IF(V744="賃金で算定",0,INT(AH745*AL745/100))</f>
        <v>0</v>
      </c>
      <c r="AO745" s="616"/>
      <c r="AP745" s="616"/>
      <c r="AQ745" s="616"/>
      <c r="AR745" s="616"/>
      <c r="AS745" s="309"/>
      <c r="AV745" s="46"/>
      <c r="AW745" s="47"/>
      <c r="AY745" s="203">
        <f t="shared" ref="AY745" si="395">AH745</f>
        <v>0</v>
      </c>
      <c r="AZ745" s="201">
        <f>IF(AV744&lt;=設定シート!C$85,AH745,IF(AND(AV744&gt;=設定シート!E$85,AV744&lt;=設定シート!G$85),AH745*105/108,AH745))</f>
        <v>0</v>
      </c>
      <c r="BA745" s="198"/>
      <c r="BB745" s="201">
        <f t="shared" ref="BB745" si="396">IF($AL745="賃金で算定",0,INT(AY745*$AL745/100))</f>
        <v>0</v>
      </c>
      <c r="BC745" s="201">
        <f>IF(AY745=AZ745,BB745,AZ745*$AL745/100)</f>
        <v>0</v>
      </c>
      <c r="BL745" s="43">
        <f>IF(AY745=AZ745,0,1)</f>
        <v>0</v>
      </c>
      <c r="BM745" s="43" t="str">
        <f>IF(BL745=1,AL745,"")</f>
        <v/>
      </c>
    </row>
    <row r="746" spans="2:65" ht="18" customHeight="1" x14ac:dyDescent="0.15">
      <c r="B746" s="466"/>
      <c r="C746" s="467"/>
      <c r="D746" s="467"/>
      <c r="E746" s="467"/>
      <c r="F746" s="467"/>
      <c r="G746" s="467"/>
      <c r="H746" s="467"/>
      <c r="I746" s="468"/>
      <c r="J746" s="466"/>
      <c r="K746" s="467"/>
      <c r="L746" s="467"/>
      <c r="M746" s="467"/>
      <c r="N746" s="472"/>
      <c r="O746" s="86"/>
      <c r="P746" s="15" t="s">
        <v>45</v>
      </c>
      <c r="Q746" s="44"/>
      <c r="R746" s="15" t="s">
        <v>46</v>
      </c>
      <c r="S746" s="85"/>
      <c r="T746" s="474" t="s">
        <v>47</v>
      </c>
      <c r="U746" s="475"/>
      <c r="V746" s="476"/>
      <c r="W746" s="477"/>
      <c r="X746" s="477"/>
      <c r="Y746" s="60"/>
      <c r="Z746" s="33"/>
      <c r="AA746" s="34"/>
      <c r="AB746" s="34"/>
      <c r="AC746" s="35"/>
      <c r="AD746" s="33"/>
      <c r="AE746" s="34"/>
      <c r="AF746" s="34"/>
      <c r="AG746" s="40"/>
      <c r="AH746" s="462">
        <f>IF(V746="賃金で算定",V747+Z747-AD747,0)</f>
        <v>0</v>
      </c>
      <c r="AI746" s="463"/>
      <c r="AJ746" s="463"/>
      <c r="AK746" s="464"/>
      <c r="AL746" s="51"/>
      <c r="AM746" s="52"/>
      <c r="AN746" s="590"/>
      <c r="AO746" s="591"/>
      <c r="AP746" s="591"/>
      <c r="AQ746" s="591"/>
      <c r="AR746" s="591"/>
      <c r="AS746" s="307"/>
      <c r="AV746" s="46" t="str">
        <f>IF(OR(O746="",Q746=""),"", IF(O746&lt;20,DATE(O746+118,Q746,IF(S746="",1,S746)),DATE(O746+88,Q746,IF(S746="",1,S746))))</f>
        <v/>
      </c>
      <c r="AW746" s="47" t="str">
        <f>IF(AV746&lt;=設定シート!C$15,"昔",IF(AV746&lt;=設定シート!E$15,"上",IF(AV746&lt;=設定シート!G$15,"中","下")))</f>
        <v>下</v>
      </c>
      <c r="AX746" s="4">
        <f>IF(AV746&lt;=設定シート!$E$36,5,IF(AV746&lt;=設定シート!$I$36,7,IF(AV746&lt;=設定シート!$M$36,9,11)))</f>
        <v>11</v>
      </c>
      <c r="AY746" s="202"/>
      <c r="AZ746" s="200"/>
      <c r="BA746" s="204">
        <f t="shared" ref="BA746" si="397">AN746</f>
        <v>0</v>
      </c>
      <c r="BB746" s="200"/>
      <c r="BC746" s="200"/>
    </row>
    <row r="747" spans="2:65" ht="18" customHeight="1" x14ac:dyDescent="0.15">
      <c r="B747" s="469"/>
      <c r="C747" s="470"/>
      <c r="D747" s="470"/>
      <c r="E747" s="470"/>
      <c r="F747" s="470"/>
      <c r="G747" s="470"/>
      <c r="H747" s="470"/>
      <c r="I747" s="471"/>
      <c r="J747" s="469"/>
      <c r="K747" s="470"/>
      <c r="L747" s="470"/>
      <c r="M747" s="470"/>
      <c r="N747" s="473"/>
      <c r="O747" s="87"/>
      <c r="P747" s="16" t="s">
        <v>45</v>
      </c>
      <c r="Q747" s="45"/>
      <c r="R747" s="16" t="s">
        <v>46</v>
      </c>
      <c r="S747" s="88"/>
      <c r="T747" s="480" t="s">
        <v>48</v>
      </c>
      <c r="U747" s="481"/>
      <c r="V747" s="482"/>
      <c r="W747" s="483"/>
      <c r="X747" s="483"/>
      <c r="Y747" s="484"/>
      <c r="Z747" s="482"/>
      <c r="AA747" s="483"/>
      <c r="AB747" s="483"/>
      <c r="AC747" s="483"/>
      <c r="AD747" s="482">
        <v>0</v>
      </c>
      <c r="AE747" s="483"/>
      <c r="AF747" s="483"/>
      <c r="AG747" s="484"/>
      <c r="AH747" s="435">
        <f>IF(V746="賃金で算定",0,V747+Z747-AD747)</f>
        <v>0</v>
      </c>
      <c r="AI747" s="435"/>
      <c r="AJ747" s="435"/>
      <c r="AK747" s="465"/>
      <c r="AL747" s="439">
        <f>IF(V746="賃金で算定","賃金で算定",IF(OR(V747=0,$F760="",AV746=""),0,IF(AW746="昔",VLOOKUP($F760,労務比率,AX746,FALSE),IF(AW746="上",VLOOKUP($F760,労務比率,AX746,FALSE),IF(AW746="中",VLOOKUP($F760,労務比率,AX746,FALSE),VLOOKUP($F760,労務比率,AX746,FALSE))))))</f>
        <v>0</v>
      </c>
      <c r="AM747" s="440"/>
      <c r="AN747" s="615">
        <f>IF(V746="賃金で算定",0,INT(AH747*AL747/100))</f>
        <v>0</v>
      </c>
      <c r="AO747" s="616"/>
      <c r="AP747" s="616"/>
      <c r="AQ747" s="616"/>
      <c r="AR747" s="616"/>
      <c r="AS747" s="309"/>
      <c r="AV747" s="46"/>
      <c r="AW747" s="47"/>
      <c r="AY747" s="203">
        <f t="shared" ref="AY747" si="398">AH747</f>
        <v>0</v>
      </c>
      <c r="AZ747" s="201">
        <f>IF(AV746&lt;=設定シート!C$85,AH747,IF(AND(AV746&gt;=設定シート!E$85,AV746&lt;=設定シート!G$85),AH747*105/108,AH747))</f>
        <v>0</v>
      </c>
      <c r="BA747" s="198"/>
      <c r="BB747" s="201">
        <f t="shared" ref="BB747" si="399">IF($AL747="賃金で算定",0,INT(AY747*$AL747/100))</f>
        <v>0</v>
      </c>
      <c r="BC747" s="201">
        <f>IF(AY747=AZ747,BB747,AZ747*$AL747/100)</f>
        <v>0</v>
      </c>
      <c r="BL747" s="43">
        <f>IF(AY747=AZ747,0,1)</f>
        <v>0</v>
      </c>
      <c r="BM747" s="43" t="str">
        <f>IF(BL747=1,AL747,"")</f>
        <v/>
      </c>
    </row>
    <row r="748" spans="2:65" ht="18" customHeight="1" x14ac:dyDescent="0.15">
      <c r="B748" s="466"/>
      <c r="C748" s="467"/>
      <c r="D748" s="467"/>
      <c r="E748" s="467"/>
      <c r="F748" s="467"/>
      <c r="G748" s="467"/>
      <c r="H748" s="467"/>
      <c r="I748" s="468"/>
      <c r="J748" s="466"/>
      <c r="K748" s="467"/>
      <c r="L748" s="467"/>
      <c r="M748" s="467"/>
      <c r="N748" s="472"/>
      <c r="O748" s="86"/>
      <c r="P748" s="15" t="s">
        <v>45</v>
      </c>
      <c r="Q748" s="44"/>
      <c r="R748" s="15" t="s">
        <v>46</v>
      </c>
      <c r="S748" s="85"/>
      <c r="T748" s="474" t="s">
        <v>47</v>
      </c>
      <c r="U748" s="475"/>
      <c r="V748" s="476"/>
      <c r="W748" s="477"/>
      <c r="X748" s="477"/>
      <c r="Y748" s="61"/>
      <c r="Z748" s="29"/>
      <c r="AA748" s="30"/>
      <c r="AB748" s="30"/>
      <c r="AC748" s="41"/>
      <c r="AD748" s="29"/>
      <c r="AE748" s="30"/>
      <c r="AF748" s="30"/>
      <c r="AG748" s="42"/>
      <c r="AH748" s="462">
        <f>IF(V748="賃金で算定",V749+Z749-AD749,0)</f>
        <v>0</v>
      </c>
      <c r="AI748" s="463"/>
      <c r="AJ748" s="463"/>
      <c r="AK748" s="464"/>
      <c r="AL748" s="51"/>
      <c r="AM748" s="52"/>
      <c r="AN748" s="590"/>
      <c r="AO748" s="591"/>
      <c r="AP748" s="591"/>
      <c r="AQ748" s="591"/>
      <c r="AR748" s="591"/>
      <c r="AS748" s="307"/>
      <c r="AV748" s="46" t="str">
        <f>IF(OR(O748="",Q748=""),"", IF(O748&lt;20,DATE(O748+118,Q748,IF(S748="",1,S748)),DATE(O748+88,Q748,IF(S748="",1,S748))))</f>
        <v/>
      </c>
      <c r="AW748" s="47" t="str">
        <f>IF(AV748&lt;=設定シート!C$15,"昔",IF(AV748&lt;=設定シート!E$15,"上",IF(AV748&lt;=設定シート!G$15,"中","下")))</f>
        <v>下</v>
      </c>
      <c r="AX748" s="4">
        <f>IF(AV748&lt;=設定シート!$E$36,5,IF(AV748&lt;=設定シート!$I$36,7,IF(AV748&lt;=設定シート!$M$36,9,11)))</f>
        <v>11</v>
      </c>
      <c r="AY748" s="202"/>
      <c r="AZ748" s="200"/>
      <c r="BA748" s="204">
        <f t="shared" ref="BA748" si="400">AN748</f>
        <v>0</v>
      </c>
      <c r="BB748" s="200"/>
      <c r="BC748" s="200"/>
    </row>
    <row r="749" spans="2:65" ht="18" customHeight="1" x14ac:dyDescent="0.15">
      <c r="B749" s="469"/>
      <c r="C749" s="470"/>
      <c r="D749" s="470"/>
      <c r="E749" s="470"/>
      <c r="F749" s="470"/>
      <c r="G749" s="470"/>
      <c r="H749" s="470"/>
      <c r="I749" s="471"/>
      <c r="J749" s="469"/>
      <c r="K749" s="470"/>
      <c r="L749" s="470"/>
      <c r="M749" s="470"/>
      <c r="N749" s="473"/>
      <c r="O749" s="87"/>
      <c r="P749" s="16" t="s">
        <v>45</v>
      </c>
      <c r="Q749" s="45"/>
      <c r="R749" s="16" t="s">
        <v>46</v>
      </c>
      <c r="S749" s="88"/>
      <c r="T749" s="480" t="s">
        <v>48</v>
      </c>
      <c r="U749" s="481"/>
      <c r="V749" s="482"/>
      <c r="W749" s="483"/>
      <c r="X749" s="483"/>
      <c r="Y749" s="484"/>
      <c r="Z749" s="485"/>
      <c r="AA749" s="486"/>
      <c r="AB749" s="486"/>
      <c r="AC749" s="486"/>
      <c r="AD749" s="482">
        <v>0</v>
      </c>
      <c r="AE749" s="483"/>
      <c r="AF749" s="483"/>
      <c r="AG749" s="484"/>
      <c r="AH749" s="435">
        <f>IF(V748="賃金で算定",0,V749+Z749-AD749)</f>
        <v>0</v>
      </c>
      <c r="AI749" s="435"/>
      <c r="AJ749" s="435"/>
      <c r="AK749" s="465"/>
      <c r="AL749" s="439">
        <f>IF(V748="賃金で算定","賃金で算定",IF(OR(V749=0,$F760="",AV748=""),0,IF(AW748="昔",VLOOKUP($F760,労務比率,AX748,FALSE),IF(AW748="上",VLOOKUP($F760,労務比率,AX748,FALSE),IF(AW748="中",VLOOKUP($F760,労務比率,AX748,FALSE),VLOOKUP($F760,労務比率,AX748,FALSE))))))</f>
        <v>0</v>
      </c>
      <c r="AM749" s="440"/>
      <c r="AN749" s="615">
        <f>IF(V748="賃金で算定",0,INT(AH749*AL749/100))</f>
        <v>0</v>
      </c>
      <c r="AO749" s="616"/>
      <c r="AP749" s="616"/>
      <c r="AQ749" s="616"/>
      <c r="AR749" s="616"/>
      <c r="AS749" s="309"/>
      <c r="AV749" s="46"/>
      <c r="AW749" s="47"/>
      <c r="AY749" s="203">
        <f t="shared" ref="AY749" si="401">AH749</f>
        <v>0</v>
      </c>
      <c r="AZ749" s="201">
        <f>IF(AV748&lt;=設定シート!C$85,AH749,IF(AND(AV748&gt;=設定シート!E$85,AV748&lt;=設定シート!G$85),AH749*105/108,AH749))</f>
        <v>0</v>
      </c>
      <c r="BA749" s="198"/>
      <c r="BB749" s="201">
        <f t="shared" ref="BB749" si="402">IF($AL749="賃金で算定",0,INT(AY749*$AL749/100))</f>
        <v>0</v>
      </c>
      <c r="BC749" s="201">
        <f>IF(AY749=AZ749,BB749,AZ749*$AL749/100)</f>
        <v>0</v>
      </c>
      <c r="BL749" s="43">
        <f>IF(AY749=AZ749,0,1)</f>
        <v>0</v>
      </c>
      <c r="BM749" s="43" t="str">
        <f>IF(BL749=1,AL749,"")</f>
        <v/>
      </c>
    </row>
    <row r="750" spans="2:65" ht="18" customHeight="1" x14ac:dyDescent="0.15">
      <c r="B750" s="466"/>
      <c r="C750" s="467"/>
      <c r="D750" s="467"/>
      <c r="E750" s="467"/>
      <c r="F750" s="467"/>
      <c r="G750" s="467"/>
      <c r="H750" s="467"/>
      <c r="I750" s="468"/>
      <c r="J750" s="466"/>
      <c r="K750" s="467"/>
      <c r="L750" s="467"/>
      <c r="M750" s="467"/>
      <c r="N750" s="472"/>
      <c r="O750" s="86"/>
      <c r="P750" s="15" t="s">
        <v>45</v>
      </c>
      <c r="Q750" s="44"/>
      <c r="R750" s="15" t="s">
        <v>46</v>
      </c>
      <c r="S750" s="85"/>
      <c r="T750" s="474" t="s">
        <v>47</v>
      </c>
      <c r="U750" s="475"/>
      <c r="V750" s="476"/>
      <c r="W750" s="477"/>
      <c r="X750" s="477"/>
      <c r="Y750" s="60"/>
      <c r="Z750" s="33"/>
      <c r="AA750" s="34"/>
      <c r="AB750" s="34"/>
      <c r="AC750" s="35"/>
      <c r="AD750" s="33"/>
      <c r="AE750" s="34"/>
      <c r="AF750" s="34"/>
      <c r="AG750" s="40"/>
      <c r="AH750" s="462">
        <f>IF(V750="賃金で算定",V751+Z751-AD751,0)</f>
        <v>0</v>
      </c>
      <c r="AI750" s="463"/>
      <c r="AJ750" s="463"/>
      <c r="AK750" s="464"/>
      <c r="AL750" s="51"/>
      <c r="AM750" s="52"/>
      <c r="AN750" s="590"/>
      <c r="AO750" s="591"/>
      <c r="AP750" s="591"/>
      <c r="AQ750" s="591"/>
      <c r="AR750" s="591"/>
      <c r="AS750" s="307"/>
      <c r="AV750" s="46" t="str">
        <f>IF(OR(O750="",Q750=""),"", IF(O750&lt;20,DATE(O750+118,Q750,IF(S750="",1,S750)),DATE(O750+88,Q750,IF(S750="",1,S750))))</f>
        <v/>
      </c>
      <c r="AW750" s="47" t="str">
        <f>IF(AV750&lt;=設定シート!C$15,"昔",IF(AV750&lt;=設定シート!E$15,"上",IF(AV750&lt;=設定シート!G$15,"中","下")))</f>
        <v>下</v>
      </c>
      <c r="AX750" s="4">
        <f>IF(AV750&lt;=設定シート!$E$36,5,IF(AV750&lt;=設定シート!$I$36,7,IF(AV750&lt;=設定シート!$M$36,9,11)))</f>
        <v>11</v>
      </c>
      <c r="AY750" s="202"/>
      <c r="AZ750" s="200"/>
      <c r="BA750" s="204">
        <f t="shared" ref="BA750" si="403">AN750</f>
        <v>0</v>
      </c>
      <c r="BB750" s="200"/>
      <c r="BC750" s="200"/>
    </row>
    <row r="751" spans="2:65" ht="18" customHeight="1" x14ac:dyDescent="0.15">
      <c r="B751" s="469"/>
      <c r="C751" s="470"/>
      <c r="D751" s="470"/>
      <c r="E751" s="470"/>
      <c r="F751" s="470"/>
      <c r="G751" s="470"/>
      <c r="H751" s="470"/>
      <c r="I751" s="471"/>
      <c r="J751" s="469"/>
      <c r="K751" s="470"/>
      <c r="L751" s="470"/>
      <c r="M751" s="470"/>
      <c r="N751" s="473"/>
      <c r="O751" s="87"/>
      <c r="P751" s="16" t="s">
        <v>45</v>
      </c>
      <c r="Q751" s="45"/>
      <c r="R751" s="16" t="s">
        <v>46</v>
      </c>
      <c r="S751" s="88"/>
      <c r="T751" s="480" t="s">
        <v>48</v>
      </c>
      <c r="U751" s="481"/>
      <c r="V751" s="482"/>
      <c r="W751" s="483"/>
      <c r="X751" s="483"/>
      <c r="Y751" s="484"/>
      <c r="Z751" s="482"/>
      <c r="AA751" s="483"/>
      <c r="AB751" s="483"/>
      <c r="AC751" s="483"/>
      <c r="AD751" s="482">
        <v>0</v>
      </c>
      <c r="AE751" s="483"/>
      <c r="AF751" s="483"/>
      <c r="AG751" s="484"/>
      <c r="AH751" s="435">
        <f>IF(V750="賃金で算定",0,V751+Z751-AD751)</f>
        <v>0</v>
      </c>
      <c r="AI751" s="435"/>
      <c r="AJ751" s="435"/>
      <c r="AK751" s="465"/>
      <c r="AL751" s="439">
        <f>IF(V750="賃金で算定","賃金で算定",IF(OR(V751=0,$F760="",AV750=""),0,IF(AW750="昔",VLOOKUP($F760,労務比率,AX750,FALSE),IF(AW750="上",VLOOKUP($F760,労務比率,AX750,FALSE),IF(AW750="中",VLOOKUP($F760,労務比率,AX750,FALSE),VLOOKUP($F760,労務比率,AX750,FALSE))))))</f>
        <v>0</v>
      </c>
      <c r="AM751" s="440"/>
      <c r="AN751" s="615">
        <f>IF(V750="賃金で算定",0,INT(AH751*AL751/100))</f>
        <v>0</v>
      </c>
      <c r="AO751" s="616"/>
      <c r="AP751" s="616"/>
      <c r="AQ751" s="616"/>
      <c r="AR751" s="616"/>
      <c r="AS751" s="309"/>
      <c r="AV751" s="46"/>
      <c r="AW751" s="47"/>
      <c r="AY751" s="203">
        <f t="shared" ref="AY751" si="404">AH751</f>
        <v>0</v>
      </c>
      <c r="AZ751" s="201">
        <f>IF(AV750&lt;=設定シート!C$85,AH751,IF(AND(AV750&gt;=設定シート!E$85,AV750&lt;=設定シート!G$85),AH751*105/108,AH751))</f>
        <v>0</v>
      </c>
      <c r="BA751" s="198"/>
      <c r="BB751" s="201">
        <f t="shared" ref="BB751" si="405">IF($AL751="賃金で算定",0,INT(AY751*$AL751/100))</f>
        <v>0</v>
      </c>
      <c r="BC751" s="201">
        <f>IF(AY751=AZ751,BB751,AZ751*$AL751/100)</f>
        <v>0</v>
      </c>
      <c r="BL751" s="43">
        <f>IF(AY751=AZ751,0,1)</f>
        <v>0</v>
      </c>
      <c r="BM751" s="43" t="str">
        <f>IF(BL751=1,AL751,"")</f>
        <v/>
      </c>
    </row>
    <row r="752" spans="2:65" ht="18" customHeight="1" x14ac:dyDescent="0.15">
      <c r="B752" s="466"/>
      <c r="C752" s="467"/>
      <c r="D752" s="467"/>
      <c r="E752" s="467"/>
      <c r="F752" s="467"/>
      <c r="G752" s="467"/>
      <c r="H752" s="467"/>
      <c r="I752" s="468"/>
      <c r="J752" s="466"/>
      <c r="K752" s="467"/>
      <c r="L752" s="467"/>
      <c r="M752" s="467"/>
      <c r="N752" s="472"/>
      <c r="O752" s="86"/>
      <c r="P752" s="15" t="s">
        <v>45</v>
      </c>
      <c r="Q752" s="44"/>
      <c r="R752" s="15" t="s">
        <v>46</v>
      </c>
      <c r="S752" s="85"/>
      <c r="T752" s="474" t="s">
        <v>47</v>
      </c>
      <c r="U752" s="475"/>
      <c r="V752" s="476"/>
      <c r="W752" s="477"/>
      <c r="X752" s="477"/>
      <c r="Y752" s="60"/>
      <c r="Z752" s="33"/>
      <c r="AA752" s="34"/>
      <c r="AB752" s="34"/>
      <c r="AC752" s="35"/>
      <c r="AD752" s="33"/>
      <c r="AE752" s="34"/>
      <c r="AF752" s="34"/>
      <c r="AG752" s="40"/>
      <c r="AH752" s="462">
        <f>IF(V752="賃金で算定",V753+Z753-AD753,0)</f>
        <v>0</v>
      </c>
      <c r="AI752" s="463"/>
      <c r="AJ752" s="463"/>
      <c r="AK752" s="464"/>
      <c r="AL752" s="51"/>
      <c r="AM752" s="52"/>
      <c r="AN752" s="590"/>
      <c r="AO752" s="591"/>
      <c r="AP752" s="591"/>
      <c r="AQ752" s="591"/>
      <c r="AR752" s="591"/>
      <c r="AS752" s="307"/>
      <c r="AV752" s="46" t="str">
        <f>IF(OR(O752="",Q752=""),"", IF(O752&lt;20,DATE(O752+118,Q752,IF(S752="",1,S752)),DATE(O752+88,Q752,IF(S752="",1,S752))))</f>
        <v/>
      </c>
      <c r="AW752" s="47" t="str">
        <f>IF(AV752&lt;=設定シート!C$15,"昔",IF(AV752&lt;=設定シート!E$15,"上",IF(AV752&lt;=設定シート!G$15,"中","下")))</f>
        <v>下</v>
      </c>
      <c r="AX752" s="4">
        <f>IF(AV752&lt;=設定シート!$E$36,5,IF(AV752&lt;=設定シート!$I$36,7,IF(AV752&lt;=設定シート!$M$36,9,11)))</f>
        <v>11</v>
      </c>
      <c r="AY752" s="202"/>
      <c r="AZ752" s="200"/>
      <c r="BA752" s="204">
        <f t="shared" ref="BA752" si="406">AN752</f>
        <v>0</v>
      </c>
      <c r="BB752" s="200"/>
      <c r="BC752" s="200"/>
    </row>
    <row r="753" spans="2:65" ht="18" customHeight="1" x14ac:dyDescent="0.15">
      <c r="B753" s="469"/>
      <c r="C753" s="470"/>
      <c r="D753" s="470"/>
      <c r="E753" s="470"/>
      <c r="F753" s="470"/>
      <c r="G753" s="470"/>
      <c r="H753" s="470"/>
      <c r="I753" s="471"/>
      <c r="J753" s="469"/>
      <c r="K753" s="470"/>
      <c r="L753" s="470"/>
      <c r="M753" s="470"/>
      <c r="N753" s="473"/>
      <c r="O753" s="87"/>
      <c r="P753" s="16" t="s">
        <v>45</v>
      </c>
      <c r="Q753" s="45"/>
      <c r="R753" s="16" t="s">
        <v>46</v>
      </c>
      <c r="S753" s="88"/>
      <c r="T753" s="480" t="s">
        <v>48</v>
      </c>
      <c r="U753" s="481"/>
      <c r="V753" s="482"/>
      <c r="W753" s="483"/>
      <c r="X753" s="483"/>
      <c r="Y753" s="484"/>
      <c r="Z753" s="482"/>
      <c r="AA753" s="483"/>
      <c r="AB753" s="483"/>
      <c r="AC753" s="483"/>
      <c r="AD753" s="482">
        <v>0</v>
      </c>
      <c r="AE753" s="483"/>
      <c r="AF753" s="483"/>
      <c r="AG753" s="484"/>
      <c r="AH753" s="435">
        <f>IF(V752="賃金で算定",0,V753+Z753-AD753)</f>
        <v>0</v>
      </c>
      <c r="AI753" s="435"/>
      <c r="AJ753" s="435"/>
      <c r="AK753" s="465"/>
      <c r="AL753" s="439">
        <f>IF(V752="賃金で算定","賃金で算定",IF(OR(V753=0,$F760="",AV752=""),0,IF(AW752="昔",VLOOKUP($F760,労務比率,AX752,FALSE),IF(AW752="上",VLOOKUP($F760,労務比率,AX752,FALSE),IF(AW752="中",VLOOKUP($F760,労務比率,AX752,FALSE),VLOOKUP($F760,労務比率,AX752,FALSE))))))</f>
        <v>0</v>
      </c>
      <c r="AM753" s="440"/>
      <c r="AN753" s="615">
        <f>IF(V752="賃金で算定",0,INT(AH753*AL753/100))</f>
        <v>0</v>
      </c>
      <c r="AO753" s="616"/>
      <c r="AP753" s="616"/>
      <c r="AQ753" s="616"/>
      <c r="AR753" s="616"/>
      <c r="AS753" s="309"/>
      <c r="AV753" s="46"/>
      <c r="AW753" s="47"/>
      <c r="AY753" s="203">
        <f t="shared" ref="AY753" si="407">AH753</f>
        <v>0</v>
      </c>
      <c r="AZ753" s="201">
        <f>IF(AV752&lt;=設定シート!C$85,AH753,IF(AND(AV752&gt;=設定シート!E$85,AV752&lt;=設定シート!G$85),AH753*105/108,AH753))</f>
        <v>0</v>
      </c>
      <c r="BA753" s="198"/>
      <c r="BB753" s="201">
        <f t="shared" ref="BB753" si="408">IF($AL753="賃金で算定",0,INT(AY753*$AL753/100))</f>
        <v>0</v>
      </c>
      <c r="BC753" s="201">
        <f>IF(AY753=AZ753,BB753,AZ753*$AL753/100)</f>
        <v>0</v>
      </c>
      <c r="BL753" s="43">
        <f>IF(AY753=AZ753,0,1)</f>
        <v>0</v>
      </c>
      <c r="BM753" s="43" t="str">
        <f>IF(BL753=1,AL753,"")</f>
        <v/>
      </c>
    </row>
    <row r="754" spans="2:65" ht="18" customHeight="1" x14ac:dyDescent="0.15">
      <c r="B754" s="466"/>
      <c r="C754" s="467"/>
      <c r="D754" s="467"/>
      <c r="E754" s="467"/>
      <c r="F754" s="467"/>
      <c r="G754" s="467"/>
      <c r="H754" s="467"/>
      <c r="I754" s="468"/>
      <c r="J754" s="466"/>
      <c r="K754" s="467"/>
      <c r="L754" s="467"/>
      <c r="M754" s="467"/>
      <c r="N754" s="472"/>
      <c r="O754" s="86"/>
      <c r="P754" s="15" t="s">
        <v>45</v>
      </c>
      <c r="Q754" s="44"/>
      <c r="R754" s="15" t="s">
        <v>46</v>
      </c>
      <c r="S754" s="85"/>
      <c r="T754" s="474" t="s">
        <v>47</v>
      </c>
      <c r="U754" s="475"/>
      <c r="V754" s="476"/>
      <c r="W754" s="477"/>
      <c r="X754" s="477"/>
      <c r="Y754" s="60"/>
      <c r="Z754" s="33"/>
      <c r="AA754" s="34"/>
      <c r="AB754" s="34"/>
      <c r="AC754" s="35"/>
      <c r="AD754" s="33"/>
      <c r="AE754" s="34"/>
      <c r="AF754" s="34"/>
      <c r="AG754" s="40"/>
      <c r="AH754" s="462">
        <f>IF(V754="賃金で算定",V755+Z755-AD755,0)</f>
        <v>0</v>
      </c>
      <c r="AI754" s="463"/>
      <c r="AJ754" s="463"/>
      <c r="AK754" s="464"/>
      <c r="AL754" s="51"/>
      <c r="AM754" s="52"/>
      <c r="AN754" s="590"/>
      <c r="AO754" s="591"/>
      <c r="AP754" s="591"/>
      <c r="AQ754" s="591"/>
      <c r="AR754" s="591"/>
      <c r="AS754" s="307"/>
      <c r="AV754" s="46" t="str">
        <f>IF(OR(O754="",Q754=""),"", IF(O754&lt;20,DATE(O754+118,Q754,IF(S754="",1,S754)),DATE(O754+88,Q754,IF(S754="",1,S754))))</f>
        <v/>
      </c>
      <c r="AW754" s="47" t="str">
        <f>IF(AV754&lt;=設定シート!C$15,"昔",IF(AV754&lt;=設定シート!E$15,"上",IF(AV754&lt;=設定シート!G$15,"中","下")))</f>
        <v>下</v>
      </c>
      <c r="AX754" s="4">
        <f>IF(AV754&lt;=設定シート!$E$36,5,IF(AV754&lt;=設定シート!$I$36,7,IF(AV754&lt;=設定シート!$M$36,9,11)))</f>
        <v>11</v>
      </c>
      <c r="AY754" s="202"/>
      <c r="AZ754" s="200"/>
      <c r="BA754" s="204">
        <f t="shared" ref="BA754" si="409">AN754</f>
        <v>0</v>
      </c>
      <c r="BB754" s="200"/>
      <c r="BC754" s="200"/>
    </row>
    <row r="755" spans="2:65" ht="18" customHeight="1" x14ac:dyDescent="0.15">
      <c r="B755" s="469"/>
      <c r="C755" s="470"/>
      <c r="D755" s="470"/>
      <c r="E755" s="470"/>
      <c r="F755" s="470"/>
      <c r="G755" s="470"/>
      <c r="H755" s="470"/>
      <c r="I755" s="471"/>
      <c r="J755" s="469"/>
      <c r="K755" s="470"/>
      <c r="L755" s="470"/>
      <c r="M755" s="470"/>
      <c r="N755" s="473"/>
      <c r="O755" s="87"/>
      <c r="P755" s="16" t="s">
        <v>45</v>
      </c>
      <c r="Q755" s="45"/>
      <c r="R755" s="16" t="s">
        <v>46</v>
      </c>
      <c r="S755" s="88"/>
      <c r="T755" s="480" t="s">
        <v>48</v>
      </c>
      <c r="U755" s="481"/>
      <c r="V755" s="482"/>
      <c r="W755" s="483"/>
      <c r="X755" s="483"/>
      <c r="Y755" s="484"/>
      <c r="Z755" s="482"/>
      <c r="AA755" s="483"/>
      <c r="AB755" s="483"/>
      <c r="AC755" s="483"/>
      <c r="AD755" s="482">
        <v>0</v>
      </c>
      <c r="AE755" s="483"/>
      <c r="AF755" s="483"/>
      <c r="AG755" s="484"/>
      <c r="AH755" s="435">
        <f>IF(V754="賃金で算定",0,V755+Z755-AD755)</f>
        <v>0</v>
      </c>
      <c r="AI755" s="435"/>
      <c r="AJ755" s="435"/>
      <c r="AK755" s="465"/>
      <c r="AL755" s="439">
        <f>IF(V754="賃金で算定","賃金で算定",IF(OR(V755=0,$F760="",AV754=""),0,IF(AW754="昔",VLOOKUP($F760,労務比率,AX754,FALSE),IF(AW754="上",VLOOKUP($F760,労務比率,AX754,FALSE),IF(AW754="中",VLOOKUP($F760,労務比率,AX754,FALSE),VLOOKUP($F760,労務比率,AX754,FALSE))))))</f>
        <v>0</v>
      </c>
      <c r="AM755" s="440"/>
      <c r="AN755" s="615">
        <f>IF(V754="賃金で算定",0,INT(AH755*AL755/100))</f>
        <v>0</v>
      </c>
      <c r="AO755" s="616"/>
      <c r="AP755" s="616"/>
      <c r="AQ755" s="616"/>
      <c r="AR755" s="616"/>
      <c r="AS755" s="309"/>
      <c r="AV755" s="46"/>
      <c r="AW755" s="47"/>
      <c r="AY755" s="203">
        <f t="shared" ref="AY755" si="410">AH755</f>
        <v>0</v>
      </c>
      <c r="AZ755" s="201">
        <f>IF(AV754&lt;=設定シート!C$85,AH755,IF(AND(AV754&gt;=設定シート!E$85,AV754&lt;=設定シート!G$85),AH755*105/108,AH755))</f>
        <v>0</v>
      </c>
      <c r="BA755" s="198"/>
      <c r="BB755" s="201">
        <f t="shared" ref="BB755" si="411">IF($AL755="賃金で算定",0,INT(AY755*$AL755/100))</f>
        <v>0</v>
      </c>
      <c r="BC755" s="201">
        <f>IF(AY755=AZ755,BB755,AZ755*$AL755/100)</f>
        <v>0</v>
      </c>
      <c r="BL755" s="43">
        <f>IF(AY755=AZ755,0,1)</f>
        <v>0</v>
      </c>
      <c r="BM755" s="43" t="str">
        <f>IF(BL755=1,AL755,"")</f>
        <v/>
      </c>
    </row>
    <row r="756" spans="2:65" ht="18" customHeight="1" x14ac:dyDescent="0.15">
      <c r="B756" s="466"/>
      <c r="C756" s="467"/>
      <c r="D756" s="467"/>
      <c r="E756" s="467"/>
      <c r="F756" s="467"/>
      <c r="G756" s="467"/>
      <c r="H756" s="467"/>
      <c r="I756" s="468"/>
      <c r="J756" s="466"/>
      <c r="K756" s="467"/>
      <c r="L756" s="467"/>
      <c r="M756" s="467"/>
      <c r="N756" s="472"/>
      <c r="O756" s="86"/>
      <c r="P756" s="15" t="s">
        <v>45</v>
      </c>
      <c r="Q756" s="44"/>
      <c r="R756" s="15" t="s">
        <v>46</v>
      </c>
      <c r="S756" s="85"/>
      <c r="T756" s="474" t="s">
        <v>47</v>
      </c>
      <c r="U756" s="475"/>
      <c r="V756" s="476"/>
      <c r="W756" s="477"/>
      <c r="X756" s="477"/>
      <c r="Y756" s="60"/>
      <c r="Z756" s="33"/>
      <c r="AA756" s="34"/>
      <c r="AB756" s="34"/>
      <c r="AC756" s="35"/>
      <c r="AD756" s="33"/>
      <c r="AE756" s="34"/>
      <c r="AF756" s="34"/>
      <c r="AG756" s="40"/>
      <c r="AH756" s="462">
        <f>IF(V756="賃金で算定",V757+Z757-AD757,0)</f>
        <v>0</v>
      </c>
      <c r="AI756" s="463"/>
      <c r="AJ756" s="463"/>
      <c r="AK756" s="464"/>
      <c r="AL756" s="51"/>
      <c r="AM756" s="52"/>
      <c r="AN756" s="590"/>
      <c r="AO756" s="591"/>
      <c r="AP756" s="591"/>
      <c r="AQ756" s="591"/>
      <c r="AR756" s="591"/>
      <c r="AS756" s="307"/>
      <c r="AV756" s="46" t="str">
        <f>IF(OR(O756="",Q756=""),"", IF(O756&lt;20,DATE(O756+118,Q756,IF(S756="",1,S756)),DATE(O756+88,Q756,IF(S756="",1,S756))))</f>
        <v/>
      </c>
      <c r="AW756" s="47" t="str">
        <f>IF(AV756&lt;=設定シート!C$15,"昔",IF(AV756&lt;=設定シート!E$15,"上",IF(AV756&lt;=設定シート!G$15,"中","下")))</f>
        <v>下</v>
      </c>
      <c r="AX756" s="4">
        <f>IF(AV756&lt;=設定シート!$E$36,5,IF(AV756&lt;=設定シート!$I$36,7,IF(AV756&lt;=設定シート!$M$36,9,11)))</f>
        <v>11</v>
      </c>
      <c r="AY756" s="202"/>
      <c r="AZ756" s="200"/>
      <c r="BA756" s="204">
        <f t="shared" ref="BA756" si="412">AN756</f>
        <v>0</v>
      </c>
      <c r="BB756" s="200"/>
      <c r="BC756" s="200"/>
    </row>
    <row r="757" spans="2:65" ht="18" customHeight="1" x14ac:dyDescent="0.15">
      <c r="B757" s="469"/>
      <c r="C757" s="470"/>
      <c r="D757" s="470"/>
      <c r="E757" s="470"/>
      <c r="F757" s="470"/>
      <c r="G757" s="470"/>
      <c r="H757" s="470"/>
      <c r="I757" s="471"/>
      <c r="J757" s="469"/>
      <c r="K757" s="470"/>
      <c r="L757" s="470"/>
      <c r="M757" s="470"/>
      <c r="N757" s="473"/>
      <c r="O757" s="87"/>
      <c r="P757" s="16" t="s">
        <v>45</v>
      </c>
      <c r="Q757" s="45"/>
      <c r="R757" s="16" t="s">
        <v>46</v>
      </c>
      <c r="S757" s="88"/>
      <c r="T757" s="480" t="s">
        <v>48</v>
      </c>
      <c r="U757" s="481"/>
      <c r="V757" s="482"/>
      <c r="W757" s="483"/>
      <c r="X757" s="483"/>
      <c r="Y757" s="484"/>
      <c r="Z757" s="482"/>
      <c r="AA757" s="483"/>
      <c r="AB757" s="483"/>
      <c r="AC757" s="483"/>
      <c r="AD757" s="482">
        <v>0</v>
      </c>
      <c r="AE757" s="483"/>
      <c r="AF757" s="483"/>
      <c r="AG757" s="484"/>
      <c r="AH757" s="435">
        <f>IF(V756="賃金で算定",0,V757+Z757-AD757)</f>
        <v>0</v>
      </c>
      <c r="AI757" s="435"/>
      <c r="AJ757" s="435"/>
      <c r="AK757" s="465"/>
      <c r="AL757" s="439">
        <f>IF(V756="賃金で算定","賃金で算定",IF(OR(V757=0,$F760="",AV756=""),0,IF(AW756="昔",VLOOKUP($F760,労務比率,AX756,FALSE),IF(AW756="上",VLOOKUP($F760,労務比率,AX756,FALSE),IF(AW756="中",VLOOKUP($F760,労務比率,AX756,FALSE),VLOOKUP($F760,労務比率,AX756,FALSE))))))</f>
        <v>0</v>
      </c>
      <c r="AM757" s="440"/>
      <c r="AN757" s="615">
        <f>IF(V756="賃金で算定",0,INT(AH757*AL757/100))</f>
        <v>0</v>
      </c>
      <c r="AO757" s="616"/>
      <c r="AP757" s="616"/>
      <c r="AQ757" s="616"/>
      <c r="AR757" s="616"/>
      <c r="AS757" s="309"/>
      <c r="AV757" s="46"/>
      <c r="AW757" s="47"/>
      <c r="AY757" s="203">
        <f t="shared" ref="AY757" si="413">AH757</f>
        <v>0</v>
      </c>
      <c r="AZ757" s="201">
        <f>IF(AV756&lt;=設定シート!C$85,AH757,IF(AND(AV756&gt;=設定シート!E$85,AV756&lt;=設定シート!G$85),AH757*105/108,AH757))</f>
        <v>0</v>
      </c>
      <c r="BA757" s="198"/>
      <c r="BB757" s="201">
        <f t="shared" ref="BB757" si="414">IF($AL757="賃金で算定",0,INT(AY757*$AL757/100))</f>
        <v>0</v>
      </c>
      <c r="BC757" s="201">
        <f>IF(AY757=AZ757,BB757,AZ757*$AL757/100)</f>
        <v>0</v>
      </c>
      <c r="BL757" s="43">
        <f>IF(AY757=AZ757,0,1)</f>
        <v>0</v>
      </c>
      <c r="BM757" s="43" t="str">
        <f>IF(BL757=1,AL757,"")</f>
        <v/>
      </c>
    </row>
    <row r="758" spans="2:65" ht="18" customHeight="1" x14ac:dyDescent="0.15">
      <c r="B758" s="466"/>
      <c r="C758" s="467"/>
      <c r="D758" s="467"/>
      <c r="E758" s="467"/>
      <c r="F758" s="467"/>
      <c r="G758" s="467"/>
      <c r="H758" s="467"/>
      <c r="I758" s="468"/>
      <c r="J758" s="466"/>
      <c r="K758" s="467"/>
      <c r="L758" s="467"/>
      <c r="M758" s="467"/>
      <c r="N758" s="472"/>
      <c r="O758" s="86"/>
      <c r="P758" s="15" t="s">
        <v>45</v>
      </c>
      <c r="Q758" s="44"/>
      <c r="R758" s="15" t="s">
        <v>46</v>
      </c>
      <c r="S758" s="85"/>
      <c r="T758" s="474" t="s">
        <v>47</v>
      </c>
      <c r="U758" s="475"/>
      <c r="V758" s="476"/>
      <c r="W758" s="477"/>
      <c r="X758" s="477"/>
      <c r="Y758" s="60"/>
      <c r="Z758" s="33"/>
      <c r="AA758" s="34"/>
      <c r="AB758" s="34"/>
      <c r="AC758" s="35"/>
      <c r="AD758" s="33"/>
      <c r="AE758" s="34"/>
      <c r="AF758" s="34"/>
      <c r="AG758" s="40"/>
      <c r="AH758" s="462">
        <f>IF(V758="賃金で算定",V759+Z759-AD759,0)</f>
        <v>0</v>
      </c>
      <c r="AI758" s="463"/>
      <c r="AJ758" s="463"/>
      <c r="AK758" s="464"/>
      <c r="AL758" s="51"/>
      <c r="AM758" s="52"/>
      <c r="AN758" s="590"/>
      <c r="AO758" s="591"/>
      <c r="AP758" s="591"/>
      <c r="AQ758" s="591"/>
      <c r="AR758" s="591"/>
      <c r="AS758" s="307"/>
      <c r="AV758" s="46" t="str">
        <f>IF(OR(O758="",Q758=""),"", IF(O758&lt;20,DATE(O758+118,Q758,IF(S758="",1,S758)),DATE(O758+88,Q758,IF(S758="",1,S758))))</f>
        <v/>
      </c>
      <c r="AW758" s="47" t="str">
        <f>IF(AV758&lt;=設定シート!C$15,"昔",IF(AV758&lt;=設定シート!E$15,"上",IF(AV758&lt;=設定シート!G$15,"中","下")))</f>
        <v>下</v>
      </c>
      <c r="AX758" s="4">
        <f>IF(AV758&lt;=設定シート!$E$36,5,IF(AV758&lt;=設定シート!$I$36,7,IF(AV758&lt;=設定シート!$M$36,9,11)))</f>
        <v>11</v>
      </c>
      <c r="AY758" s="202"/>
      <c r="AZ758" s="200"/>
      <c r="BA758" s="204">
        <f t="shared" ref="BA758" si="415">AN758</f>
        <v>0</v>
      </c>
      <c r="BB758" s="200"/>
      <c r="BC758" s="200"/>
    </row>
    <row r="759" spans="2:65" ht="18" customHeight="1" x14ac:dyDescent="0.15">
      <c r="B759" s="469"/>
      <c r="C759" s="470"/>
      <c r="D759" s="470"/>
      <c r="E759" s="470"/>
      <c r="F759" s="470"/>
      <c r="G759" s="470"/>
      <c r="H759" s="470"/>
      <c r="I759" s="471"/>
      <c r="J759" s="469"/>
      <c r="K759" s="470"/>
      <c r="L759" s="470"/>
      <c r="M759" s="470"/>
      <c r="N759" s="473"/>
      <c r="O759" s="87"/>
      <c r="P759" s="184" t="s">
        <v>45</v>
      </c>
      <c r="Q759" s="45"/>
      <c r="R759" s="16" t="s">
        <v>46</v>
      </c>
      <c r="S759" s="88"/>
      <c r="T759" s="480" t="s">
        <v>48</v>
      </c>
      <c r="U759" s="481"/>
      <c r="V759" s="482"/>
      <c r="W759" s="483"/>
      <c r="X759" s="483"/>
      <c r="Y759" s="484"/>
      <c r="Z759" s="482"/>
      <c r="AA759" s="483"/>
      <c r="AB759" s="483"/>
      <c r="AC759" s="483"/>
      <c r="AD759" s="482">
        <v>0</v>
      </c>
      <c r="AE759" s="483"/>
      <c r="AF759" s="483"/>
      <c r="AG759" s="484"/>
      <c r="AH759" s="436">
        <f>IF(V758="賃金で算定",0,V759+Z759-AD759)</f>
        <v>0</v>
      </c>
      <c r="AI759" s="437"/>
      <c r="AJ759" s="437"/>
      <c r="AK759" s="438"/>
      <c r="AL759" s="439">
        <f>IF(V758="賃金で算定","賃金で算定",IF(OR(V759=0,$F760="",AV758=""),0,IF(AW758="昔",VLOOKUP($F760,労務比率,AX758,FALSE),IF(AW758="上",VLOOKUP($F760,労務比率,AX758,FALSE),IF(AW758="中",VLOOKUP($F760,労務比率,AX758,FALSE),VLOOKUP($F760,労務比率,AX758,FALSE))))))</f>
        <v>0</v>
      </c>
      <c r="AM759" s="440"/>
      <c r="AN759" s="615">
        <f>IF(V758="賃金で算定",0,INT(AH759*AL759/100))</f>
        <v>0</v>
      </c>
      <c r="AO759" s="616"/>
      <c r="AP759" s="616"/>
      <c r="AQ759" s="616"/>
      <c r="AR759" s="616"/>
      <c r="AS759" s="309"/>
      <c r="AV759" s="46"/>
      <c r="AW759" s="47"/>
      <c r="AY759" s="203">
        <f t="shared" ref="AY759" si="416">AH759</f>
        <v>0</v>
      </c>
      <c r="AZ759" s="201">
        <f>IF(AV758&lt;=設定シート!C$85,AH759,IF(AND(AV758&gt;=設定シート!E$85,AV758&lt;=設定シート!G$85),AH759*105/108,AH759))</f>
        <v>0</v>
      </c>
      <c r="BA759" s="198"/>
      <c r="BB759" s="201">
        <f t="shared" ref="BB759" si="417">IF($AL759="賃金で算定",0,INT(AY759*$AL759/100))</f>
        <v>0</v>
      </c>
      <c r="BC759" s="201">
        <f>IF(AY759=AZ759,BB759,AZ759*$AL759/100)</f>
        <v>0</v>
      </c>
      <c r="BL759" s="43">
        <f>IF(AY759=AZ759,0,1)</f>
        <v>0</v>
      </c>
      <c r="BM759" s="43" t="str">
        <f>IF(BL759=1,AL759,"")</f>
        <v/>
      </c>
    </row>
    <row r="760" spans="2:65" ht="18" customHeight="1" x14ac:dyDescent="0.15">
      <c r="B760" s="441" t="s">
        <v>85</v>
      </c>
      <c r="C760" s="442"/>
      <c r="D760" s="442"/>
      <c r="E760" s="443"/>
      <c r="F760" s="450"/>
      <c r="G760" s="451"/>
      <c r="H760" s="451"/>
      <c r="I760" s="451"/>
      <c r="J760" s="451"/>
      <c r="K760" s="451"/>
      <c r="L760" s="451"/>
      <c r="M760" s="451"/>
      <c r="N760" s="452"/>
      <c r="O760" s="441" t="s">
        <v>49</v>
      </c>
      <c r="P760" s="442"/>
      <c r="Q760" s="442"/>
      <c r="R760" s="442"/>
      <c r="S760" s="442"/>
      <c r="T760" s="442"/>
      <c r="U760" s="443"/>
      <c r="V760" s="459">
        <f>AH760</f>
        <v>0</v>
      </c>
      <c r="W760" s="460"/>
      <c r="X760" s="460"/>
      <c r="Y760" s="461"/>
      <c r="Z760" s="33"/>
      <c r="AA760" s="34"/>
      <c r="AB760" s="34"/>
      <c r="AC760" s="35"/>
      <c r="AD760" s="33"/>
      <c r="AE760" s="34"/>
      <c r="AF760" s="34"/>
      <c r="AG760" s="35"/>
      <c r="AH760" s="462">
        <f>AH742+AH744+AH746+AH748+AH750+AH752+AH754+AH756+AH758</f>
        <v>0</v>
      </c>
      <c r="AI760" s="463"/>
      <c r="AJ760" s="463"/>
      <c r="AK760" s="464"/>
      <c r="AL760" s="53"/>
      <c r="AM760" s="54"/>
      <c r="AN760" s="459">
        <f>AN742+AN744+AN746+AN748+AN750+AN752+AN754+AN756+AN758</f>
        <v>0</v>
      </c>
      <c r="AO760" s="460"/>
      <c r="AP760" s="460"/>
      <c r="AQ760" s="460"/>
      <c r="AR760" s="460"/>
      <c r="AS760" s="307"/>
      <c r="AW760" s="47"/>
      <c r="AY760" s="202"/>
      <c r="AZ760" s="205"/>
      <c r="BA760" s="212">
        <f>BA742+BA744+BA746+BA748+BA750+BA752+BA754+BA756+BA758</f>
        <v>0</v>
      </c>
      <c r="BB760" s="204">
        <f>BB743+BB745+BB747+BB749+BB751+BB753+BB755+BB757+BB759</f>
        <v>0</v>
      </c>
      <c r="BC760" s="204">
        <f>SUMIF(BL743:BL759,0,BC743:BC759)+ROUNDDOWN(ROUNDDOWN(BL760*105/108,0)*BM760/100,0)</f>
        <v>0</v>
      </c>
      <c r="BL760" s="43">
        <f>SUMIF(BL743:BL759,1,AH743:AK759)</f>
        <v>0</v>
      </c>
      <c r="BM760" s="43">
        <f>IF(COUNT(BM743:BM759)=0,0,SUM(BM743:BM759)/COUNT(BM743:BM759))</f>
        <v>0</v>
      </c>
    </row>
    <row r="761" spans="2:65" ht="18" customHeight="1" x14ac:dyDescent="0.15">
      <c r="B761" s="444"/>
      <c r="C761" s="445"/>
      <c r="D761" s="445"/>
      <c r="E761" s="446"/>
      <c r="F761" s="453"/>
      <c r="G761" s="454"/>
      <c r="H761" s="454"/>
      <c r="I761" s="454"/>
      <c r="J761" s="454"/>
      <c r="K761" s="454"/>
      <c r="L761" s="454"/>
      <c r="M761" s="454"/>
      <c r="N761" s="455"/>
      <c r="O761" s="444"/>
      <c r="P761" s="445"/>
      <c r="Q761" s="445"/>
      <c r="R761" s="445"/>
      <c r="S761" s="445"/>
      <c r="T761" s="445"/>
      <c r="U761" s="446"/>
      <c r="V761" s="434">
        <f>V743+V745+V747+V749+V751+V753+V755+V757+V759-V760</f>
        <v>0</v>
      </c>
      <c r="W761" s="435"/>
      <c r="X761" s="435"/>
      <c r="Y761" s="465"/>
      <c r="Z761" s="434">
        <f>Z743+Z745+Z747+Z749+Z751+Z753+Z755+Z757+Z759</f>
        <v>0</v>
      </c>
      <c r="AA761" s="435"/>
      <c r="AB761" s="435"/>
      <c r="AC761" s="435"/>
      <c r="AD761" s="434">
        <f>AD743+AD745+AD747+AD749+AD751+AD753+AD755+AD757+AD759</f>
        <v>0</v>
      </c>
      <c r="AE761" s="435"/>
      <c r="AF761" s="435"/>
      <c r="AG761" s="435"/>
      <c r="AH761" s="434">
        <f>AY761</f>
        <v>0</v>
      </c>
      <c r="AI761" s="435"/>
      <c r="AJ761" s="435"/>
      <c r="AK761" s="435"/>
      <c r="AL761" s="55"/>
      <c r="AM761" s="56"/>
      <c r="AN761" s="926">
        <f>BB761</f>
        <v>0</v>
      </c>
      <c r="AO761" s="638"/>
      <c r="AP761" s="638"/>
      <c r="AQ761" s="638"/>
      <c r="AR761" s="638"/>
      <c r="AS761" s="308"/>
      <c r="AW761" s="47"/>
      <c r="AY761" s="208">
        <f>AY743+AY745+AY747+AY749+AY751+AY753+AY755+AY757+AY759</f>
        <v>0</v>
      </c>
      <c r="AZ761" s="210"/>
      <c r="BA761" s="210"/>
      <c r="BB761" s="206">
        <f>BB760</f>
        <v>0</v>
      </c>
      <c r="BC761" s="213"/>
    </row>
    <row r="762" spans="2:65" ht="18" customHeight="1" x14ac:dyDescent="0.15">
      <c r="B762" s="447"/>
      <c r="C762" s="448"/>
      <c r="D762" s="448"/>
      <c r="E762" s="449"/>
      <c r="F762" s="456"/>
      <c r="G762" s="457"/>
      <c r="H762" s="457"/>
      <c r="I762" s="457"/>
      <c r="J762" s="457"/>
      <c r="K762" s="457"/>
      <c r="L762" s="457"/>
      <c r="M762" s="457"/>
      <c r="N762" s="458"/>
      <c r="O762" s="447"/>
      <c r="P762" s="448"/>
      <c r="Q762" s="448"/>
      <c r="R762" s="448"/>
      <c r="S762" s="448"/>
      <c r="T762" s="448"/>
      <c r="U762" s="449"/>
      <c r="V762" s="436"/>
      <c r="W762" s="437"/>
      <c r="X762" s="437"/>
      <c r="Y762" s="438"/>
      <c r="Z762" s="436"/>
      <c r="AA762" s="437"/>
      <c r="AB762" s="437"/>
      <c r="AC762" s="437"/>
      <c r="AD762" s="436"/>
      <c r="AE762" s="437"/>
      <c r="AF762" s="437"/>
      <c r="AG762" s="437"/>
      <c r="AH762" s="436">
        <f>AZ762</f>
        <v>0</v>
      </c>
      <c r="AI762" s="437"/>
      <c r="AJ762" s="437"/>
      <c r="AK762" s="438"/>
      <c r="AL762" s="57"/>
      <c r="AM762" s="58"/>
      <c r="AN762" s="615">
        <f>BC762</f>
        <v>0</v>
      </c>
      <c r="AO762" s="616"/>
      <c r="AP762" s="616"/>
      <c r="AQ762" s="616"/>
      <c r="AR762" s="616"/>
      <c r="AS762" s="309"/>
      <c r="AU762" s="90"/>
      <c r="AW762" s="47"/>
      <c r="AY762" s="209"/>
      <c r="AZ762" s="211">
        <f>IF(AZ743+AZ745+AZ747+AZ749+AZ751+AZ753+AZ755+AZ757+AZ759=AY761,0,ROUNDDOWN(AZ743+AZ745+AZ747+AZ749+AZ751+AZ753+AZ755+AZ757+AZ759,0))</f>
        <v>0</v>
      </c>
      <c r="BA762" s="207"/>
      <c r="BB762" s="207"/>
      <c r="BC762" s="211">
        <f>IF(BC760=BB761,0,BC760)</f>
        <v>0</v>
      </c>
    </row>
    <row r="763" spans="2:65" ht="18" customHeight="1" x14ac:dyDescent="0.15">
      <c r="AD763" s="1" t="str">
        <f>IF(AND($F760="",$V760+$V761&gt;0),"事業の種類を選択してください。","")</f>
        <v/>
      </c>
      <c r="AN763" s="929">
        <f>IF(AN760=0,0,AN760+IF(AN762=0,AN761,AN762))</f>
        <v>0</v>
      </c>
      <c r="AO763" s="929"/>
      <c r="AP763" s="929"/>
      <c r="AQ763" s="929"/>
      <c r="AR763" s="929"/>
      <c r="AW763" s="47"/>
    </row>
    <row r="764" spans="2:65" ht="31.5" customHeight="1" x14ac:dyDescent="0.15">
      <c r="AN764" s="337"/>
      <c r="AO764" s="337"/>
      <c r="AP764" s="337"/>
      <c r="AQ764" s="337"/>
      <c r="AR764" s="337"/>
      <c r="AW764" s="47"/>
    </row>
    <row r="765" spans="2:65" ht="7.5" customHeight="1" x14ac:dyDescent="0.15">
      <c r="X765" s="6"/>
      <c r="Y765" s="6"/>
      <c r="AW765" s="47"/>
    </row>
    <row r="766" spans="2:65" ht="10.5" customHeight="1" x14ac:dyDescent="0.15">
      <c r="X766" s="6"/>
      <c r="Y766" s="6"/>
      <c r="AW766" s="47"/>
    </row>
    <row r="767" spans="2:65" ht="5.25" customHeight="1" x14ac:dyDescent="0.15">
      <c r="X767" s="6"/>
      <c r="Y767" s="6"/>
      <c r="AW767" s="47"/>
    </row>
    <row r="768" spans="2:65" ht="5.25" customHeight="1" x14ac:dyDescent="0.15">
      <c r="X768" s="6"/>
      <c r="Y768" s="6"/>
      <c r="AW768" s="47"/>
    </row>
    <row r="769" spans="2:65" ht="5.25" customHeight="1" x14ac:dyDescent="0.15">
      <c r="X769" s="6"/>
      <c r="Y769" s="6"/>
      <c r="AW769" s="47"/>
    </row>
    <row r="770" spans="2:65" ht="5.25" customHeight="1" x14ac:dyDescent="0.15">
      <c r="X770" s="6"/>
      <c r="Y770" s="6"/>
      <c r="AW770" s="47"/>
    </row>
    <row r="771" spans="2:65" ht="17.25" customHeight="1" x14ac:dyDescent="0.15">
      <c r="B771" s="2" t="s">
        <v>50</v>
      </c>
      <c r="S771" s="4"/>
      <c r="T771" s="4"/>
      <c r="U771" s="4"/>
      <c r="V771" s="4"/>
      <c r="W771" s="4"/>
      <c r="AL771" s="48"/>
      <c r="AW771" s="47"/>
    </row>
    <row r="772" spans="2:65" ht="12.75" customHeight="1" x14ac:dyDescent="0.15">
      <c r="M772" s="49"/>
      <c r="N772" s="49"/>
      <c r="O772" s="49"/>
      <c r="P772" s="49"/>
      <c r="Q772" s="49"/>
      <c r="R772" s="49"/>
      <c r="S772" s="49"/>
      <c r="T772" s="50"/>
      <c r="U772" s="50"/>
      <c r="V772" s="50"/>
      <c r="W772" s="50"/>
      <c r="X772" s="50"/>
      <c r="Y772" s="50"/>
      <c r="Z772" s="50"/>
      <c r="AA772" s="49"/>
      <c r="AB772" s="49"/>
      <c r="AC772" s="49"/>
      <c r="AL772" s="48"/>
      <c r="AM772" s="560" t="s">
        <v>266</v>
      </c>
      <c r="AN772" s="561"/>
      <c r="AO772" s="561"/>
      <c r="AP772" s="562"/>
      <c r="AW772" s="47"/>
    </row>
    <row r="773" spans="2:65" ht="12.75" customHeight="1" x14ac:dyDescent="0.15">
      <c r="M773" s="49"/>
      <c r="N773" s="49"/>
      <c r="O773" s="49"/>
      <c r="P773" s="49"/>
      <c r="Q773" s="49"/>
      <c r="R773" s="49"/>
      <c r="S773" s="49"/>
      <c r="T773" s="50"/>
      <c r="U773" s="50"/>
      <c r="V773" s="50"/>
      <c r="W773" s="50"/>
      <c r="X773" s="50"/>
      <c r="Y773" s="50"/>
      <c r="Z773" s="50"/>
      <c r="AA773" s="49"/>
      <c r="AB773" s="49"/>
      <c r="AC773" s="49"/>
      <c r="AL773" s="48"/>
      <c r="AM773" s="563"/>
      <c r="AN773" s="564"/>
      <c r="AO773" s="564"/>
      <c r="AP773" s="565"/>
      <c r="AW773" s="47"/>
    </row>
    <row r="774" spans="2:65" ht="12.75" customHeight="1" x14ac:dyDescent="0.15">
      <c r="M774" s="49"/>
      <c r="N774" s="49"/>
      <c r="O774" s="49"/>
      <c r="P774" s="49"/>
      <c r="Q774" s="49"/>
      <c r="R774" s="49"/>
      <c r="S774" s="49"/>
      <c r="T774" s="49"/>
      <c r="U774" s="49"/>
      <c r="V774" s="49"/>
      <c r="W774" s="49"/>
      <c r="X774" s="49"/>
      <c r="Y774" s="49"/>
      <c r="Z774" s="49"/>
      <c r="AA774" s="49"/>
      <c r="AB774" s="49"/>
      <c r="AC774" s="49"/>
      <c r="AL774" s="48"/>
      <c r="AM774" s="220"/>
      <c r="AN774" s="335"/>
      <c r="AW774" s="47"/>
    </row>
    <row r="775" spans="2:65" ht="6" customHeight="1" x14ac:dyDescent="0.15">
      <c r="M775" s="49"/>
      <c r="N775" s="49"/>
      <c r="O775" s="49"/>
      <c r="P775" s="49"/>
      <c r="Q775" s="49"/>
      <c r="R775" s="49"/>
      <c r="S775" s="49"/>
      <c r="T775" s="49"/>
      <c r="U775" s="49"/>
      <c r="V775" s="49"/>
      <c r="W775" s="49"/>
      <c r="X775" s="49"/>
      <c r="Y775" s="49"/>
      <c r="Z775" s="49"/>
      <c r="AA775" s="49"/>
      <c r="AB775" s="49"/>
      <c r="AC775" s="49"/>
      <c r="AL775" s="48"/>
      <c r="AM775" s="48"/>
      <c r="AW775" s="47"/>
    </row>
    <row r="776" spans="2:65" ht="12.75" customHeight="1" x14ac:dyDescent="0.15">
      <c r="B776" s="566" t="s">
        <v>2</v>
      </c>
      <c r="C776" s="567"/>
      <c r="D776" s="567"/>
      <c r="E776" s="567"/>
      <c r="F776" s="567"/>
      <c r="G776" s="567"/>
      <c r="H776" s="567"/>
      <c r="I776" s="567"/>
      <c r="J776" s="569" t="s">
        <v>10</v>
      </c>
      <c r="K776" s="569"/>
      <c r="L776" s="3" t="s">
        <v>3</v>
      </c>
      <c r="M776" s="569" t="s">
        <v>11</v>
      </c>
      <c r="N776" s="569"/>
      <c r="O776" s="570" t="s">
        <v>12</v>
      </c>
      <c r="P776" s="569"/>
      <c r="Q776" s="569"/>
      <c r="R776" s="569"/>
      <c r="S776" s="569"/>
      <c r="T776" s="569"/>
      <c r="U776" s="569" t="s">
        <v>13</v>
      </c>
      <c r="V776" s="569"/>
      <c r="W776" s="569"/>
      <c r="AD776" s="5"/>
      <c r="AE776" s="5"/>
      <c r="AF776" s="5"/>
      <c r="AG776" s="5"/>
      <c r="AH776" s="5"/>
      <c r="AI776" s="5"/>
      <c r="AJ776" s="5"/>
      <c r="AL776" s="571">
        <f>$AL$9</f>
        <v>0</v>
      </c>
      <c r="AM776" s="572"/>
      <c r="AN776" s="938" t="s">
        <v>4</v>
      </c>
      <c r="AO776" s="938"/>
      <c r="AP776" s="941">
        <v>19</v>
      </c>
      <c r="AQ776" s="941"/>
      <c r="AR776" s="938" t="s">
        <v>5</v>
      </c>
      <c r="AS776" s="944"/>
      <c r="AW776" s="47"/>
    </row>
    <row r="777" spans="2:65" ht="13.5" customHeight="1" x14ac:dyDescent="0.15">
      <c r="B777" s="567"/>
      <c r="C777" s="567"/>
      <c r="D777" s="567"/>
      <c r="E777" s="567"/>
      <c r="F777" s="567"/>
      <c r="G777" s="567"/>
      <c r="H777" s="567"/>
      <c r="I777" s="567"/>
      <c r="J777" s="508" t="str">
        <f>$J$10</f>
        <v>1</v>
      </c>
      <c r="K777" s="510" t="str">
        <f>$K$10</f>
        <v>2</v>
      </c>
      <c r="L777" s="513" t="str">
        <f>$L$10</f>
        <v>1</v>
      </c>
      <c r="M777" s="516" t="str">
        <f>$M$10</f>
        <v>0</v>
      </c>
      <c r="N777" s="510" t="str">
        <f>$N$10</f>
        <v>3</v>
      </c>
      <c r="O777" s="516" t="str">
        <f>$O$10</f>
        <v>9</v>
      </c>
      <c r="P777" s="519" t="str">
        <f>$P$10</f>
        <v>3</v>
      </c>
      <c r="Q777" s="519" t="str">
        <f>$Q$10</f>
        <v>9</v>
      </c>
      <c r="R777" s="519" t="str">
        <f>$R$10</f>
        <v>0</v>
      </c>
      <c r="S777" s="519" t="str">
        <f>$S$10</f>
        <v>2</v>
      </c>
      <c r="T777" s="510" t="str">
        <f>$T$10</f>
        <v>5</v>
      </c>
      <c r="U777" s="516">
        <f>$U$10</f>
        <v>0</v>
      </c>
      <c r="V777" s="519">
        <f>$V$10</f>
        <v>0</v>
      </c>
      <c r="W777" s="510">
        <f>$W$10</f>
        <v>0</v>
      </c>
      <c r="AD777" s="5"/>
      <c r="AE777" s="5"/>
      <c r="AF777" s="5"/>
      <c r="AG777" s="5"/>
      <c r="AH777" s="5"/>
      <c r="AI777" s="5"/>
      <c r="AJ777" s="5"/>
      <c r="AL777" s="573"/>
      <c r="AM777" s="574"/>
      <c r="AN777" s="939"/>
      <c r="AO777" s="939"/>
      <c r="AP777" s="942"/>
      <c r="AQ777" s="942"/>
      <c r="AR777" s="939"/>
      <c r="AS777" s="945"/>
      <c r="AW777" s="47"/>
    </row>
    <row r="778" spans="2:65" ht="9" customHeight="1" x14ac:dyDescent="0.15">
      <c r="B778" s="567"/>
      <c r="C778" s="567"/>
      <c r="D778" s="567"/>
      <c r="E778" s="567"/>
      <c r="F778" s="567"/>
      <c r="G778" s="567"/>
      <c r="H778" s="567"/>
      <c r="I778" s="567"/>
      <c r="J778" s="509"/>
      <c r="K778" s="511"/>
      <c r="L778" s="514"/>
      <c r="M778" s="517"/>
      <c r="N778" s="511"/>
      <c r="O778" s="517"/>
      <c r="P778" s="520"/>
      <c r="Q778" s="520"/>
      <c r="R778" s="520"/>
      <c r="S778" s="520"/>
      <c r="T778" s="511"/>
      <c r="U778" s="517"/>
      <c r="V778" s="520"/>
      <c r="W778" s="511"/>
      <c r="AD778" s="5"/>
      <c r="AE778" s="5"/>
      <c r="AF778" s="5"/>
      <c r="AG778" s="5"/>
      <c r="AH778" s="5"/>
      <c r="AI778" s="5"/>
      <c r="AJ778" s="5"/>
      <c r="AL778" s="575"/>
      <c r="AM778" s="576"/>
      <c r="AN778" s="940"/>
      <c r="AO778" s="940"/>
      <c r="AP778" s="943"/>
      <c r="AQ778" s="943"/>
      <c r="AR778" s="940"/>
      <c r="AS778" s="946"/>
      <c r="AW778" s="47"/>
    </row>
    <row r="779" spans="2:65" ht="6" customHeight="1" x14ac:dyDescent="0.15">
      <c r="B779" s="568"/>
      <c r="C779" s="568"/>
      <c r="D779" s="568"/>
      <c r="E779" s="568"/>
      <c r="F779" s="568"/>
      <c r="G779" s="568"/>
      <c r="H779" s="568"/>
      <c r="I779" s="568"/>
      <c r="J779" s="509"/>
      <c r="K779" s="512"/>
      <c r="L779" s="515"/>
      <c r="M779" s="518"/>
      <c r="N779" s="512"/>
      <c r="O779" s="518"/>
      <c r="P779" s="521"/>
      <c r="Q779" s="521"/>
      <c r="R779" s="521"/>
      <c r="S779" s="521"/>
      <c r="T779" s="512"/>
      <c r="U779" s="518"/>
      <c r="V779" s="521"/>
      <c r="W779" s="512"/>
      <c r="AW779" s="47"/>
    </row>
    <row r="780" spans="2:65" ht="15" customHeight="1" x14ac:dyDescent="0.15">
      <c r="B780" s="487" t="s">
        <v>51</v>
      </c>
      <c r="C780" s="488"/>
      <c r="D780" s="488"/>
      <c r="E780" s="488"/>
      <c r="F780" s="488"/>
      <c r="G780" s="488"/>
      <c r="H780" s="488"/>
      <c r="I780" s="489"/>
      <c r="J780" s="487" t="s">
        <v>6</v>
      </c>
      <c r="K780" s="488"/>
      <c r="L780" s="488"/>
      <c r="M780" s="488"/>
      <c r="N780" s="496"/>
      <c r="O780" s="499" t="s">
        <v>52</v>
      </c>
      <c r="P780" s="488"/>
      <c r="Q780" s="488"/>
      <c r="R780" s="488"/>
      <c r="S780" s="488"/>
      <c r="T780" s="488"/>
      <c r="U780" s="489"/>
      <c r="V780" s="12" t="s">
        <v>53</v>
      </c>
      <c r="W780" s="27"/>
      <c r="X780" s="27"/>
      <c r="Y780" s="526" t="s">
        <v>54</v>
      </c>
      <c r="Z780" s="526"/>
      <c r="AA780" s="526"/>
      <c r="AB780" s="526"/>
      <c r="AC780" s="526"/>
      <c r="AD780" s="526"/>
      <c r="AE780" s="526"/>
      <c r="AF780" s="526"/>
      <c r="AG780" s="526"/>
      <c r="AH780" s="526"/>
      <c r="AI780" s="27"/>
      <c r="AJ780" s="27"/>
      <c r="AK780" s="28"/>
      <c r="AL780" s="527" t="s">
        <v>216</v>
      </c>
      <c r="AM780" s="527"/>
      <c r="AN780" s="930" t="s">
        <v>33</v>
      </c>
      <c r="AO780" s="930"/>
      <c r="AP780" s="930"/>
      <c r="AQ780" s="930"/>
      <c r="AR780" s="930"/>
      <c r="AS780" s="931"/>
      <c r="AW780" s="47"/>
    </row>
    <row r="781" spans="2:65" ht="13.5" customHeight="1" x14ac:dyDescent="0.15">
      <c r="B781" s="490"/>
      <c r="C781" s="491"/>
      <c r="D781" s="491"/>
      <c r="E781" s="491"/>
      <c r="F781" s="491"/>
      <c r="G781" s="491"/>
      <c r="H781" s="491"/>
      <c r="I781" s="492"/>
      <c r="J781" s="490"/>
      <c r="K781" s="491"/>
      <c r="L781" s="491"/>
      <c r="M781" s="491"/>
      <c r="N781" s="497"/>
      <c r="O781" s="500"/>
      <c r="P781" s="491"/>
      <c r="Q781" s="491"/>
      <c r="R781" s="491"/>
      <c r="S781" s="491"/>
      <c r="T781" s="491"/>
      <c r="U781" s="492"/>
      <c r="V781" s="530" t="s">
        <v>7</v>
      </c>
      <c r="W781" s="531"/>
      <c r="X781" s="531"/>
      <c r="Y781" s="532"/>
      <c r="Z781" s="536" t="s">
        <v>16</v>
      </c>
      <c r="AA781" s="537"/>
      <c r="AB781" s="537"/>
      <c r="AC781" s="538"/>
      <c r="AD781" s="542" t="s">
        <v>17</v>
      </c>
      <c r="AE781" s="543"/>
      <c r="AF781" s="543"/>
      <c r="AG781" s="544"/>
      <c r="AH781" s="548" t="s">
        <v>86</v>
      </c>
      <c r="AI781" s="549"/>
      <c r="AJ781" s="549"/>
      <c r="AK781" s="550"/>
      <c r="AL781" s="554" t="s">
        <v>217</v>
      </c>
      <c r="AM781" s="554"/>
      <c r="AN781" s="932" t="s">
        <v>19</v>
      </c>
      <c r="AO781" s="933"/>
      <c r="AP781" s="933"/>
      <c r="AQ781" s="933"/>
      <c r="AR781" s="934"/>
      <c r="AS781" s="935"/>
      <c r="AW781" s="47"/>
      <c r="AY781" s="196" t="s">
        <v>243</v>
      </c>
      <c r="AZ781" s="196" t="s">
        <v>243</v>
      </c>
      <c r="BA781" s="196" t="s">
        <v>241</v>
      </c>
      <c r="BB781" s="522" t="s">
        <v>242</v>
      </c>
      <c r="BC781" s="523"/>
    </row>
    <row r="782" spans="2:65" ht="13.5" customHeight="1" x14ac:dyDescent="0.15">
      <c r="B782" s="493"/>
      <c r="C782" s="494"/>
      <c r="D782" s="494"/>
      <c r="E782" s="494"/>
      <c r="F782" s="494"/>
      <c r="G782" s="494"/>
      <c r="H782" s="494"/>
      <c r="I782" s="495"/>
      <c r="J782" s="493"/>
      <c r="K782" s="494"/>
      <c r="L782" s="494"/>
      <c r="M782" s="494"/>
      <c r="N782" s="498"/>
      <c r="O782" s="501"/>
      <c r="P782" s="494"/>
      <c r="Q782" s="494"/>
      <c r="R782" s="494"/>
      <c r="S782" s="494"/>
      <c r="T782" s="494"/>
      <c r="U782" s="495"/>
      <c r="V782" s="533"/>
      <c r="W782" s="534"/>
      <c r="X782" s="534"/>
      <c r="Y782" s="535"/>
      <c r="Z782" s="539"/>
      <c r="AA782" s="540"/>
      <c r="AB782" s="540"/>
      <c r="AC782" s="541"/>
      <c r="AD782" s="545"/>
      <c r="AE782" s="546"/>
      <c r="AF782" s="546"/>
      <c r="AG782" s="547"/>
      <c r="AH782" s="551"/>
      <c r="AI782" s="552"/>
      <c r="AJ782" s="552"/>
      <c r="AK782" s="553"/>
      <c r="AL782" s="555"/>
      <c r="AM782" s="555"/>
      <c r="AN782" s="936"/>
      <c r="AO782" s="936"/>
      <c r="AP782" s="936"/>
      <c r="AQ782" s="936"/>
      <c r="AR782" s="936"/>
      <c r="AS782" s="937"/>
      <c r="AW782" s="47"/>
      <c r="AY782" s="197"/>
      <c r="AZ782" s="198" t="s">
        <v>237</v>
      </c>
      <c r="BA782" s="198" t="s">
        <v>240</v>
      </c>
      <c r="BB782" s="199" t="s">
        <v>238</v>
      </c>
      <c r="BC782" s="198" t="s">
        <v>237</v>
      </c>
      <c r="BL782" s="43" t="s">
        <v>251</v>
      </c>
      <c r="BM782" s="43" t="s">
        <v>151</v>
      </c>
    </row>
    <row r="783" spans="2:65" ht="18" customHeight="1" x14ac:dyDescent="0.15">
      <c r="B783" s="466"/>
      <c r="C783" s="467"/>
      <c r="D783" s="467"/>
      <c r="E783" s="467"/>
      <c r="F783" s="467"/>
      <c r="G783" s="467"/>
      <c r="H783" s="467"/>
      <c r="I783" s="468"/>
      <c r="J783" s="466"/>
      <c r="K783" s="467"/>
      <c r="L783" s="467"/>
      <c r="M783" s="467"/>
      <c r="N783" s="472"/>
      <c r="O783" s="86"/>
      <c r="P783" s="15" t="s">
        <v>0</v>
      </c>
      <c r="Q783" s="44"/>
      <c r="R783" s="15" t="s">
        <v>1</v>
      </c>
      <c r="S783" s="85"/>
      <c r="T783" s="474" t="s">
        <v>57</v>
      </c>
      <c r="U783" s="475"/>
      <c r="V783" s="476"/>
      <c r="W783" s="477"/>
      <c r="X783" s="477"/>
      <c r="Y783" s="59" t="s">
        <v>8</v>
      </c>
      <c r="Z783" s="37"/>
      <c r="AA783" s="38"/>
      <c r="AB783" s="38"/>
      <c r="AC783" s="36" t="s">
        <v>8</v>
      </c>
      <c r="AD783" s="37"/>
      <c r="AE783" s="38"/>
      <c r="AF783" s="38"/>
      <c r="AG783" s="39" t="s">
        <v>8</v>
      </c>
      <c r="AH783" s="462">
        <f>IF(V783="賃金で算定",V784+Z784-AD784,0)</f>
        <v>0</v>
      </c>
      <c r="AI783" s="463"/>
      <c r="AJ783" s="463"/>
      <c r="AK783" s="464"/>
      <c r="AL783" s="51"/>
      <c r="AM783" s="52"/>
      <c r="AN783" s="590"/>
      <c r="AO783" s="591"/>
      <c r="AP783" s="591"/>
      <c r="AQ783" s="591"/>
      <c r="AR783" s="591"/>
      <c r="AS783" s="265" t="s">
        <v>8</v>
      </c>
      <c r="AV783" s="46" t="str">
        <f>IF(OR(O783="",Q783=""),"", IF(O783&lt;20,DATE(O783+118,Q783,IF(S783="",1,S783)),DATE(O783+88,Q783,IF(S783="",1,S783))))</f>
        <v/>
      </c>
      <c r="AW783" s="47" t="str">
        <f>IF(AV783&lt;=設定シート!C$15,"昔",IF(AV783&lt;=設定シート!E$15,"上",IF(AV783&lt;=設定シート!G$15,"中","下")))</f>
        <v>下</v>
      </c>
      <c r="AX783" s="4">
        <f>IF(AV783&lt;=設定シート!$E$36,5,IF(AV783&lt;=設定シート!$I$36,7,IF(AV783&lt;=設定シート!$M$36,9,11)))</f>
        <v>11</v>
      </c>
      <c r="AY783" s="202"/>
      <c r="AZ783" s="200"/>
      <c r="BA783" s="204">
        <f>AN783</f>
        <v>0</v>
      </c>
      <c r="BB783" s="200"/>
      <c r="BC783" s="200"/>
    </row>
    <row r="784" spans="2:65" ht="18" customHeight="1" x14ac:dyDescent="0.15">
      <c r="B784" s="469"/>
      <c r="C784" s="470"/>
      <c r="D784" s="470"/>
      <c r="E784" s="470"/>
      <c r="F784" s="470"/>
      <c r="G784" s="470"/>
      <c r="H784" s="470"/>
      <c r="I784" s="471"/>
      <c r="J784" s="469"/>
      <c r="K784" s="470"/>
      <c r="L784" s="470"/>
      <c r="M784" s="470"/>
      <c r="N784" s="473"/>
      <c r="O784" s="87"/>
      <c r="P784" s="5" t="s">
        <v>0</v>
      </c>
      <c r="Q784" s="45"/>
      <c r="R784" s="5" t="s">
        <v>1</v>
      </c>
      <c r="S784" s="88"/>
      <c r="T784" s="480" t="s">
        <v>58</v>
      </c>
      <c r="U784" s="481"/>
      <c r="V784" s="482"/>
      <c r="W784" s="483"/>
      <c r="X784" s="483"/>
      <c r="Y784" s="484"/>
      <c r="Z784" s="485"/>
      <c r="AA784" s="486"/>
      <c r="AB784" s="486"/>
      <c r="AC784" s="486"/>
      <c r="AD784" s="482">
        <v>0</v>
      </c>
      <c r="AE784" s="483"/>
      <c r="AF784" s="483"/>
      <c r="AG784" s="484"/>
      <c r="AH784" s="435">
        <f>IF(V783="賃金で算定",0,V784+Z784-AD784)</f>
        <v>0</v>
      </c>
      <c r="AI784" s="435"/>
      <c r="AJ784" s="435"/>
      <c r="AK784" s="465"/>
      <c r="AL784" s="439">
        <f>IF(V783="賃金で算定","賃金で算定",IF(OR(V784=0,$F801="",AV783=""),0,IF(AW783="昔",VLOOKUP($F801,労務比率,AX783,FALSE),IF(AW783="上",VLOOKUP($F801,労務比率,AX783,FALSE),IF(AW783="中",VLOOKUP($F801,労務比率,AX783,FALSE),VLOOKUP($F801,労務比率,AX783,FALSE))))))</f>
        <v>0</v>
      </c>
      <c r="AM784" s="440"/>
      <c r="AN784" s="615">
        <f>IF(V783="賃金で算定",0,INT(AH784*AL784/100))</f>
        <v>0</v>
      </c>
      <c r="AO784" s="616"/>
      <c r="AP784" s="616"/>
      <c r="AQ784" s="616"/>
      <c r="AR784" s="616"/>
      <c r="AS784" s="309"/>
      <c r="AV784" s="46"/>
      <c r="AW784" s="47"/>
      <c r="AY784" s="203">
        <f>AH784</f>
        <v>0</v>
      </c>
      <c r="AZ784" s="201">
        <f>IF(AV783&lt;=設定シート!C$85,AH784,IF(AND(AV783&gt;=設定シート!E$85,AV783&lt;=設定シート!G$85),AH784*105/108,AH784))</f>
        <v>0</v>
      </c>
      <c r="BA784" s="198"/>
      <c r="BB784" s="201">
        <f>IF($AL784="賃金で算定",0,INT(AY784*$AL784/100))</f>
        <v>0</v>
      </c>
      <c r="BC784" s="201">
        <f>IF(AY784=AZ784,BB784,AZ784*$AL784/100)</f>
        <v>0</v>
      </c>
      <c r="BL784" s="43">
        <f>IF(AY784=AZ784,0,1)</f>
        <v>0</v>
      </c>
      <c r="BM784" s="43" t="str">
        <f>IF(BL784=1,AL784,"")</f>
        <v/>
      </c>
    </row>
    <row r="785" spans="2:65" ht="18" customHeight="1" x14ac:dyDescent="0.15">
      <c r="B785" s="466"/>
      <c r="C785" s="467"/>
      <c r="D785" s="467"/>
      <c r="E785" s="467"/>
      <c r="F785" s="467"/>
      <c r="G785" s="467"/>
      <c r="H785" s="467"/>
      <c r="I785" s="468"/>
      <c r="J785" s="466"/>
      <c r="K785" s="467"/>
      <c r="L785" s="467"/>
      <c r="M785" s="467"/>
      <c r="N785" s="472"/>
      <c r="O785" s="86"/>
      <c r="P785" s="15" t="s">
        <v>45</v>
      </c>
      <c r="Q785" s="44"/>
      <c r="R785" s="15" t="s">
        <v>46</v>
      </c>
      <c r="S785" s="85"/>
      <c r="T785" s="474" t="s">
        <v>47</v>
      </c>
      <c r="U785" s="475"/>
      <c r="V785" s="476"/>
      <c r="W785" s="477"/>
      <c r="X785" s="477"/>
      <c r="Y785" s="60"/>
      <c r="Z785" s="33"/>
      <c r="AA785" s="34"/>
      <c r="AB785" s="34"/>
      <c r="AC785" s="35"/>
      <c r="AD785" s="33"/>
      <c r="AE785" s="34"/>
      <c r="AF785" s="34"/>
      <c r="AG785" s="40"/>
      <c r="AH785" s="462">
        <f>IF(V785="賃金で算定",V786+Z786-AD786,0)</f>
        <v>0</v>
      </c>
      <c r="AI785" s="463"/>
      <c r="AJ785" s="463"/>
      <c r="AK785" s="464"/>
      <c r="AL785" s="51"/>
      <c r="AM785" s="52"/>
      <c r="AN785" s="590"/>
      <c r="AO785" s="591"/>
      <c r="AP785" s="591"/>
      <c r="AQ785" s="591"/>
      <c r="AR785" s="591"/>
      <c r="AS785" s="307"/>
      <c r="AV785" s="46" t="str">
        <f>IF(OR(O785="",Q785=""),"", IF(O785&lt;20,DATE(O785+118,Q785,IF(S785="",1,S785)),DATE(O785+88,Q785,IF(S785="",1,S785))))</f>
        <v/>
      </c>
      <c r="AW785" s="47" t="str">
        <f>IF(AV785&lt;=設定シート!C$15,"昔",IF(AV785&lt;=設定シート!E$15,"上",IF(AV785&lt;=設定シート!G$15,"中","下")))</f>
        <v>下</v>
      </c>
      <c r="AX785" s="4">
        <f>IF(AV785&lt;=設定シート!$E$36,5,IF(AV785&lt;=設定シート!$I$36,7,IF(AV785&lt;=設定シート!$M$36,9,11)))</f>
        <v>11</v>
      </c>
      <c r="AY785" s="202"/>
      <c r="AZ785" s="200"/>
      <c r="BA785" s="204">
        <f t="shared" ref="BA785" si="418">AN785</f>
        <v>0</v>
      </c>
      <c r="BB785" s="200"/>
      <c r="BC785" s="200"/>
      <c r="BL785" s="43"/>
      <c r="BM785" s="43"/>
    </row>
    <row r="786" spans="2:65" ht="18" customHeight="1" x14ac:dyDescent="0.15">
      <c r="B786" s="469"/>
      <c r="C786" s="470"/>
      <c r="D786" s="470"/>
      <c r="E786" s="470"/>
      <c r="F786" s="470"/>
      <c r="G786" s="470"/>
      <c r="H786" s="470"/>
      <c r="I786" s="471"/>
      <c r="J786" s="469"/>
      <c r="K786" s="470"/>
      <c r="L786" s="470"/>
      <c r="M786" s="470"/>
      <c r="N786" s="473"/>
      <c r="O786" s="87"/>
      <c r="P786" s="16" t="s">
        <v>45</v>
      </c>
      <c r="Q786" s="45"/>
      <c r="R786" s="16" t="s">
        <v>46</v>
      </c>
      <c r="S786" s="88"/>
      <c r="T786" s="480" t="s">
        <v>48</v>
      </c>
      <c r="U786" s="481"/>
      <c r="V786" s="482"/>
      <c r="W786" s="483"/>
      <c r="X786" s="483"/>
      <c r="Y786" s="484"/>
      <c r="Z786" s="485"/>
      <c r="AA786" s="486"/>
      <c r="AB786" s="486"/>
      <c r="AC786" s="486"/>
      <c r="AD786" s="482">
        <v>0</v>
      </c>
      <c r="AE786" s="483"/>
      <c r="AF786" s="483"/>
      <c r="AG786" s="484"/>
      <c r="AH786" s="435">
        <f>IF(V785="賃金で算定",0,V786+Z786-AD786)</f>
        <v>0</v>
      </c>
      <c r="AI786" s="435"/>
      <c r="AJ786" s="435"/>
      <c r="AK786" s="465"/>
      <c r="AL786" s="439">
        <f>IF(V785="賃金で算定","賃金で算定",IF(OR(V786=0,$F801="",AV785=""),0,IF(AW785="昔",VLOOKUP($F801,労務比率,AX785,FALSE),IF(AW785="上",VLOOKUP($F801,労務比率,AX785,FALSE),IF(AW785="中",VLOOKUP($F801,労務比率,AX785,FALSE),VLOOKUP($F801,労務比率,AX785,FALSE))))))</f>
        <v>0</v>
      </c>
      <c r="AM786" s="440"/>
      <c r="AN786" s="615">
        <f>IF(V785="賃金で算定",0,INT(AH786*AL786/100))</f>
        <v>0</v>
      </c>
      <c r="AO786" s="616"/>
      <c r="AP786" s="616"/>
      <c r="AQ786" s="616"/>
      <c r="AR786" s="616"/>
      <c r="AS786" s="309"/>
      <c r="AV786" s="46"/>
      <c r="AW786" s="47"/>
      <c r="AY786" s="203">
        <f t="shared" ref="AY786" si="419">AH786</f>
        <v>0</v>
      </c>
      <c r="AZ786" s="201">
        <f>IF(AV785&lt;=設定シート!C$85,AH786,IF(AND(AV785&gt;=設定シート!E$85,AV785&lt;=設定シート!G$85),AH786*105/108,AH786))</f>
        <v>0</v>
      </c>
      <c r="BA786" s="198"/>
      <c r="BB786" s="201">
        <f t="shared" ref="BB786" si="420">IF($AL786="賃金で算定",0,INT(AY786*$AL786/100))</f>
        <v>0</v>
      </c>
      <c r="BC786" s="201">
        <f>IF(AY786=AZ786,BB786,AZ786*$AL786/100)</f>
        <v>0</v>
      </c>
      <c r="BL786" s="43">
        <f>IF(AY786=AZ786,0,1)</f>
        <v>0</v>
      </c>
      <c r="BM786" s="43" t="str">
        <f>IF(BL786=1,AL786,"")</f>
        <v/>
      </c>
    </row>
    <row r="787" spans="2:65" ht="18" customHeight="1" x14ac:dyDescent="0.15">
      <c r="B787" s="466"/>
      <c r="C787" s="467"/>
      <c r="D787" s="467"/>
      <c r="E787" s="467"/>
      <c r="F787" s="467"/>
      <c r="G787" s="467"/>
      <c r="H787" s="467"/>
      <c r="I787" s="468"/>
      <c r="J787" s="466"/>
      <c r="K787" s="467"/>
      <c r="L787" s="467"/>
      <c r="M787" s="467"/>
      <c r="N787" s="472"/>
      <c r="O787" s="86"/>
      <c r="P787" s="15" t="s">
        <v>45</v>
      </c>
      <c r="Q787" s="44"/>
      <c r="R787" s="15" t="s">
        <v>46</v>
      </c>
      <c r="S787" s="85"/>
      <c r="T787" s="474" t="s">
        <v>47</v>
      </c>
      <c r="U787" s="475"/>
      <c r="V787" s="476"/>
      <c r="W787" s="477"/>
      <c r="X787" s="477"/>
      <c r="Y787" s="60"/>
      <c r="Z787" s="33"/>
      <c r="AA787" s="34"/>
      <c r="AB787" s="34"/>
      <c r="AC787" s="35"/>
      <c r="AD787" s="33"/>
      <c r="AE787" s="34"/>
      <c r="AF787" s="34"/>
      <c r="AG787" s="40"/>
      <c r="AH787" s="462">
        <f>IF(V787="賃金で算定",V788+Z788-AD788,0)</f>
        <v>0</v>
      </c>
      <c r="AI787" s="463"/>
      <c r="AJ787" s="463"/>
      <c r="AK787" s="464"/>
      <c r="AL787" s="51"/>
      <c r="AM787" s="52"/>
      <c r="AN787" s="590"/>
      <c r="AO787" s="591"/>
      <c r="AP787" s="591"/>
      <c r="AQ787" s="591"/>
      <c r="AR787" s="591"/>
      <c r="AS787" s="307"/>
      <c r="AV787" s="46" t="str">
        <f>IF(OR(O787="",Q787=""),"", IF(O787&lt;20,DATE(O787+118,Q787,IF(S787="",1,S787)),DATE(O787+88,Q787,IF(S787="",1,S787))))</f>
        <v/>
      </c>
      <c r="AW787" s="47" t="str">
        <f>IF(AV787&lt;=設定シート!C$15,"昔",IF(AV787&lt;=設定シート!E$15,"上",IF(AV787&lt;=設定シート!G$15,"中","下")))</f>
        <v>下</v>
      </c>
      <c r="AX787" s="4">
        <f>IF(AV787&lt;=設定シート!$E$36,5,IF(AV787&lt;=設定シート!$I$36,7,IF(AV787&lt;=設定シート!$M$36,9,11)))</f>
        <v>11</v>
      </c>
      <c r="AY787" s="202"/>
      <c r="AZ787" s="200"/>
      <c r="BA787" s="204">
        <f t="shared" ref="BA787" si="421">AN787</f>
        <v>0</v>
      </c>
      <c r="BB787" s="200"/>
      <c r="BC787" s="200"/>
    </row>
    <row r="788" spans="2:65" ht="18" customHeight="1" x14ac:dyDescent="0.15">
      <c r="B788" s="469"/>
      <c r="C788" s="470"/>
      <c r="D788" s="470"/>
      <c r="E788" s="470"/>
      <c r="F788" s="470"/>
      <c r="G788" s="470"/>
      <c r="H788" s="470"/>
      <c r="I788" s="471"/>
      <c r="J788" s="469"/>
      <c r="K788" s="470"/>
      <c r="L788" s="470"/>
      <c r="M788" s="470"/>
      <c r="N788" s="473"/>
      <c r="O788" s="87"/>
      <c r="P788" s="16" t="s">
        <v>45</v>
      </c>
      <c r="Q788" s="45"/>
      <c r="R788" s="16" t="s">
        <v>46</v>
      </c>
      <c r="S788" s="88"/>
      <c r="T788" s="480" t="s">
        <v>48</v>
      </c>
      <c r="U788" s="481"/>
      <c r="V788" s="482"/>
      <c r="W788" s="483"/>
      <c r="X788" s="483"/>
      <c r="Y788" s="484"/>
      <c r="Z788" s="482"/>
      <c r="AA788" s="483"/>
      <c r="AB788" s="483"/>
      <c r="AC788" s="483"/>
      <c r="AD788" s="482">
        <v>0</v>
      </c>
      <c r="AE788" s="483"/>
      <c r="AF788" s="483"/>
      <c r="AG788" s="484"/>
      <c r="AH788" s="435">
        <f>IF(V787="賃金で算定",0,V788+Z788-AD788)</f>
        <v>0</v>
      </c>
      <c r="AI788" s="435"/>
      <c r="AJ788" s="435"/>
      <c r="AK788" s="465"/>
      <c r="AL788" s="439">
        <f>IF(V787="賃金で算定","賃金で算定",IF(OR(V788=0,$F801="",AV787=""),0,IF(AW787="昔",VLOOKUP($F801,労務比率,AX787,FALSE),IF(AW787="上",VLOOKUP($F801,労務比率,AX787,FALSE),IF(AW787="中",VLOOKUP($F801,労務比率,AX787,FALSE),VLOOKUP($F801,労務比率,AX787,FALSE))))))</f>
        <v>0</v>
      </c>
      <c r="AM788" s="440"/>
      <c r="AN788" s="615">
        <f>IF(V787="賃金で算定",0,INT(AH788*AL788/100))</f>
        <v>0</v>
      </c>
      <c r="AO788" s="616"/>
      <c r="AP788" s="616"/>
      <c r="AQ788" s="616"/>
      <c r="AR788" s="616"/>
      <c r="AS788" s="309"/>
      <c r="AV788" s="46"/>
      <c r="AW788" s="47"/>
      <c r="AY788" s="203">
        <f t="shared" ref="AY788" si="422">AH788</f>
        <v>0</v>
      </c>
      <c r="AZ788" s="201">
        <f>IF(AV787&lt;=設定シート!C$85,AH788,IF(AND(AV787&gt;=設定シート!E$85,AV787&lt;=設定シート!G$85),AH788*105/108,AH788))</f>
        <v>0</v>
      </c>
      <c r="BA788" s="198"/>
      <c r="BB788" s="201">
        <f t="shared" ref="BB788" si="423">IF($AL788="賃金で算定",0,INT(AY788*$AL788/100))</f>
        <v>0</v>
      </c>
      <c r="BC788" s="201">
        <f>IF(AY788=AZ788,BB788,AZ788*$AL788/100)</f>
        <v>0</v>
      </c>
      <c r="BL788" s="43">
        <f>IF(AY788=AZ788,0,1)</f>
        <v>0</v>
      </c>
      <c r="BM788" s="43" t="str">
        <f>IF(BL788=1,AL788,"")</f>
        <v/>
      </c>
    </row>
    <row r="789" spans="2:65" ht="18" customHeight="1" x14ac:dyDescent="0.15">
      <c r="B789" s="466"/>
      <c r="C789" s="467"/>
      <c r="D789" s="467"/>
      <c r="E789" s="467"/>
      <c r="F789" s="467"/>
      <c r="G789" s="467"/>
      <c r="H789" s="467"/>
      <c r="I789" s="468"/>
      <c r="J789" s="466"/>
      <c r="K789" s="467"/>
      <c r="L789" s="467"/>
      <c r="M789" s="467"/>
      <c r="N789" s="472"/>
      <c r="O789" s="86"/>
      <c r="P789" s="15" t="s">
        <v>45</v>
      </c>
      <c r="Q789" s="44"/>
      <c r="R789" s="15" t="s">
        <v>46</v>
      </c>
      <c r="S789" s="85"/>
      <c r="T789" s="474" t="s">
        <v>47</v>
      </c>
      <c r="U789" s="475"/>
      <c r="V789" s="476"/>
      <c r="W789" s="477"/>
      <c r="X789" s="477"/>
      <c r="Y789" s="61"/>
      <c r="Z789" s="29"/>
      <c r="AA789" s="30"/>
      <c r="AB789" s="30"/>
      <c r="AC789" s="41"/>
      <c r="AD789" s="29"/>
      <c r="AE789" s="30"/>
      <c r="AF789" s="30"/>
      <c r="AG789" s="42"/>
      <c r="AH789" s="462">
        <f>IF(V789="賃金で算定",V790+Z790-AD790,0)</f>
        <v>0</v>
      </c>
      <c r="AI789" s="463"/>
      <c r="AJ789" s="463"/>
      <c r="AK789" s="464"/>
      <c r="AL789" s="51"/>
      <c r="AM789" s="52"/>
      <c r="AN789" s="590"/>
      <c r="AO789" s="591"/>
      <c r="AP789" s="591"/>
      <c r="AQ789" s="591"/>
      <c r="AR789" s="591"/>
      <c r="AS789" s="307"/>
      <c r="AV789" s="46" t="str">
        <f>IF(OR(O789="",Q789=""),"", IF(O789&lt;20,DATE(O789+118,Q789,IF(S789="",1,S789)),DATE(O789+88,Q789,IF(S789="",1,S789))))</f>
        <v/>
      </c>
      <c r="AW789" s="47" t="str">
        <f>IF(AV789&lt;=設定シート!C$15,"昔",IF(AV789&lt;=設定シート!E$15,"上",IF(AV789&lt;=設定シート!G$15,"中","下")))</f>
        <v>下</v>
      </c>
      <c r="AX789" s="4">
        <f>IF(AV789&lt;=設定シート!$E$36,5,IF(AV789&lt;=設定シート!$I$36,7,IF(AV789&lt;=設定シート!$M$36,9,11)))</f>
        <v>11</v>
      </c>
      <c r="AY789" s="202"/>
      <c r="AZ789" s="200"/>
      <c r="BA789" s="204">
        <f t="shared" ref="BA789" si="424">AN789</f>
        <v>0</v>
      </c>
      <c r="BB789" s="200"/>
      <c r="BC789" s="200"/>
    </row>
    <row r="790" spans="2:65" ht="18" customHeight="1" x14ac:dyDescent="0.15">
      <c r="B790" s="469"/>
      <c r="C790" s="470"/>
      <c r="D790" s="470"/>
      <c r="E790" s="470"/>
      <c r="F790" s="470"/>
      <c r="G790" s="470"/>
      <c r="H790" s="470"/>
      <c r="I790" s="471"/>
      <c r="J790" s="469"/>
      <c r="K790" s="470"/>
      <c r="L790" s="470"/>
      <c r="M790" s="470"/>
      <c r="N790" s="473"/>
      <c r="O790" s="87"/>
      <c r="P790" s="16" t="s">
        <v>45</v>
      </c>
      <c r="Q790" s="45"/>
      <c r="R790" s="16" t="s">
        <v>46</v>
      </c>
      <c r="S790" s="88"/>
      <c r="T790" s="480" t="s">
        <v>48</v>
      </c>
      <c r="U790" s="481"/>
      <c r="V790" s="482"/>
      <c r="W790" s="483"/>
      <c r="X790" s="483"/>
      <c r="Y790" s="484"/>
      <c r="Z790" s="485"/>
      <c r="AA790" s="486"/>
      <c r="AB790" s="486"/>
      <c r="AC790" s="486"/>
      <c r="AD790" s="482">
        <v>0</v>
      </c>
      <c r="AE790" s="483"/>
      <c r="AF790" s="483"/>
      <c r="AG790" s="484"/>
      <c r="AH790" s="435">
        <f>IF(V789="賃金で算定",0,V790+Z790-AD790)</f>
        <v>0</v>
      </c>
      <c r="AI790" s="435"/>
      <c r="AJ790" s="435"/>
      <c r="AK790" s="465"/>
      <c r="AL790" s="439">
        <f>IF(V789="賃金で算定","賃金で算定",IF(OR(V790=0,$F801="",AV789=""),0,IF(AW789="昔",VLOOKUP($F801,労務比率,AX789,FALSE),IF(AW789="上",VLOOKUP($F801,労務比率,AX789,FALSE),IF(AW789="中",VLOOKUP($F801,労務比率,AX789,FALSE),VLOOKUP($F801,労務比率,AX789,FALSE))))))</f>
        <v>0</v>
      </c>
      <c r="AM790" s="440"/>
      <c r="AN790" s="615">
        <f>IF(V789="賃金で算定",0,INT(AH790*AL790/100))</f>
        <v>0</v>
      </c>
      <c r="AO790" s="616"/>
      <c r="AP790" s="616"/>
      <c r="AQ790" s="616"/>
      <c r="AR790" s="616"/>
      <c r="AS790" s="309"/>
      <c r="AV790" s="46"/>
      <c r="AW790" s="47"/>
      <c r="AY790" s="203">
        <f t="shared" ref="AY790" si="425">AH790</f>
        <v>0</v>
      </c>
      <c r="AZ790" s="201">
        <f>IF(AV789&lt;=設定シート!C$85,AH790,IF(AND(AV789&gt;=設定シート!E$85,AV789&lt;=設定シート!G$85),AH790*105/108,AH790))</f>
        <v>0</v>
      </c>
      <c r="BA790" s="198"/>
      <c r="BB790" s="201">
        <f t="shared" ref="BB790" si="426">IF($AL790="賃金で算定",0,INT(AY790*$AL790/100))</f>
        <v>0</v>
      </c>
      <c r="BC790" s="201">
        <f>IF(AY790=AZ790,BB790,AZ790*$AL790/100)</f>
        <v>0</v>
      </c>
      <c r="BL790" s="43">
        <f>IF(AY790=AZ790,0,1)</f>
        <v>0</v>
      </c>
      <c r="BM790" s="43" t="str">
        <f>IF(BL790=1,AL790,"")</f>
        <v/>
      </c>
    </row>
    <row r="791" spans="2:65" ht="18" customHeight="1" x14ac:dyDescent="0.15">
      <c r="B791" s="466"/>
      <c r="C791" s="467"/>
      <c r="D791" s="467"/>
      <c r="E791" s="467"/>
      <c r="F791" s="467"/>
      <c r="G791" s="467"/>
      <c r="H791" s="467"/>
      <c r="I791" s="468"/>
      <c r="J791" s="466"/>
      <c r="K791" s="467"/>
      <c r="L791" s="467"/>
      <c r="M791" s="467"/>
      <c r="N791" s="472"/>
      <c r="O791" s="86"/>
      <c r="P791" s="15" t="s">
        <v>45</v>
      </c>
      <c r="Q791" s="44"/>
      <c r="R791" s="15" t="s">
        <v>46</v>
      </c>
      <c r="S791" s="85"/>
      <c r="T791" s="474" t="s">
        <v>47</v>
      </c>
      <c r="U791" s="475"/>
      <c r="V791" s="476"/>
      <c r="W791" s="477"/>
      <c r="X791" s="477"/>
      <c r="Y791" s="60"/>
      <c r="Z791" s="33"/>
      <c r="AA791" s="34"/>
      <c r="AB791" s="34"/>
      <c r="AC791" s="35"/>
      <c r="AD791" s="33"/>
      <c r="AE791" s="34"/>
      <c r="AF791" s="34"/>
      <c r="AG791" s="40"/>
      <c r="AH791" s="462">
        <f>IF(V791="賃金で算定",V792+Z792-AD792,0)</f>
        <v>0</v>
      </c>
      <c r="AI791" s="463"/>
      <c r="AJ791" s="463"/>
      <c r="AK791" s="464"/>
      <c r="AL791" s="51"/>
      <c r="AM791" s="52"/>
      <c r="AN791" s="590"/>
      <c r="AO791" s="591"/>
      <c r="AP791" s="591"/>
      <c r="AQ791" s="591"/>
      <c r="AR791" s="591"/>
      <c r="AS791" s="307"/>
      <c r="AV791" s="46" t="str">
        <f>IF(OR(O791="",Q791=""),"", IF(O791&lt;20,DATE(O791+118,Q791,IF(S791="",1,S791)),DATE(O791+88,Q791,IF(S791="",1,S791))))</f>
        <v/>
      </c>
      <c r="AW791" s="47" t="str">
        <f>IF(AV791&lt;=設定シート!C$15,"昔",IF(AV791&lt;=設定シート!E$15,"上",IF(AV791&lt;=設定シート!G$15,"中","下")))</f>
        <v>下</v>
      </c>
      <c r="AX791" s="4">
        <f>IF(AV791&lt;=設定シート!$E$36,5,IF(AV791&lt;=設定シート!$I$36,7,IF(AV791&lt;=設定シート!$M$36,9,11)))</f>
        <v>11</v>
      </c>
      <c r="AY791" s="202"/>
      <c r="AZ791" s="200"/>
      <c r="BA791" s="204">
        <f t="shared" ref="BA791" si="427">AN791</f>
        <v>0</v>
      </c>
      <c r="BB791" s="200"/>
      <c r="BC791" s="200"/>
    </row>
    <row r="792" spans="2:65" ht="18" customHeight="1" x14ac:dyDescent="0.15">
      <c r="B792" s="469"/>
      <c r="C792" s="470"/>
      <c r="D792" s="470"/>
      <c r="E792" s="470"/>
      <c r="F792" s="470"/>
      <c r="G792" s="470"/>
      <c r="H792" s="470"/>
      <c r="I792" s="471"/>
      <c r="J792" s="469"/>
      <c r="K792" s="470"/>
      <c r="L792" s="470"/>
      <c r="M792" s="470"/>
      <c r="N792" s="473"/>
      <c r="O792" s="87"/>
      <c r="P792" s="16" t="s">
        <v>45</v>
      </c>
      <c r="Q792" s="45"/>
      <c r="R792" s="16" t="s">
        <v>46</v>
      </c>
      <c r="S792" s="88"/>
      <c r="T792" s="480" t="s">
        <v>48</v>
      </c>
      <c r="U792" s="481"/>
      <c r="V792" s="482"/>
      <c r="W792" s="483"/>
      <c r="X792" s="483"/>
      <c r="Y792" s="484"/>
      <c r="Z792" s="482"/>
      <c r="AA792" s="483"/>
      <c r="AB792" s="483"/>
      <c r="AC792" s="483"/>
      <c r="AD792" s="482">
        <v>0</v>
      </c>
      <c r="AE792" s="483"/>
      <c r="AF792" s="483"/>
      <c r="AG792" s="484"/>
      <c r="AH792" s="435">
        <f>IF(V791="賃金で算定",0,V792+Z792-AD792)</f>
        <v>0</v>
      </c>
      <c r="AI792" s="435"/>
      <c r="AJ792" s="435"/>
      <c r="AK792" s="465"/>
      <c r="AL792" s="439">
        <f>IF(V791="賃金で算定","賃金で算定",IF(OR(V792=0,$F801="",AV791=""),0,IF(AW791="昔",VLOOKUP($F801,労務比率,AX791,FALSE),IF(AW791="上",VLOOKUP($F801,労務比率,AX791,FALSE),IF(AW791="中",VLOOKUP($F801,労務比率,AX791,FALSE),VLOOKUP($F801,労務比率,AX791,FALSE))))))</f>
        <v>0</v>
      </c>
      <c r="AM792" s="440"/>
      <c r="AN792" s="615">
        <f>IF(V791="賃金で算定",0,INT(AH792*AL792/100))</f>
        <v>0</v>
      </c>
      <c r="AO792" s="616"/>
      <c r="AP792" s="616"/>
      <c r="AQ792" s="616"/>
      <c r="AR792" s="616"/>
      <c r="AS792" s="309"/>
      <c r="AV792" s="46"/>
      <c r="AW792" s="47"/>
      <c r="AY792" s="203">
        <f t="shared" ref="AY792" si="428">AH792</f>
        <v>0</v>
      </c>
      <c r="AZ792" s="201">
        <f>IF(AV791&lt;=設定シート!C$85,AH792,IF(AND(AV791&gt;=設定シート!E$85,AV791&lt;=設定シート!G$85),AH792*105/108,AH792))</f>
        <v>0</v>
      </c>
      <c r="BA792" s="198"/>
      <c r="BB792" s="201">
        <f t="shared" ref="BB792" si="429">IF($AL792="賃金で算定",0,INT(AY792*$AL792/100))</f>
        <v>0</v>
      </c>
      <c r="BC792" s="201">
        <f>IF(AY792=AZ792,BB792,AZ792*$AL792/100)</f>
        <v>0</v>
      </c>
      <c r="BL792" s="43">
        <f>IF(AY792=AZ792,0,1)</f>
        <v>0</v>
      </c>
      <c r="BM792" s="43" t="str">
        <f>IF(BL792=1,AL792,"")</f>
        <v/>
      </c>
    </row>
    <row r="793" spans="2:65" ht="18" customHeight="1" x14ac:dyDescent="0.15">
      <c r="B793" s="466"/>
      <c r="C793" s="467"/>
      <c r="D793" s="467"/>
      <c r="E793" s="467"/>
      <c r="F793" s="467"/>
      <c r="G793" s="467"/>
      <c r="H793" s="467"/>
      <c r="I793" s="468"/>
      <c r="J793" s="466"/>
      <c r="K793" s="467"/>
      <c r="L793" s="467"/>
      <c r="M793" s="467"/>
      <c r="N793" s="472"/>
      <c r="O793" s="86"/>
      <c r="P793" s="15" t="s">
        <v>45</v>
      </c>
      <c r="Q793" s="44"/>
      <c r="R793" s="15" t="s">
        <v>46</v>
      </c>
      <c r="S793" s="85"/>
      <c r="T793" s="474" t="s">
        <v>47</v>
      </c>
      <c r="U793" s="475"/>
      <c r="V793" s="476"/>
      <c r="W793" s="477"/>
      <c r="X793" s="477"/>
      <c r="Y793" s="60"/>
      <c r="Z793" s="33"/>
      <c r="AA793" s="34"/>
      <c r="AB793" s="34"/>
      <c r="AC793" s="35"/>
      <c r="AD793" s="33"/>
      <c r="AE793" s="34"/>
      <c r="AF793" s="34"/>
      <c r="AG793" s="40"/>
      <c r="AH793" s="462">
        <f>IF(V793="賃金で算定",V794+Z794-AD794,0)</f>
        <v>0</v>
      </c>
      <c r="AI793" s="463"/>
      <c r="AJ793" s="463"/>
      <c r="AK793" s="464"/>
      <c r="AL793" s="51"/>
      <c r="AM793" s="52"/>
      <c r="AN793" s="590"/>
      <c r="AO793" s="591"/>
      <c r="AP793" s="591"/>
      <c r="AQ793" s="591"/>
      <c r="AR793" s="591"/>
      <c r="AS793" s="307"/>
      <c r="AV793" s="46" t="str">
        <f>IF(OR(O793="",Q793=""),"", IF(O793&lt;20,DATE(O793+118,Q793,IF(S793="",1,S793)),DATE(O793+88,Q793,IF(S793="",1,S793))))</f>
        <v/>
      </c>
      <c r="AW793" s="47" t="str">
        <f>IF(AV793&lt;=設定シート!C$15,"昔",IF(AV793&lt;=設定シート!E$15,"上",IF(AV793&lt;=設定シート!G$15,"中","下")))</f>
        <v>下</v>
      </c>
      <c r="AX793" s="4">
        <f>IF(AV793&lt;=設定シート!$E$36,5,IF(AV793&lt;=設定シート!$I$36,7,IF(AV793&lt;=設定シート!$M$36,9,11)))</f>
        <v>11</v>
      </c>
      <c r="AY793" s="202"/>
      <c r="AZ793" s="200"/>
      <c r="BA793" s="204">
        <f t="shared" ref="BA793" si="430">AN793</f>
        <v>0</v>
      </c>
      <c r="BB793" s="200"/>
      <c r="BC793" s="200"/>
    </row>
    <row r="794" spans="2:65" ht="18" customHeight="1" x14ac:dyDescent="0.15">
      <c r="B794" s="469"/>
      <c r="C794" s="470"/>
      <c r="D794" s="470"/>
      <c r="E794" s="470"/>
      <c r="F794" s="470"/>
      <c r="G794" s="470"/>
      <c r="H794" s="470"/>
      <c r="I794" s="471"/>
      <c r="J794" s="469"/>
      <c r="K794" s="470"/>
      <c r="L794" s="470"/>
      <c r="M794" s="470"/>
      <c r="N794" s="473"/>
      <c r="O794" s="87"/>
      <c r="P794" s="16" t="s">
        <v>45</v>
      </c>
      <c r="Q794" s="45"/>
      <c r="R794" s="16" t="s">
        <v>46</v>
      </c>
      <c r="S794" s="88"/>
      <c r="T794" s="480" t="s">
        <v>48</v>
      </c>
      <c r="U794" s="481"/>
      <c r="V794" s="482"/>
      <c r="W794" s="483"/>
      <c r="X794" s="483"/>
      <c r="Y794" s="484"/>
      <c r="Z794" s="482"/>
      <c r="AA794" s="483"/>
      <c r="AB794" s="483"/>
      <c r="AC794" s="483"/>
      <c r="AD794" s="482">
        <v>0</v>
      </c>
      <c r="AE794" s="483"/>
      <c r="AF794" s="483"/>
      <c r="AG794" s="484"/>
      <c r="AH794" s="435">
        <f>IF(V793="賃金で算定",0,V794+Z794-AD794)</f>
        <v>0</v>
      </c>
      <c r="AI794" s="435"/>
      <c r="AJ794" s="435"/>
      <c r="AK794" s="465"/>
      <c r="AL794" s="439">
        <f>IF(V793="賃金で算定","賃金で算定",IF(OR(V794=0,$F801="",AV793=""),0,IF(AW793="昔",VLOOKUP($F801,労務比率,AX793,FALSE),IF(AW793="上",VLOOKUP($F801,労務比率,AX793,FALSE),IF(AW793="中",VLOOKUP($F801,労務比率,AX793,FALSE),VLOOKUP($F801,労務比率,AX793,FALSE))))))</f>
        <v>0</v>
      </c>
      <c r="AM794" s="440"/>
      <c r="AN794" s="615">
        <f>IF(V793="賃金で算定",0,INT(AH794*AL794/100))</f>
        <v>0</v>
      </c>
      <c r="AO794" s="616"/>
      <c r="AP794" s="616"/>
      <c r="AQ794" s="616"/>
      <c r="AR794" s="616"/>
      <c r="AS794" s="309"/>
      <c r="AV794" s="46"/>
      <c r="AW794" s="47"/>
      <c r="AY794" s="203">
        <f t="shared" ref="AY794" si="431">AH794</f>
        <v>0</v>
      </c>
      <c r="AZ794" s="201">
        <f>IF(AV793&lt;=設定シート!C$85,AH794,IF(AND(AV793&gt;=設定シート!E$85,AV793&lt;=設定シート!G$85),AH794*105/108,AH794))</f>
        <v>0</v>
      </c>
      <c r="BA794" s="198"/>
      <c r="BB794" s="201">
        <f t="shared" ref="BB794" si="432">IF($AL794="賃金で算定",0,INT(AY794*$AL794/100))</f>
        <v>0</v>
      </c>
      <c r="BC794" s="201">
        <f>IF(AY794=AZ794,BB794,AZ794*$AL794/100)</f>
        <v>0</v>
      </c>
      <c r="BL794" s="43">
        <f>IF(AY794=AZ794,0,1)</f>
        <v>0</v>
      </c>
      <c r="BM794" s="43" t="str">
        <f>IF(BL794=1,AL794,"")</f>
        <v/>
      </c>
    </row>
    <row r="795" spans="2:65" ht="18" customHeight="1" x14ac:dyDescent="0.15">
      <c r="B795" s="466"/>
      <c r="C795" s="467"/>
      <c r="D795" s="467"/>
      <c r="E795" s="467"/>
      <c r="F795" s="467"/>
      <c r="G795" s="467"/>
      <c r="H795" s="467"/>
      <c r="I795" s="468"/>
      <c r="J795" s="466"/>
      <c r="K795" s="467"/>
      <c r="L795" s="467"/>
      <c r="M795" s="467"/>
      <c r="N795" s="472"/>
      <c r="O795" s="86"/>
      <c r="P795" s="15" t="s">
        <v>45</v>
      </c>
      <c r="Q795" s="44"/>
      <c r="R795" s="15" t="s">
        <v>46</v>
      </c>
      <c r="S795" s="85"/>
      <c r="T795" s="474" t="s">
        <v>47</v>
      </c>
      <c r="U795" s="475"/>
      <c r="V795" s="476"/>
      <c r="W795" s="477"/>
      <c r="X795" s="477"/>
      <c r="Y795" s="60"/>
      <c r="Z795" s="33"/>
      <c r="AA795" s="34"/>
      <c r="AB795" s="34"/>
      <c r="AC795" s="35"/>
      <c r="AD795" s="33"/>
      <c r="AE795" s="34"/>
      <c r="AF795" s="34"/>
      <c r="AG795" s="40"/>
      <c r="AH795" s="462">
        <f>IF(V795="賃金で算定",V796+Z796-AD796,0)</f>
        <v>0</v>
      </c>
      <c r="AI795" s="463"/>
      <c r="AJ795" s="463"/>
      <c r="AK795" s="464"/>
      <c r="AL795" s="51"/>
      <c r="AM795" s="52"/>
      <c r="AN795" s="590"/>
      <c r="AO795" s="591"/>
      <c r="AP795" s="591"/>
      <c r="AQ795" s="591"/>
      <c r="AR795" s="591"/>
      <c r="AS795" s="307"/>
      <c r="AV795" s="46" t="str">
        <f>IF(OR(O795="",Q795=""),"", IF(O795&lt;20,DATE(O795+118,Q795,IF(S795="",1,S795)),DATE(O795+88,Q795,IF(S795="",1,S795))))</f>
        <v/>
      </c>
      <c r="AW795" s="47" t="str">
        <f>IF(AV795&lt;=設定シート!C$15,"昔",IF(AV795&lt;=設定シート!E$15,"上",IF(AV795&lt;=設定シート!G$15,"中","下")))</f>
        <v>下</v>
      </c>
      <c r="AX795" s="4">
        <f>IF(AV795&lt;=設定シート!$E$36,5,IF(AV795&lt;=設定シート!$I$36,7,IF(AV795&lt;=設定シート!$M$36,9,11)))</f>
        <v>11</v>
      </c>
      <c r="AY795" s="202"/>
      <c r="AZ795" s="200"/>
      <c r="BA795" s="204">
        <f t="shared" ref="BA795" si="433">AN795</f>
        <v>0</v>
      </c>
      <c r="BB795" s="200"/>
      <c r="BC795" s="200"/>
    </row>
    <row r="796" spans="2:65" ht="18" customHeight="1" x14ac:dyDescent="0.15">
      <c r="B796" s="469"/>
      <c r="C796" s="470"/>
      <c r="D796" s="470"/>
      <c r="E796" s="470"/>
      <c r="F796" s="470"/>
      <c r="G796" s="470"/>
      <c r="H796" s="470"/>
      <c r="I796" s="471"/>
      <c r="J796" s="469"/>
      <c r="K796" s="470"/>
      <c r="L796" s="470"/>
      <c r="M796" s="470"/>
      <c r="N796" s="473"/>
      <c r="O796" s="87"/>
      <c r="P796" s="16" t="s">
        <v>45</v>
      </c>
      <c r="Q796" s="45"/>
      <c r="R796" s="16" t="s">
        <v>46</v>
      </c>
      <c r="S796" s="88"/>
      <c r="T796" s="480" t="s">
        <v>48</v>
      </c>
      <c r="U796" s="481"/>
      <c r="V796" s="482"/>
      <c r="W796" s="483"/>
      <c r="X796" s="483"/>
      <c r="Y796" s="484"/>
      <c r="Z796" s="482"/>
      <c r="AA796" s="483"/>
      <c r="AB796" s="483"/>
      <c r="AC796" s="483"/>
      <c r="AD796" s="482">
        <v>0</v>
      </c>
      <c r="AE796" s="483"/>
      <c r="AF796" s="483"/>
      <c r="AG796" s="484"/>
      <c r="AH796" s="435">
        <f>IF(V795="賃金で算定",0,V796+Z796-AD796)</f>
        <v>0</v>
      </c>
      <c r="AI796" s="435"/>
      <c r="AJ796" s="435"/>
      <c r="AK796" s="465"/>
      <c r="AL796" s="439">
        <f>IF(V795="賃金で算定","賃金で算定",IF(OR(V796=0,$F801="",AV795=""),0,IF(AW795="昔",VLOOKUP($F801,労務比率,AX795,FALSE),IF(AW795="上",VLOOKUP($F801,労務比率,AX795,FALSE),IF(AW795="中",VLOOKUP($F801,労務比率,AX795,FALSE),VLOOKUP($F801,労務比率,AX795,FALSE))))))</f>
        <v>0</v>
      </c>
      <c r="AM796" s="440"/>
      <c r="AN796" s="615">
        <f>IF(V795="賃金で算定",0,INT(AH796*AL796/100))</f>
        <v>0</v>
      </c>
      <c r="AO796" s="616"/>
      <c r="AP796" s="616"/>
      <c r="AQ796" s="616"/>
      <c r="AR796" s="616"/>
      <c r="AS796" s="309"/>
      <c r="AV796" s="46"/>
      <c r="AW796" s="47"/>
      <c r="AY796" s="203">
        <f t="shared" ref="AY796" si="434">AH796</f>
        <v>0</v>
      </c>
      <c r="AZ796" s="201">
        <f>IF(AV795&lt;=設定シート!C$85,AH796,IF(AND(AV795&gt;=設定シート!E$85,AV795&lt;=設定シート!G$85),AH796*105/108,AH796))</f>
        <v>0</v>
      </c>
      <c r="BA796" s="198"/>
      <c r="BB796" s="201">
        <f t="shared" ref="BB796" si="435">IF($AL796="賃金で算定",0,INT(AY796*$AL796/100))</f>
        <v>0</v>
      </c>
      <c r="BC796" s="201">
        <f>IF(AY796=AZ796,BB796,AZ796*$AL796/100)</f>
        <v>0</v>
      </c>
      <c r="BL796" s="43">
        <f>IF(AY796=AZ796,0,1)</f>
        <v>0</v>
      </c>
      <c r="BM796" s="43" t="str">
        <f>IF(BL796=1,AL796,"")</f>
        <v/>
      </c>
    </row>
    <row r="797" spans="2:65" ht="18" customHeight="1" x14ac:dyDescent="0.15">
      <c r="B797" s="466"/>
      <c r="C797" s="467"/>
      <c r="D797" s="467"/>
      <c r="E797" s="467"/>
      <c r="F797" s="467"/>
      <c r="G797" s="467"/>
      <c r="H797" s="467"/>
      <c r="I797" s="468"/>
      <c r="J797" s="466"/>
      <c r="K797" s="467"/>
      <c r="L797" s="467"/>
      <c r="M797" s="467"/>
      <c r="N797" s="472"/>
      <c r="O797" s="86"/>
      <c r="P797" s="15" t="s">
        <v>45</v>
      </c>
      <c r="Q797" s="44"/>
      <c r="R797" s="15" t="s">
        <v>46</v>
      </c>
      <c r="S797" s="85"/>
      <c r="T797" s="474" t="s">
        <v>47</v>
      </c>
      <c r="U797" s="475"/>
      <c r="V797" s="476"/>
      <c r="W797" s="477"/>
      <c r="X797" s="477"/>
      <c r="Y797" s="60"/>
      <c r="Z797" s="33"/>
      <c r="AA797" s="34"/>
      <c r="AB797" s="34"/>
      <c r="AC797" s="35"/>
      <c r="AD797" s="33"/>
      <c r="AE797" s="34"/>
      <c r="AF797" s="34"/>
      <c r="AG797" s="40"/>
      <c r="AH797" s="462">
        <f>IF(V797="賃金で算定",V798+Z798-AD798,0)</f>
        <v>0</v>
      </c>
      <c r="AI797" s="463"/>
      <c r="AJ797" s="463"/>
      <c r="AK797" s="464"/>
      <c r="AL797" s="51"/>
      <c r="AM797" s="52"/>
      <c r="AN797" s="590"/>
      <c r="AO797" s="591"/>
      <c r="AP797" s="591"/>
      <c r="AQ797" s="591"/>
      <c r="AR797" s="591"/>
      <c r="AS797" s="307"/>
      <c r="AV797" s="46" t="str">
        <f>IF(OR(O797="",Q797=""),"", IF(O797&lt;20,DATE(O797+118,Q797,IF(S797="",1,S797)),DATE(O797+88,Q797,IF(S797="",1,S797))))</f>
        <v/>
      </c>
      <c r="AW797" s="47" t="str">
        <f>IF(AV797&lt;=設定シート!C$15,"昔",IF(AV797&lt;=設定シート!E$15,"上",IF(AV797&lt;=設定シート!G$15,"中","下")))</f>
        <v>下</v>
      </c>
      <c r="AX797" s="4">
        <f>IF(AV797&lt;=設定シート!$E$36,5,IF(AV797&lt;=設定シート!$I$36,7,IF(AV797&lt;=設定シート!$M$36,9,11)))</f>
        <v>11</v>
      </c>
      <c r="AY797" s="202"/>
      <c r="AZ797" s="200"/>
      <c r="BA797" s="204">
        <f t="shared" ref="BA797" si="436">AN797</f>
        <v>0</v>
      </c>
      <c r="BB797" s="200"/>
      <c r="BC797" s="200"/>
    </row>
    <row r="798" spans="2:65" ht="18" customHeight="1" x14ac:dyDescent="0.15">
      <c r="B798" s="469"/>
      <c r="C798" s="470"/>
      <c r="D798" s="470"/>
      <c r="E798" s="470"/>
      <c r="F798" s="470"/>
      <c r="G798" s="470"/>
      <c r="H798" s="470"/>
      <c r="I798" s="471"/>
      <c r="J798" s="469"/>
      <c r="K798" s="470"/>
      <c r="L798" s="470"/>
      <c r="M798" s="470"/>
      <c r="N798" s="473"/>
      <c r="O798" s="87"/>
      <c r="P798" s="16" t="s">
        <v>45</v>
      </c>
      <c r="Q798" s="45"/>
      <c r="R798" s="16" t="s">
        <v>46</v>
      </c>
      <c r="S798" s="88"/>
      <c r="T798" s="480" t="s">
        <v>48</v>
      </c>
      <c r="U798" s="481"/>
      <c r="V798" s="482"/>
      <c r="W798" s="483"/>
      <c r="X798" s="483"/>
      <c r="Y798" s="484"/>
      <c r="Z798" s="482"/>
      <c r="AA798" s="483"/>
      <c r="AB798" s="483"/>
      <c r="AC798" s="483"/>
      <c r="AD798" s="482">
        <v>0</v>
      </c>
      <c r="AE798" s="483"/>
      <c r="AF798" s="483"/>
      <c r="AG798" s="484"/>
      <c r="AH798" s="435">
        <f>IF(V797="賃金で算定",0,V798+Z798-AD798)</f>
        <v>0</v>
      </c>
      <c r="AI798" s="435"/>
      <c r="AJ798" s="435"/>
      <c r="AK798" s="465"/>
      <c r="AL798" s="439">
        <f>IF(V797="賃金で算定","賃金で算定",IF(OR(V798=0,$F801="",AV797=""),0,IF(AW797="昔",VLOOKUP($F801,労務比率,AX797,FALSE),IF(AW797="上",VLOOKUP($F801,労務比率,AX797,FALSE),IF(AW797="中",VLOOKUP($F801,労務比率,AX797,FALSE),VLOOKUP($F801,労務比率,AX797,FALSE))))))</f>
        <v>0</v>
      </c>
      <c r="AM798" s="440"/>
      <c r="AN798" s="615">
        <f>IF(V797="賃金で算定",0,INT(AH798*AL798/100))</f>
        <v>0</v>
      </c>
      <c r="AO798" s="616"/>
      <c r="AP798" s="616"/>
      <c r="AQ798" s="616"/>
      <c r="AR798" s="616"/>
      <c r="AS798" s="309"/>
      <c r="AV798" s="46"/>
      <c r="AW798" s="47"/>
      <c r="AY798" s="203">
        <f t="shared" ref="AY798" si="437">AH798</f>
        <v>0</v>
      </c>
      <c r="AZ798" s="201">
        <f>IF(AV797&lt;=設定シート!C$85,AH798,IF(AND(AV797&gt;=設定シート!E$85,AV797&lt;=設定シート!G$85),AH798*105/108,AH798))</f>
        <v>0</v>
      </c>
      <c r="BA798" s="198"/>
      <c r="BB798" s="201">
        <f t="shared" ref="BB798" si="438">IF($AL798="賃金で算定",0,INT(AY798*$AL798/100))</f>
        <v>0</v>
      </c>
      <c r="BC798" s="201">
        <f>IF(AY798=AZ798,BB798,AZ798*$AL798/100)</f>
        <v>0</v>
      </c>
      <c r="BL798" s="43">
        <f>IF(AY798=AZ798,0,1)</f>
        <v>0</v>
      </c>
      <c r="BM798" s="43" t="str">
        <f>IF(BL798=1,AL798,"")</f>
        <v/>
      </c>
    </row>
    <row r="799" spans="2:65" ht="18" customHeight="1" x14ac:dyDescent="0.15">
      <c r="B799" s="466"/>
      <c r="C799" s="467"/>
      <c r="D799" s="467"/>
      <c r="E799" s="467"/>
      <c r="F799" s="467"/>
      <c r="G799" s="467"/>
      <c r="H799" s="467"/>
      <c r="I799" s="468"/>
      <c r="J799" s="466"/>
      <c r="K799" s="467"/>
      <c r="L799" s="467"/>
      <c r="M799" s="467"/>
      <c r="N799" s="472"/>
      <c r="O799" s="86"/>
      <c r="P799" s="15" t="s">
        <v>45</v>
      </c>
      <c r="Q799" s="44"/>
      <c r="R799" s="15" t="s">
        <v>46</v>
      </c>
      <c r="S799" s="85"/>
      <c r="T799" s="474" t="s">
        <v>47</v>
      </c>
      <c r="U799" s="475"/>
      <c r="V799" s="476"/>
      <c r="W799" s="477"/>
      <c r="X799" s="477"/>
      <c r="Y799" s="60"/>
      <c r="Z799" s="33"/>
      <c r="AA799" s="34"/>
      <c r="AB799" s="34"/>
      <c r="AC799" s="35"/>
      <c r="AD799" s="33"/>
      <c r="AE799" s="34"/>
      <c r="AF799" s="34"/>
      <c r="AG799" s="40"/>
      <c r="AH799" s="462">
        <f>IF(V799="賃金で算定",V800+Z800-AD800,0)</f>
        <v>0</v>
      </c>
      <c r="AI799" s="463"/>
      <c r="AJ799" s="463"/>
      <c r="AK799" s="464"/>
      <c r="AL799" s="51"/>
      <c r="AM799" s="52"/>
      <c r="AN799" s="590"/>
      <c r="AO799" s="591"/>
      <c r="AP799" s="591"/>
      <c r="AQ799" s="591"/>
      <c r="AR799" s="591"/>
      <c r="AS799" s="307"/>
      <c r="AV799" s="46" t="str">
        <f>IF(OR(O799="",Q799=""),"", IF(O799&lt;20,DATE(O799+118,Q799,IF(S799="",1,S799)),DATE(O799+88,Q799,IF(S799="",1,S799))))</f>
        <v/>
      </c>
      <c r="AW799" s="47" t="str">
        <f>IF(AV799&lt;=設定シート!C$15,"昔",IF(AV799&lt;=設定シート!E$15,"上",IF(AV799&lt;=設定シート!G$15,"中","下")))</f>
        <v>下</v>
      </c>
      <c r="AX799" s="4">
        <f>IF(AV799&lt;=設定シート!$E$36,5,IF(AV799&lt;=設定シート!$I$36,7,IF(AV799&lt;=設定シート!$M$36,9,11)))</f>
        <v>11</v>
      </c>
      <c r="AY799" s="202"/>
      <c r="AZ799" s="200"/>
      <c r="BA799" s="204">
        <f t="shared" ref="BA799" si="439">AN799</f>
        <v>0</v>
      </c>
      <c r="BB799" s="200"/>
      <c r="BC799" s="200"/>
    </row>
    <row r="800" spans="2:65" ht="18" customHeight="1" x14ac:dyDescent="0.15">
      <c r="B800" s="469"/>
      <c r="C800" s="470"/>
      <c r="D800" s="470"/>
      <c r="E800" s="470"/>
      <c r="F800" s="470"/>
      <c r="G800" s="470"/>
      <c r="H800" s="470"/>
      <c r="I800" s="471"/>
      <c r="J800" s="469"/>
      <c r="K800" s="470"/>
      <c r="L800" s="470"/>
      <c r="M800" s="470"/>
      <c r="N800" s="473"/>
      <c r="O800" s="87"/>
      <c r="P800" s="184" t="s">
        <v>45</v>
      </c>
      <c r="Q800" s="45"/>
      <c r="R800" s="16" t="s">
        <v>46</v>
      </c>
      <c r="S800" s="88"/>
      <c r="T800" s="480" t="s">
        <v>48</v>
      </c>
      <c r="U800" s="481"/>
      <c r="V800" s="482"/>
      <c r="W800" s="483"/>
      <c r="X800" s="483"/>
      <c r="Y800" s="484"/>
      <c r="Z800" s="482"/>
      <c r="AA800" s="483"/>
      <c r="AB800" s="483"/>
      <c r="AC800" s="483"/>
      <c r="AD800" s="482">
        <v>0</v>
      </c>
      <c r="AE800" s="483"/>
      <c r="AF800" s="483"/>
      <c r="AG800" s="484"/>
      <c r="AH800" s="436">
        <f>IF(V799="賃金で算定",0,V800+Z800-AD800)</f>
        <v>0</v>
      </c>
      <c r="AI800" s="437"/>
      <c r="AJ800" s="437"/>
      <c r="AK800" s="438"/>
      <c r="AL800" s="439">
        <f>IF(V799="賃金で算定","賃金で算定",IF(OR(V800=0,$F801="",AV799=""),0,IF(AW799="昔",VLOOKUP($F801,労務比率,AX799,FALSE),IF(AW799="上",VLOOKUP($F801,労務比率,AX799,FALSE),IF(AW799="中",VLOOKUP($F801,労務比率,AX799,FALSE),VLOOKUP($F801,労務比率,AX799,FALSE))))))</f>
        <v>0</v>
      </c>
      <c r="AM800" s="440"/>
      <c r="AN800" s="615">
        <f>IF(V799="賃金で算定",0,INT(AH800*AL800/100))</f>
        <v>0</v>
      </c>
      <c r="AO800" s="616"/>
      <c r="AP800" s="616"/>
      <c r="AQ800" s="616"/>
      <c r="AR800" s="616"/>
      <c r="AS800" s="309"/>
      <c r="AV800" s="46"/>
      <c r="AW800" s="47"/>
      <c r="AY800" s="203">
        <f t="shared" ref="AY800" si="440">AH800</f>
        <v>0</v>
      </c>
      <c r="AZ800" s="201">
        <f>IF(AV799&lt;=設定シート!C$85,AH800,IF(AND(AV799&gt;=設定シート!E$85,AV799&lt;=設定シート!G$85),AH800*105/108,AH800))</f>
        <v>0</v>
      </c>
      <c r="BA800" s="198"/>
      <c r="BB800" s="201">
        <f t="shared" ref="BB800" si="441">IF($AL800="賃金で算定",0,INT(AY800*$AL800/100))</f>
        <v>0</v>
      </c>
      <c r="BC800" s="201">
        <f>IF(AY800=AZ800,BB800,AZ800*$AL800/100)</f>
        <v>0</v>
      </c>
      <c r="BL800" s="43">
        <f>IF(AY800=AZ800,0,1)</f>
        <v>0</v>
      </c>
      <c r="BM800" s="43" t="str">
        <f>IF(BL800=1,AL800,"")</f>
        <v/>
      </c>
    </row>
    <row r="801" spans="2:65" ht="18" customHeight="1" x14ac:dyDescent="0.15">
      <c r="B801" s="441" t="s">
        <v>85</v>
      </c>
      <c r="C801" s="442"/>
      <c r="D801" s="442"/>
      <c r="E801" s="443"/>
      <c r="F801" s="450"/>
      <c r="G801" s="451"/>
      <c r="H801" s="451"/>
      <c r="I801" s="451"/>
      <c r="J801" s="451"/>
      <c r="K801" s="451"/>
      <c r="L801" s="451"/>
      <c r="M801" s="451"/>
      <c r="N801" s="452"/>
      <c r="O801" s="441" t="s">
        <v>49</v>
      </c>
      <c r="P801" s="442"/>
      <c r="Q801" s="442"/>
      <c r="R801" s="442"/>
      <c r="S801" s="442"/>
      <c r="T801" s="442"/>
      <c r="U801" s="443"/>
      <c r="V801" s="459">
        <f>AH801</f>
        <v>0</v>
      </c>
      <c r="W801" s="460"/>
      <c r="X801" s="460"/>
      <c r="Y801" s="461"/>
      <c r="Z801" s="33"/>
      <c r="AA801" s="34"/>
      <c r="AB801" s="34"/>
      <c r="AC801" s="35"/>
      <c r="AD801" s="33"/>
      <c r="AE801" s="34"/>
      <c r="AF801" s="34"/>
      <c r="AG801" s="35"/>
      <c r="AH801" s="462">
        <f>AH783+AH785+AH787+AH789+AH791+AH793+AH795+AH797+AH799</f>
        <v>0</v>
      </c>
      <c r="AI801" s="463"/>
      <c r="AJ801" s="463"/>
      <c r="AK801" s="464"/>
      <c r="AL801" s="53"/>
      <c r="AM801" s="54"/>
      <c r="AN801" s="459">
        <f>AN783+AN785+AN787+AN789+AN791+AN793+AN795+AN797+AN799</f>
        <v>0</v>
      </c>
      <c r="AO801" s="460"/>
      <c r="AP801" s="460"/>
      <c r="AQ801" s="460"/>
      <c r="AR801" s="460"/>
      <c r="AS801" s="307"/>
      <c r="AW801" s="47"/>
      <c r="AY801" s="202"/>
      <c r="AZ801" s="205"/>
      <c r="BA801" s="212">
        <f>BA783+BA785+BA787+BA789+BA791+BA793+BA795+BA797+BA799</f>
        <v>0</v>
      </c>
      <c r="BB801" s="204">
        <f>BB784+BB786+BB788+BB790+BB792+BB794+BB796+BB798+BB800</f>
        <v>0</v>
      </c>
      <c r="BC801" s="204">
        <f>SUMIF(BL784:BL800,0,BC784:BC800)+ROUNDDOWN(ROUNDDOWN(BL801*105/108,0)*BM801/100,0)</f>
        <v>0</v>
      </c>
      <c r="BL801" s="43">
        <f>SUMIF(BL784:BL800,1,AH784:AK800)</f>
        <v>0</v>
      </c>
      <c r="BM801" s="43">
        <f>IF(COUNT(BM784:BM800)=0,0,SUM(BM784:BM800)/COUNT(BM784:BM800))</f>
        <v>0</v>
      </c>
    </row>
    <row r="802" spans="2:65" ht="18" customHeight="1" x14ac:dyDescent="0.15">
      <c r="B802" s="444"/>
      <c r="C802" s="445"/>
      <c r="D802" s="445"/>
      <c r="E802" s="446"/>
      <c r="F802" s="453"/>
      <c r="G802" s="454"/>
      <c r="H802" s="454"/>
      <c r="I802" s="454"/>
      <c r="J802" s="454"/>
      <c r="K802" s="454"/>
      <c r="L802" s="454"/>
      <c r="M802" s="454"/>
      <c r="N802" s="455"/>
      <c r="O802" s="444"/>
      <c r="P802" s="445"/>
      <c r="Q802" s="445"/>
      <c r="R802" s="445"/>
      <c r="S802" s="445"/>
      <c r="T802" s="445"/>
      <c r="U802" s="446"/>
      <c r="V802" s="434">
        <f>V784+V786+V788+V790+V792+V794+V796+V798+V800-V801</f>
        <v>0</v>
      </c>
      <c r="W802" s="435"/>
      <c r="X802" s="435"/>
      <c r="Y802" s="465"/>
      <c r="Z802" s="434">
        <f>Z784+Z786+Z788+Z790+Z792+Z794+Z796+Z798+Z800</f>
        <v>0</v>
      </c>
      <c r="AA802" s="435"/>
      <c r="AB802" s="435"/>
      <c r="AC802" s="435"/>
      <c r="AD802" s="434">
        <f>AD784+AD786+AD788+AD790+AD792+AD794+AD796+AD798+AD800</f>
        <v>0</v>
      </c>
      <c r="AE802" s="435"/>
      <c r="AF802" s="435"/>
      <c r="AG802" s="435"/>
      <c r="AH802" s="434">
        <f>AY802</f>
        <v>0</v>
      </c>
      <c r="AI802" s="435"/>
      <c r="AJ802" s="435"/>
      <c r="AK802" s="435"/>
      <c r="AL802" s="55"/>
      <c r="AM802" s="56"/>
      <c r="AN802" s="926">
        <f>BB802</f>
        <v>0</v>
      </c>
      <c r="AO802" s="638"/>
      <c r="AP802" s="638"/>
      <c r="AQ802" s="638"/>
      <c r="AR802" s="638"/>
      <c r="AS802" s="308"/>
      <c r="AW802" s="47"/>
      <c r="AY802" s="208">
        <f>AY784+AY786+AY788+AY790+AY792+AY794+AY796+AY798+AY800</f>
        <v>0</v>
      </c>
      <c r="AZ802" s="210"/>
      <c r="BA802" s="210"/>
      <c r="BB802" s="206">
        <f>BB801</f>
        <v>0</v>
      </c>
      <c r="BC802" s="213"/>
    </row>
    <row r="803" spans="2:65" ht="18" customHeight="1" x14ac:dyDescent="0.15">
      <c r="B803" s="447"/>
      <c r="C803" s="448"/>
      <c r="D803" s="448"/>
      <c r="E803" s="449"/>
      <c r="F803" s="456"/>
      <c r="G803" s="457"/>
      <c r="H803" s="457"/>
      <c r="I803" s="457"/>
      <c r="J803" s="457"/>
      <c r="K803" s="457"/>
      <c r="L803" s="457"/>
      <c r="M803" s="457"/>
      <c r="N803" s="458"/>
      <c r="O803" s="447"/>
      <c r="P803" s="448"/>
      <c r="Q803" s="448"/>
      <c r="R803" s="448"/>
      <c r="S803" s="448"/>
      <c r="T803" s="448"/>
      <c r="U803" s="449"/>
      <c r="V803" s="436"/>
      <c r="W803" s="437"/>
      <c r="X803" s="437"/>
      <c r="Y803" s="438"/>
      <c r="Z803" s="436"/>
      <c r="AA803" s="437"/>
      <c r="AB803" s="437"/>
      <c r="AC803" s="437"/>
      <c r="AD803" s="436"/>
      <c r="AE803" s="437"/>
      <c r="AF803" s="437"/>
      <c r="AG803" s="437"/>
      <c r="AH803" s="436">
        <f>AZ803</f>
        <v>0</v>
      </c>
      <c r="AI803" s="437"/>
      <c r="AJ803" s="437"/>
      <c r="AK803" s="438"/>
      <c r="AL803" s="57"/>
      <c r="AM803" s="58"/>
      <c r="AN803" s="615">
        <f>BC803</f>
        <v>0</v>
      </c>
      <c r="AO803" s="616"/>
      <c r="AP803" s="616"/>
      <c r="AQ803" s="616"/>
      <c r="AR803" s="616"/>
      <c r="AS803" s="309"/>
      <c r="AU803" s="90"/>
      <c r="AW803" s="47"/>
      <c r="AY803" s="209"/>
      <c r="AZ803" s="211">
        <f>IF(AZ784+AZ786+AZ788+AZ790+AZ792+AZ794+AZ796+AZ798+AZ800=AY802,0,ROUNDDOWN(AZ784+AZ786+AZ788+AZ790+AZ792+AZ794+AZ796+AZ798+AZ800,0))</f>
        <v>0</v>
      </c>
      <c r="BA803" s="207"/>
      <c r="BB803" s="207"/>
      <c r="BC803" s="211">
        <f>IF(BC801=BB802,0,BC801)</f>
        <v>0</v>
      </c>
    </row>
    <row r="804" spans="2:65" ht="18" customHeight="1" x14ac:dyDescent="0.15">
      <c r="AD804" s="1" t="str">
        <f>IF(AND($F801="",$V801+$V802&gt;0),"事業の種類を選択してください。","")</f>
        <v/>
      </c>
      <c r="AN804" s="929">
        <f>IF(AN801=0,0,AN801+IF(AN803=0,AN802,AN803))</f>
        <v>0</v>
      </c>
      <c r="AO804" s="929"/>
      <c r="AP804" s="929"/>
      <c r="AQ804" s="929"/>
      <c r="AR804" s="929"/>
      <c r="AW804" s="47"/>
    </row>
    <row r="805" spans="2:65" ht="31.5" customHeight="1" x14ac:dyDescent="0.15">
      <c r="AN805" s="337"/>
      <c r="AO805" s="337"/>
      <c r="AP805" s="337"/>
      <c r="AQ805" s="337"/>
      <c r="AR805" s="337"/>
      <c r="AW805" s="47"/>
    </row>
    <row r="806" spans="2:65" ht="7.5" customHeight="1" x14ac:dyDescent="0.15">
      <c r="X806" s="6"/>
      <c r="Y806" s="6"/>
      <c r="AW806" s="47"/>
    </row>
    <row r="807" spans="2:65" ht="10.5" customHeight="1" x14ac:dyDescent="0.15">
      <c r="X807" s="6"/>
      <c r="Y807" s="6"/>
      <c r="AW807" s="47"/>
    </row>
    <row r="808" spans="2:65" ht="5.25" customHeight="1" x14ac:dyDescent="0.15">
      <c r="X808" s="6"/>
      <c r="Y808" s="6"/>
      <c r="AW808" s="47"/>
    </row>
    <row r="809" spans="2:65" ht="5.25" customHeight="1" x14ac:dyDescent="0.15">
      <c r="X809" s="6"/>
      <c r="Y809" s="6"/>
      <c r="AW809" s="47"/>
    </row>
    <row r="810" spans="2:65" ht="5.25" customHeight="1" x14ac:dyDescent="0.15">
      <c r="X810" s="6"/>
      <c r="Y810" s="6"/>
      <c r="AW810" s="47"/>
    </row>
    <row r="811" spans="2:65" ht="5.25" customHeight="1" x14ac:dyDescent="0.15">
      <c r="X811" s="6"/>
      <c r="Y811" s="6"/>
      <c r="AW811" s="47"/>
    </row>
    <row r="812" spans="2:65" ht="17.25" customHeight="1" x14ac:dyDescent="0.15">
      <c r="B812" s="2" t="s">
        <v>50</v>
      </c>
      <c r="S812" s="4"/>
      <c r="T812" s="4"/>
      <c r="U812" s="4"/>
      <c r="V812" s="4"/>
      <c r="W812" s="4"/>
      <c r="AL812" s="48"/>
      <c r="AW812" s="47"/>
    </row>
    <row r="813" spans="2:65" ht="12.75" customHeight="1" x14ac:dyDescent="0.15">
      <c r="M813" s="49"/>
      <c r="N813" s="49"/>
      <c r="O813" s="49"/>
      <c r="P813" s="49"/>
      <c r="Q813" s="49"/>
      <c r="R813" s="49"/>
      <c r="S813" s="49"/>
      <c r="T813" s="50"/>
      <c r="U813" s="50"/>
      <c r="V813" s="50"/>
      <c r="W813" s="50"/>
      <c r="X813" s="50"/>
      <c r="Y813" s="50"/>
      <c r="Z813" s="50"/>
      <c r="AA813" s="49"/>
      <c r="AB813" s="49"/>
      <c r="AC813" s="49"/>
      <c r="AL813" s="48"/>
      <c r="AM813" s="560" t="s">
        <v>266</v>
      </c>
      <c r="AN813" s="561"/>
      <c r="AO813" s="561"/>
      <c r="AP813" s="562"/>
      <c r="AW813" s="47"/>
    </row>
    <row r="814" spans="2:65" ht="12.75" customHeight="1" x14ac:dyDescent="0.15">
      <c r="M814" s="49"/>
      <c r="N814" s="49"/>
      <c r="O814" s="49"/>
      <c r="P814" s="49"/>
      <c r="Q814" s="49"/>
      <c r="R814" s="49"/>
      <c r="S814" s="49"/>
      <c r="T814" s="50"/>
      <c r="U814" s="50"/>
      <c r="V814" s="50"/>
      <c r="W814" s="50"/>
      <c r="X814" s="50"/>
      <c r="Y814" s="50"/>
      <c r="Z814" s="50"/>
      <c r="AA814" s="49"/>
      <c r="AB814" s="49"/>
      <c r="AC814" s="49"/>
      <c r="AL814" s="48"/>
      <c r="AM814" s="563"/>
      <c r="AN814" s="564"/>
      <c r="AO814" s="564"/>
      <c r="AP814" s="565"/>
      <c r="AW814" s="47"/>
    </row>
    <row r="815" spans="2:65" ht="12.75" customHeight="1" x14ac:dyDescent="0.15">
      <c r="M815" s="49"/>
      <c r="N815" s="49"/>
      <c r="O815" s="49"/>
      <c r="P815" s="49"/>
      <c r="Q815" s="49"/>
      <c r="R815" s="49"/>
      <c r="S815" s="49"/>
      <c r="T815" s="49"/>
      <c r="U815" s="49"/>
      <c r="V815" s="49"/>
      <c r="W815" s="49"/>
      <c r="X815" s="49"/>
      <c r="Y815" s="49"/>
      <c r="Z815" s="49"/>
      <c r="AA815" s="49"/>
      <c r="AB815" s="49"/>
      <c r="AC815" s="49"/>
      <c r="AL815" s="48"/>
      <c r="AM815" s="220"/>
      <c r="AN815" s="335"/>
      <c r="AW815" s="47"/>
    </row>
    <row r="816" spans="2:65" ht="6" customHeight="1" x14ac:dyDescent="0.15">
      <c r="M816" s="49"/>
      <c r="N816" s="49"/>
      <c r="O816" s="49"/>
      <c r="P816" s="49"/>
      <c r="Q816" s="49"/>
      <c r="R816" s="49"/>
      <c r="S816" s="49"/>
      <c r="T816" s="49"/>
      <c r="U816" s="49"/>
      <c r="V816" s="49"/>
      <c r="W816" s="49"/>
      <c r="X816" s="49"/>
      <c r="Y816" s="49"/>
      <c r="Z816" s="49"/>
      <c r="AA816" s="49"/>
      <c r="AB816" s="49"/>
      <c r="AC816" s="49"/>
      <c r="AL816" s="48"/>
      <c r="AM816" s="48"/>
      <c r="AW816" s="47"/>
    </row>
    <row r="817" spans="2:65" ht="12.75" customHeight="1" x14ac:dyDescent="0.15">
      <c r="B817" s="566" t="s">
        <v>2</v>
      </c>
      <c r="C817" s="567"/>
      <c r="D817" s="567"/>
      <c r="E817" s="567"/>
      <c r="F817" s="567"/>
      <c r="G817" s="567"/>
      <c r="H817" s="567"/>
      <c r="I817" s="567"/>
      <c r="J817" s="569" t="s">
        <v>10</v>
      </c>
      <c r="K817" s="569"/>
      <c r="L817" s="3" t="s">
        <v>3</v>
      </c>
      <c r="M817" s="569" t="s">
        <v>11</v>
      </c>
      <c r="N817" s="569"/>
      <c r="O817" s="570" t="s">
        <v>12</v>
      </c>
      <c r="P817" s="569"/>
      <c r="Q817" s="569"/>
      <c r="R817" s="569"/>
      <c r="S817" s="569"/>
      <c r="T817" s="569"/>
      <c r="U817" s="569" t="s">
        <v>13</v>
      </c>
      <c r="V817" s="569"/>
      <c r="W817" s="569"/>
      <c r="AD817" s="5"/>
      <c r="AE817" s="5"/>
      <c r="AF817" s="5"/>
      <c r="AG817" s="5"/>
      <c r="AH817" s="5"/>
      <c r="AI817" s="5"/>
      <c r="AJ817" s="5"/>
      <c r="AL817" s="571">
        <f>$AL$9</f>
        <v>0</v>
      </c>
      <c r="AM817" s="572"/>
      <c r="AN817" s="938" t="s">
        <v>4</v>
      </c>
      <c r="AO817" s="938"/>
      <c r="AP817" s="941">
        <v>20</v>
      </c>
      <c r="AQ817" s="941"/>
      <c r="AR817" s="938" t="s">
        <v>5</v>
      </c>
      <c r="AS817" s="944"/>
      <c r="AW817" s="47"/>
    </row>
    <row r="818" spans="2:65" ht="13.5" customHeight="1" x14ac:dyDescent="0.15">
      <c r="B818" s="567"/>
      <c r="C818" s="567"/>
      <c r="D818" s="567"/>
      <c r="E818" s="567"/>
      <c r="F818" s="567"/>
      <c r="G818" s="567"/>
      <c r="H818" s="567"/>
      <c r="I818" s="567"/>
      <c r="J818" s="508" t="str">
        <f>$J$10</f>
        <v>1</v>
      </c>
      <c r="K818" s="510" t="str">
        <f>$K$10</f>
        <v>2</v>
      </c>
      <c r="L818" s="513" t="str">
        <f>$L$10</f>
        <v>1</v>
      </c>
      <c r="M818" s="516" t="str">
        <f>$M$10</f>
        <v>0</v>
      </c>
      <c r="N818" s="510" t="str">
        <f>$N$10</f>
        <v>3</v>
      </c>
      <c r="O818" s="516" t="str">
        <f>$O$10</f>
        <v>9</v>
      </c>
      <c r="P818" s="519" t="str">
        <f>$P$10</f>
        <v>3</v>
      </c>
      <c r="Q818" s="519" t="str">
        <f>$Q$10</f>
        <v>9</v>
      </c>
      <c r="R818" s="519" t="str">
        <f>$R$10</f>
        <v>0</v>
      </c>
      <c r="S818" s="519" t="str">
        <f>$S$10</f>
        <v>2</v>
      </c>
      <c r="T818" s="510" t="str">
        <f>$T$10</f>
        <v>5</v>
      </c>
      <c r="U818" s="516">
        <f>$U$10</f>
        <v>0</v>
      </c>
      <c r="V818" s="519">
        <f>$V$10</f>
        <v>0</v>
      </c>
      <c r="W818" s="510">
        <f>$W$10</f>
        <v>0</v>
      </c>
      <c r="AD818" s="5"/>
      <c r="AE818" s="5"/>
      <c r="AF818" s="5"/>
      <c r="AG818" s="5"/>
      <c r="AH818" s="5"/>
      <c r="AI818" s="5"/>
      <c r="AJ818" s="5"/>
      <c r="AL818" s="573"/>
      <c r="AM818" s="574"/>
      <c r="AN818" s="939"/>
      <c r="AO818" s="939"/>
      <c r="AP818" s="942"/>
      <c r="AQ818" s="942"/>
      <c r="AR818" s="939"/>
      <c r="AS818" s="945"/>
      <c r="AW818" s="47"/>
    </row>
    <row r="819" spans="2:65" ht="9" customHeight="1" x14ac:dyDescent="0.15">
      <c r="B819" s="567"/>
      <c r="C819" s="567"/>
      <c r="D819" s="567"/>
      <c r="E819" s="567"/>
      <c r="F819" s="567"/>
      <c r="G819" s="567"/>
      <c r="H819" s="567"/>
      <c r="I819" s="567"/>
      <c r="J819" s="509"/>
      <c r="K819" s="511"/>
      <c r="L819" s="514"/>
      <c r="M819" s="517"/>
      <c r="N819" s="511"/>
      <c r="O819" s="517"/>
      <c r="P819" s="520"/>
      <c r="Q819" s="520"/>
      <c r="R819" s="520"/>
      <c r="S819" s="520"/>
      <c r="T819" s="511"/>
      <c r="U819" s="517"/>
      <c r="V819" s="520"/>
      <c r="W819" s="511"/>
      <c r="AD819" s="5"/>
      <c r="AE819" s="5"/>
      <c r="AF819" s="5"/>
      <c r="AG819" s="5"/>
      <c r="AH819" s="5"/>
      <c r="AI819" s="5"/>
      <c r="AJ819" s="5"/>
      <c r="AL819" s="575"/>
      <c r="AM819" s="576"/>
      <c r="AN819" s="940"/>
      <c r="AO819" s="940"/>
      <c r="AP819" s="943"/>
      <c r="AQ819" s="943"/>
      <c r="AR819" s="940"/>
      <c r="AS819" s="946"/>
      <c r="AW819" s="47"/>
    </row>
    <row r="820" spans="2:65" ht="6" customHeight="1" x14ac:dyDescent="0.15">
      <c r="B820" s="568"/>
      <c r="C820" s="568"/>
      <c r="D820" s="568"/>
      <c r="E820" s="568"/>
      <c r="F820" s="568"/>
      <c r="G820" s="568"/>
      <c r="H820" s="568"/>
      <c r="I820" s="568"/>
      <c r="J820" s="509"/>
      <c r="K820" s="512"/>
      <c r="L820" s="515"/>
      <c r="M820" s="518"/>
      <c r="N820" s="512"/>
      <c r="O820" s="518"/>
      <c r="P820" s="521"/>
      <c r="Q820" s="521"/>
      <c r="R820" s="521"/>
      <c r="S820" s="521"/>
      <c r="T820" s="512"/>
      <c r="U820" s="518"/>
      <c r="V820" s="521"/>
      <c r="W820" s="512"/>
      <c r="AW820" s="47"/>
    </row>
    <row r="821" spans="2:65" ht="15" customHeight="1" x14ac:dyDescent="0.15">
      <c r="B821" s="487" t="s">
        <v>51</v>
      </c>
      <c r="C821" s="488"/>
      <c r="D821" s="488"/>
      <c r="E821" s="488"/>
      <c r="F821" s="488"/>
      <c r="G821" s="488"/>
      <c r="H821" s="488"/>
      <c r="I821" s="489"/>
      <c r="J821" s="487" t="s">
        <v>6</v>
      </c>
      <c r="K821" s="488"/>
      <c r="L821" s="488"/>
      <c r="M821" s="488"/>
      <c r="N821" s="496"/>
      <c r="O821" s="499" t="s">
        <v>52</v>
      </c>
      <c r="P821" s="488"/>
      <c r="Q821" s="488"/>
      <c r="R821" s="488"/>
      <c r="S821" s="488"/>
      <c r="T821" s="488"/>
      <c r="U821" s="489"/>
      <c r="V821" s="12" t="s">
        <v>53</v>
      </c>
      <c r="W821" s="27"/>
      <c r="X821" s="27"/>
      <c r="Y821" s="526" t="s">
        <v>54</v>
      </c>
      <c r="Z821" s="526"/>
      <c r="AA821" s="526"/>
      <c r="AB821" s="526"/>
      <c r="AC821" s="526"/>
      <c r="AD821" s="526"/>
      <c r="AE821" s="526"/>
      <c r="AF821" s="526"/>
      <c r="AG821" s="526"/>
      <c r="AH821" s="526"/>
      <c r="AI821" s="27"/>
      <c r="AJ821" s="27"/>
      <c r="AK821" s="28"/>
      <c r="AL821" s="527" t="s">
        <v>216</v>
      </c>
      <c r="AM821" s="527"/>
      <c r="AN821" s="930" t="s">
        <v>33</v>
      </c>
      <c r="AO821" s="930"/>
      <c r="AP821" s="930"/>
      <c r="AQ821" s="930"/>
      <c r="AR821" s="930"/>
      <c r="AS821" s="931"/>
      <c r="AW821" s="47"/>
    </row>
    <row r="822" spans="2:65" ht="13.5" customHeight="1" x14ac:dyDescent="0.15">
      <c r="B822" s="490"/>
      <c r="C822" s="491"/>
      <c r="D822" s="491"/>
      <c r="E822" s="491"/>
      <c r="F822" s="491"/>
      <c r="G822" s="491"/>
      <c r="H822" s="491"/>
      <c r="I822" s="492"/>
      <c r="J822" s="490"/>
      <c r="K822" s="491"/>
      <c r="L822" s="491"/>
      <c r="M822" s="491"/>
      <c r="N822" s="497"/>
      <c r="O822" s="500"/>
      <c r="P822" s="491"/>
      <c r="Q822" s="491"/>
      <c r="R822" s="491"/>
      <c r="S822" s="491"/>
      <c r="T822" s="491"/>
      <c r="U822" s="492"/>
      <c r="V822" s="530" t="s">
        <v>7</v>
      </c>
      <c r="W822" s="531"/>
      <c r="X822" s="531"/>
      <c r="Y822" s="532"/>
      <c r="Z822" s="536" t="s">
        <v>16</v>
      </c>
      <c r="AA822" s="537"/>
      <c r="AB822" s="537"/>
      <c r="AC822" s="538"/>
      <c r="AD822" s="542" t="s">
        <v>17</v>
      </c>
      <c r="AE822" s="543"/>
      <c r="AF822" s="543"/>
      <c r="AG822" s="544"/>
      <c r="AH822" s="548" t="s">
        <v>86</v>
      </c>
      <c r="AI822" s="549"/>
      <c r="AJ822" s="549"/>
      <c r="AK822" s="550"/>
      <c r="AL822" s="554" t="s">
        <v>217</v>
      </c>
      <c r="AM822" s="554"/>
      <c r="AN822" s="932" t="s">
        <v>19</v>
      </c>
      <c r="AO822" s="933"/>
      <c r="AP822" s="933"/>
      <c r="AQ822" s="933"/>
      <c r="AR822" s="934"/>
      <c r="AS822" s="935"/>
      <c r="AW822" s="47"/>
      <c r="AY822" s="196" t="s">
        <v>243</v>
      </c>
      <c r="AZ822" s="196" t="s">
        <v>243</v>
      </c>
      <c r="BA822" s="196" t="s">
        <v>241</v>
      </c>
      <c r="BB822" s="522" t="s">
        <v>242</v>
      </c>
      <c r="BC822" s="523"/>
    </row>
    <row r="823" spans="2:65" ht="13.5" customHeight="1" x14ac:dyDescent="0.15">
      <c r="B823" s="493"/>
      <c r="C823" s="494"/>
      <c r="D823" s="494"/>
      <c r="E823" s="494"/>
      <c r="F823" s="494"/>
      <c r="G823" s="494"/>
      <c r="H823" s="494"/>
      <c r="I823" s="495"/>
      <c r="J823" s="493"/>
      <c r="K823" s="494"/>
      <c r="L823" s="494"/>
      <c r="M823" s="494"/>
      <c r="N823" s="498"/>
      <c r="O823" s="501"/>
      <c r="P823" s="494"/>
      <c r="Q823" s="494"/>
      <c r="R823" s="494"/>
      <c r="S823" s="494"/>
      <c r="T823" s="494"/>
      <c r="U823" s="495"/>
      <c r="V823" s="533"/>
      <c r="W823" s="534"/>
      <c r="X823" s="534"/>
      <c r="Y823" s="535"/>
      <c r="Z823" s="539"/>
      <c r="AA823" s="540"/>
      <c r="AB823" s="540"/>
      <c r="AC823" s="541"/>
      <c r="AD823" s="545"/>
      <c r="AE823" s="546"/>
      <c r="AF823" s="546"/>
      <c r="AG823" s="547"/>
      <c r="AH823" s="551"/>
      <c r="AI823" s="552"/>
      <c r="AJ823" s="552"/>
      <c r="AK823" s="553"/>
      <c r="AL823" s="555"/>
      <c r="AM823" s="555"/>
      <c r="AN823" s="936"/>
      <c r="AO823" s="936"/>
      <c r="AP823" s="936"/>
      <c r="AQ823" s="936"/>
      <c r="AR823" s="936"/>
      <c r="AS823" s="937"/>
      <c r="AW823" s="47"/>
      <c r="AY823" s="197"/>
      <c r="AZ823" s="198" t="s">
        <v>237</v>
      </c>
      <c r="BA823" s="198" t="s">
        <v>240</v>
      </c>
      <c r="BB823" s="199" t="s">
        <v>238</v>
      </c>
      <c r="BC823" s="198" t="s">
        <v>237</v>
      </c>
      <c r="BL823" s="43" t="s">
        <v>251</v>
      </c>
      <c r="BM823" s="43" t="s">
        <v>151</v>
      </c>
    </row>
    <row r="824" spans="2:65" ht="18" customHeight="1" x14ac:dyDescent="0.15">
      <c r="B824" s="466"/>
      <c r="C824" s="467"/>
      <c r="D824" s="467"/>
      <c r="E824" s="467"/>
      <c r="F824" s="467"/>
      <c r="G824" s="467"/>
      <c r="H824" s="467"/>
      <c r="I824" s="468"/>
      <c r="J824" s="466"/>
      <c r="K824" s="467"/>
      <c r="L824" s="467"/>
      <c r="M824" s="467"/>
      <c r="N824" s="472"/>
      <c r="O824" s="86"/>
      <c r="P824" s="15" t="s">
        <v>0</v>
      </c>
      <c r="Q824" s="44"/>
      <c r="R824" s="15" t="s">
        <v>1</v>
      </c>
      <c r="S824" s="85"/>
      <c r="T824" s="474" t="s">
        <v>57</v>
      </c>
      <c r="U824" s="475"/>
      <c r="V824" s="476"/>
      <c r="W824" s="477"/>
      <c r="X824" s="477"/>
      <c r="Y824" s="59" t="s">
        <v>8</v>
      </c>
      <c r="Z824" s="37"/>
      <c r="AA824" s="38"/>
      <c r="AB824" s="38"/>
      <c r="AC824" s="36" t="s">
        <v>8</v>
      </c>
      <c r="AD824" s="37"/>
      <c r="AE824" s="38"/>
      <c r="AF824" s="38"/>
      <c r="AG824" s="39" t="s">
        <v>8</v>
      </c>
      <c r="AH824" s="462">
        <f>IF(V824="賃金で算定",V825+Z825-AD825,0)</f>
        <v>0</v>
      </c>
      <c r="AI824" s="463"/>
      <c r="AJ824" s="463"/>
      <c r="AK824" s="464"/>
      <c r="AL824" s="51"/>
      <c r="AM824" s="52"/>
      <c r="AN824" s="590"/>
      <c r="AO824" s="591"/>
      <c r="AP824" s="591"/>
      <c r="AQ824" s="591"/>
      <c r="AR824" s="591"/>
      <c r="AS824" s="265" t="s">
        <v>8</v>
      </c>
      <c r="AV824" s="46" t="str">
        <f>IF(OR(O824="",Q824=""),"", IF(O824&lt;20,DATE(O824+118,Q824,IF(S824="",1,S824)),DATE(O824+88,Q824,IF(S824="",1,S824))))</f>
        <v/>
      </c>
      <c r="AW824" s="47" t="str">
        <f>IF(AV824&lt;=設定シート!C$15,"昔",IF(AV824&lt;=設定シート!E$15,"上",IF(AV824&lt;=設定シート!G$15,"中","下")))</f>
        <v>下</v>
      </c>
      <c r="AX824" s="4">
        <f>IF(AV824&lt;=設定シート!$E$36,5,IF(AV824&lt;=設定シート!$I$36,7,IF(AV824&lt;=設定シート!$M$36,9,11)))</f>
        <v>11</v>
      </c>
      <c r="AY824" s="202"/>
      <c r="AZ824" s="200"/>
      <c r="BA824" s="204">
        <f>AN824</f>
        <v>0</v>
      </c>
      <c r="BB824" s="200"/>
      <c r="BC824" s="200"/>
    </row>
    <row r="825" spans="2:65" ht="18" customHeight="1" x14ac:dyDescent="0.15">
      <c r="B825" s="469"/>
      <c r="C825" s="470"/>
      <c r="D825" s="470"/>
      <c r="E825" s="470"/>
      <c r="F825" s="470"/>
      <c r="G825" s="470"/>
      <c r="H825" s="470"/>
      <c r="I825" s="471"/>
      <c r="J825" s="469"/>
      <c r="K825" s="470"/>
      <c r="L825" s="470"/>
      <c r="M825" s="470"/>
      <c r="N825" s="473"/>
      <c r="O825" s="87"/>
      <c r="P825" s="5" t="s">
        <v>0</v>
      </c>
      <c r="Q825" s="45"/>
      <c r="R825" s="5" t="s">
        <v>1</v>
      </c>
      <c r="S825" s="88"/>
      <c r="T825" s="480" t="s">
        <v>58</v>
      </c>
      <c r="U825" s="481"/>
      <c r="V825" s="482"/>
      <c r="W825" s="483"/>
      <c r="X825" s="483"/>
      <c r="Y825" s="484"/>
      <c r="Z825" s="485"/>
      <c r="AA825" s="486"/>
      <c r="AB825" s="486"/>
      <c r="AC825" s="486"/>
      <c r="AD825" s="482">
        <v>0</v>
      </c>
      <c r="AE825" s="483"/>
      <c r="AF825" s="483"/>
      <c r="AG825" s="484"/>
      <c r="AH825" s="435">
        <f>IF(V824="賃金で算定",0,V825+Z825-AD825)</f>
        <v>0</v>
      </c>
      <c r="AI825" s="435"/>
      <c r="AJ825" s="435"/>
      <c r="AK825" s="465"/>
      <c r="AL825" s="439">
        <f>IF(V824="賃金で算定","賃金で算定",IF(OR(V825=0,$F842="",AV824=""),0,IF(AW824="昔",VLOOKUP($F842,労務比率,AX824,FALSE),IF(AW824="上",VLOOKUP($F842,労務比率,AX824,FALSE),IF(AW824="中",VLOOKUP($F842,労務比率,AX824,FALSE),VLOOKUP($F842,労務比率,AX824,FALSE))))))</f>
        <v>0</v>
      </c>
      <c r="AM825" s="440"/>
      <c r="AN825" s="615">
        <f>IF(V824="賃金で算定",0,INT(AH825*AL825/100))</f>
        <v>0</v>
      </c>
      <c r="AO825" s="616"/>
      <c r="AP825" s="616"/>
      <c r="AQ825" s="616"/>
      <c r="AR825" s="616"/>
      <c r="AS825" s="309"/>
      <c r="AV825" s="46"/>
      <c r="AW825" s="47"/>
      <c r="AY825" s="203">
        <f>AH825</f>
        <v>0</v>
      </c>
      <c r="AZ825" s="201">
        <f>IF(AV824&lt;=設定シート!C$85,AH825,IF(AND(AV824&gt;=設定シート!E$85,AV824&lt;=設定シート!G$85),AH825*105/108,AH825))</f>
        <v>0</v>
      </c>
      <c r="BA825" s="198"/>
      <c r="BB825" s="201">
        <f>IF($AL825="賃金で算定",0,INT(AY825*$AL825/100))</f>
        <v>0</v>
      </c>
      <c r="BC825" s="201">
        <f>IF(AY825=AZ825,BB825,AZ825*$AL825/100)</f>
        <v>0</v>
      </c>
      <c r="BL825" s="43">
        <f>IF(AY825=AZ825,0,1)</f>
        <v>0</v>
      </c>
      <c r="BM825" s="43" t="str">
        <f>IF(BL825=1,AL825,"")</f>
        <v/>
      </c>
    </row>
    <row r="826" spans="2:65" ht="18" customHeight="1" x14ac:dyDescent="0.15">
      <c r="B826" s="466"/>
      <c r="C826" s="467"/>
      <c r="D826" s="467"/>
      <c r="E826" s="467"/>
      <c r="F826" s="467"/>
      <c r="G826" s="467"/>
      <c r="H826" s="467"/>
      <c r="I826" s="468"/>
      <c r="J826" s="466"/>
      <c r="K826" s="467"/>
      <c r="L826" s="467"/>
      <c r="M826" s="467"/>
      <c r="N826" s="472"/>
      <c r="O826" s="86"/>
      <c r="P826" s="15" t="s">
        <v>45</v>
      </c>
      <c r="Q826" s="44"/>
      <c r="R826" s="15" t="s">
        <v>46</v>
      </c>
      <c r="S826" s="85"/>
      <c r="T826" s="474" t="s">
        <v>47</v>
      </c>
      <c r="U826" s="475"/>
      <c r="V826" s="476"/>
      <c r="W826" s="477"/>
      <c r="X826" s="477"/>
      <c r="Y826" s="60"/>
      <c r="Z826" s="33"/>
      <c r="AA826" s="34"/>
      <c r="AB826" s="34"/>
      <c r="AC826" s="35"/>
      <c r="AD826" s="33"/>
      <c r="AE826" s="34"/>
      <c r="AF826" s="34"/>
      <c r="AG826" s="40"/>
      <c r="AH826" s="462">
        <f>IF(V826="賃金で算定",V827+Z827-AD827,0)</f>
        <v>0</v>
      </c>
      <c r="AI826" s="463"/>
      <c r="AJ826" s="463"/>
      <c r="AK826" s="464"/>
      <c r="AL826" s="51"/>
      <c r="AM826" s="52"/>
      <c r="AN826" s="590"/>
      <c r="AO826" s="591"/>
      <c r="AP826" s="591"/>
      <c r="AQ826" s="591"/>
      <c r="AR826" s="591"/>
      <c r="AS826" s="307"/>
      <c r="AV826" s="46" t="str">
        <f>IF(OR(O826="",Q826=""),"", IF(O826&lt;20,DATE(O826+118,Q826,IF(S826="",1,S826)),DATE(O826+88,Q826,IF(S826="",1,S826))))</f>
        <v/>
      </c>
      <c r="AW826" s="47" t="str">
        <f>IF(AV826&lt;=設定シート!C$15,"昔",IF(AV826&lt;=設定シート!E$15,"上",IF(AV826&lt;=設定シート!G$15,"中","下")))</f>
        <v>下</v>
      </c>
      <c r="AX826" s="4">
        <f>IF(AV826&lt;=設定シート!$E$36,5,IF(AV826&lt;=設定シート!$I$36,7,IF(AV826&lt;=設定シート!$M$36,9,11)))</f>
        <v>11</v>
      </c>
      <c r="AY826" s="202"/>
      <c r="AZ826" s="200"/>
      <c r="BA826" s="204">
        <f t="shared" ref="BA826" si="442">AN826</f>
        <v>0</v>
      </c>
      <c r="BB826" s="200"/>
      <c r="BC826" s="200"/>
      <c r="BL826" s="43"/>
      <c r="BM826" s="43"/>
    </row>
    <row r="827" spans="2:65" ht="18" customHeight="1" x14ac:dyDescent="0.15">
      <c r="B827" s="469"/>
      <c r="C827" s="470"/>
      <c r="D827" s="470"/>
      <c r="E827" s="470"/>
      <c r="F827" s="470"/>
      <c r="G827" s="470"/>
      <c r="H827" s="470"/>
      <c r="I827" s="471"/>
      <c r="J827" s="469"/>
      <c r="K827" s="470"/>
      <c r="L827" s="470"/>
      <c r="M827" s="470"/>
      <c r="N827" s="473"/>
      <c r="O827" s="87"/>
      <c r="P827" s="16" t="s">
        <v>45</v>
      </c>
      <c r="Q827" s="45"/>
      <c r="R827" s="16" t="s">
        <v>46</v>
      </c>
      <c r="S827" s="88"/>
      <c r="T827" s="480" t="s">
        <v>48</v>
      </c>
      <c r="U827" s="481"/>
      <c r="V827" s="482"/>
      <c r="W827" s="483"/>
      <c r="X827" s="483"/>
      <c r="Y827" s="484"/>
      <c r="Z827" s="485"/>
      <c r="AA827" s="486"/>
      <c r="AB827" s="486"/>
      <c r="AC827" s="486"/>
      <c r="AD827" s="482">
        <v>0</v>
      </c>
      <c r="AE827" s="483"/>
      <c r="AF827" s="483"/>
      <c r="AG827" s="484"/>
      <c r="AH827" s="435">
        <f>IF(V826="賃金で算定",0,V827+Z827-AD827)</f>
        <v>0</v>
      </c>
      <c r="AI827" s="435"/>
      <c r="AJ827" s="435"/>
      <c r="AK827" s="465"/>
      <c r="AL827" s="439">
        <f>IF(V826="賃金で算定","賃金で算定",IF(OR(V827=0,$F842="",AV826=""),0,IF(AW826="昔",VLOOKUP($F842,労務比率,AX826,FALSE),IF(AW826="上",VLOOKUP($F842,労務比率,AX826,FALSE),IF(AW826="中",VLOOKUP($F842,労務比率,AX826,FALSE),VLOOKUP($F842,労務比率,AX826,FALSE))))))</f>
        <v>0</v>
      </c>
      <c r="AM827" s="440"/>
      <c r="AN827" s="615">
        <f>IF(V826="賃金で算定",0,INT(AH827*AL827/100))</f>
        <v>0</v>
      </c>
      <c r="AO827" s="616"/>
      <c r="AP827" s="616"/>
      <c r="AQ827" s="616"/>
      <c r="AR827" s="616"/>
      <c r="AS827" s="309"/>
      <c r="AV827" s="46"/>
      <c r="AW827" s="47"/>
      <c r="AY827" s="203">
        <f t="shared" ref="AY827" si="443">AH827</f>
        <v>0</v>
      </c>
      <c r="AZ827" s="201">
        <f>IF(AV826&lt;=設定シート!C$85,AH827,IF(AND(AV826&gt;=設定シート!E$85,AV826&lt;=設定シート!G$85),AH827*105/108,AH827))</f>
        <v>0</v>
      </c>
      <c r="BA827" s="198"/>
      <c r="BB827" s="201">
        <f t="shared" ref="BB827" si="444">IF($AL827="賃金で算定",0,INT(AY827*$AL827/100))</f>
        <v>0</v>
      </c>
      <c r="BC827" s="201">
        <f>IF(AY827=AZ827,BB827,AZ827*$AL827/100)</f>
        <v>0</v>
      </c>
      <c r="BL827" s="43">
        <f>IF(AY827=AZ827,0,1)</f>
        <v>0</v>
      </c>
      <c r="BM827" s="43" t="str">
        <f>IF(BL827=1,AL827,"")</f>
        <v/>
      </c>
    </row>
    <row r="828" spans="2:65" ht="18" customHeight="1" x14ac:dyDescent="0.15">
      <c r="B828" s="466"/>
      <c r="C828" s="467"/>
      <c r="D828" s="467"/>
      <c r="E828" s="467"/>
      <c r="F828" s="467"/>
      <c r="G828" s="467"/>
      <c r="H828" s="467"/>
      <c r="I828" s="468"/>
      <c r="J828" s="466"/>
      <c r="K828" s="467"/>
      <c r="L828" s="467"/>
      <c r="M828" s="467"/>
      <c r="N828" s="472"/>
      <c r="O828" s="86"/>
      <c r="P828" s="15" t="s">
        <v>45</v>
      </c>
      <c r="Q828" s="44"/>
      <c r="R828" s="15" t="s">
        <v>46</v>
      </c>
      <c r="S828" s="85"/>
      <c r="T828" s="474" t="s">
        <v>47</v>
      </c>
      <c r="U828" s="475"/>
      <c r="V828" s="476"/>
      <c r="W828" s="477"/>
      <c r="X828" s="477"/>
      <c r="Y828" s="60"/>
      <c r="Z828" s="33"/>
      <c r="AA828" s="34"/>
      <c r="AB828" s="34"/>
      <c r="AC828" s="35"/>
      <c r="AD828" s="33"/>
      <c r="AE828" s="34"/>
      <c r="AF828" s="34"/>
      <c r="AG828" s="40"/>
      <c r="AH828" s="462">
        <f>IF(V828="賃金で算定",V829+Z829-AD829,0)</f>
        <v>0</v>
      </c>
      <c r="AI828" s="463"/>
      <c r="AJ828" s="463"/>
      <c r="AK828" s="464"/>
      <c r="AL828" s="51"/>
      <c r="AM828" s="52"/>
      <c r="AN828" s="590"/>
      <c r="AO828" s="591"/>
      <c r="AP828" s="591"/>
      <c r="AQ828" s="591"/>
      <c r="AR828" s="591"/>
      <c r="AS828" s="307"/>
      <c r="AV828" s="46" t="str">
        <f>IF(OR(O828="",Q828=""),"", IF(O828&lt;20,DATE(O828+118,Q828,IF(S828="",1,S828)),DATE(O828+88,Q828,IF(S828="",1,S828))))</f>
        <v/>
      </c>
      <c r="AW828" s="47" t="str">
        <f>IF(AV828&lt;=設定シート!C$15,"昔",IF(AV828&lt;=設定シート!E$15,"上",IF(AV828&lt;=設定シート!G$15,"中","下")))</f>
        <v>下</v>
      </c>
      <c r="AX828" s="4">
        <f>IF(AV828&lt;=設定シート!$E$36,5,IF(AV828&lt;=設定シート!$I$36,7,IF(AV828&lt;=設定シート!$M$36,9,11)))</f>
        <v>11</v>
      </c>
      <c r="AY828" s="202"/>
      <c r="AZ828" s="200"/>
      <c r="BA828" s="204">
        <f t="shared" ref="BA828" si="445">AN828</f>
        <v>0</v>
      </c>
      <c r="BB828" s="200"/>
      <c r="BC828" s="200"/>
    </row>
    <row r="829" spans="2:65" ht="18" customHeight="1" x14ac:dyDescent="0.15">
      <c r="B829" s="469"/>
      <c r="C829" s="470"/>
      <c r="D829" s="470"/>
      <c r="E829" s="470"/>
      <c r="F829" s="470"/>
      <c r="G829" s="470"/>
      <c r="H829" s="470"/>
      <c r="I829" s="471"/>
      <c r="J829" s="469"/>
      <c r="K829" s="470"/>
      <c r="L829" s="470"/>
      <c r="M829" s="470"/>
      <c r="N829" s="473"/>
      <c r="O829" s="87"/>
      <c r="P829" s="16" t="s">
        <v>45</v>
      </c>
      <c r="Q829" s="45"/>
      <c r="R829" s="16" t="s">
        <v>46</v>
      </c>
      <c r="S829" s="88"/>
      <c r="T829" s="480" t="s">
        <v>48</v>
      </c>
      <c r="U829" s="481"/>
      <c r="V829" s="482"/>
      <c r="W829" s="483"/>
      <c r="X829" s="483"/>
      <c r="Y829" s="484"/>
      <c r="Z829" s="482"/>
      <c r="AA829" s="483"/>
      <c r="AB829" s="483"/>
      <c r="AC829" s="483"/>
      <c r="AD829" s="482">
        <v>0</v>
      </c>
      <c r="AE829" s="483"/>
      <c r="AF829" s="483"/>
      <c r="AG829" s="484"/>
      <c r="AH829" s="435">
        <f>IF(V828="賃金で算定",0,V829+Z829-AD829)</f>
        <v>0</v>
      </c>
      <c r="AI829" s="435"/>
      <c r="AJ829" s="435"/>
      <c r="AK829" s="465"/>
      <c r="AL829" s="439">
        <f>IF(V828="賃金で算定","賃金で算定",IF(OR(V829=0,$F842="",AV828=""),0,IF(AW828="昔",VLOOKUP($F842,労務比率,AX828,FALSE),IF(AW828="上",VLOOKUP($F842,労務比率,AX828,FALSE),IF(AW828="中",VLOOKUP($F842,労務比率,AX828,FALSE),VLOOKUP($F842,労務比率,AX828,FALSE))))))</f>
        <v>0</v>
      </c>
      <c r="AM829" s="440"/>
      <c r="AN829" s="615">
        <f>IF(V828="賃金で算定",0,INT(AH829*AL829/100))</f>
        <v>0</v>
      </c>
      <c r="AO829" s="616"/>
      <c r="AP829" s="616"/>
      <c r="AQ829" s="616"/>
      <c r="AR829" s="616"/>
      <c r="AS829" s="309"/>
      <c r="AV829" s="46"/>
      <c r="AW829" s="47"/>
      <c r="AY829" s="203">
        <f t="shared" ref="AY829" si="446">AH829</f>
        <v>0</v>
      </c>
      <c r="AZ829" s="201">
        <f>IF(AV828&lt;=設定シート!C$85,AH829,IF(AND(AV828&gt;=設定シート!E$85,AV828&lt;=設定シート!G$85),AH829*105/108,AH829))</f>
        <v>0</v>
      </c>
      <c r="BA829" s="198"/>
      <c r="BB829" s="201">
        <f t="shared" ref="BB829" si="447">IF($AL829="賃金で算定",0,INT(AY829*$AL829/100))</f>
        <v>0</v>
      </c>
      <c r="BC829" s="201">
        <f>IF(AY829=AZ829,BB829,AZ829*$AL829/100)</f>
        <v>0</v>
      </c>
      <c r="BL829" s="43">
        <f>IF(AY829=AZ829,0,1)</f>
        <v>0</v>
      </c>
      <c r="BM829" s="43" t="str">
        <f>IF(BL829=1,AL829,"")</f>
        <v/>
      </c>
    </row>
    <row r="830" spans="2:65" ht="18" customHeight="1" x14ac:dyDescent="0.15">
      <c r="B830" s="466"/>
      <c r="C830" s="467"/>
      <c r="D830" s="467"/>
      <c r="E830" s="467"/>
      <c r="F830" s="467"/>
      <c r="G830" s="467"/>
      <c r="H830" s="467"/>
      <c r="I830" s="468"/>
      <c r="J830" s="466"/>
      <c r="K830" s="467"/>
      <c r="L830" s="467"/>
      <c r="M830" s="467"/>
      <c r="N830" s="472"/>
      <c r="O830" s="86"/>
      <c r="P830" s="15" t="s">
        <v>45</v>
      </c>
      <c r="Q830" s="44"/>
      <c r="R830" s="15" t="s">
        <v>46</v>
      </c>
      <c r="S830" s="85"/>
      <c r="T830" s="474" t="s">
        <v>47</v>
      </c>
      <c r="U830" s="475"/>
      <c r="V830" s="476"/>
      <c r="W830" s="477"/>
      <c r="X830" s="477"/>
      <c r="Y830" s="61"/>
      <c r="Z830" s="29"/>
      <c r="AA830" s="30"/>
      <c r="AB830" s="30"/>
      <c r="AC830" s="41"/>
      <c r="AD830" s="29"/>
      <c r="AE830" s="30"/>
      <c r="AF830" s="30"/>
      <c r="AG830" s="42"/>
      <c r="AH830" s="462">
        <f>IF(V830="賃金で算定",V831+Z831-AD831,0)</f>
        <v>0</v>
      </c>
      <c r="AI830" s="463"/>
      <c r="AJ830" s="463"/>
      <c r="AK830" s="464"/>
      <c r="AL830" s="51"/>
      <c r="AM830" s="52"/>
      <c r="AN830" s="590"/>
      <c r="AO830" s="591"/>
      <c r="AP830" s="591"/>
      <c r="AQ830" s="591"/>
      <c r="AR830" s="591"/>
      <c r="AS830" s="307"/>
      <c r="AV830" s="46" t="str">
        <f>IF(OR(O830="",Q830=""),"", IF(O830&lt;20,DATE(O830+118,Q830,IF(S830="",1,S830)),DATE(O830+88,Q830,IF(S830="",1,S830))))</f>
        <v/>
      </c>
      <c r="AW830" s="47" t="str">
        <f>IF(AV830&lt;=設定シート!C$15,"昔",IF(AV830&lt;=設定シート!E$15,"上",IF(AV830&lt;=設定シート!G$15,"中","下")))</f>
        <v>下</v>
      </c>
      <c r="AX830" s="4">
        <f>IF(AV830&lt;=設定シート!$E$36,5,IF(AV830&lt;=設定シート!$I$36,7,IF(AV830&lt;=設定シート!$M$36,9,11)))</f>
        <v>11</v>
      </c>
      <c r="AY830" s="202"/>
      <c r="AZ830" s="200"/>
      <c r="BA830" s="204">
        <f t="shared" ref="BA830" si="448">AN830</f>
        <v>0</v>
      </c>
      <c r="BB830" s="200"/>
      <c r="BC830" s="200"/>
    </row>
    <row r="831" spans="2:65" ht="18" customHeight="1" x14ac:dyDescent="0.15">
      <c r="B831" s="469"/>
      <c r="C831" s="470"/>
      <c r="D831" s="470"/>
      <c r="E831" s="470"/>
      <c r="F831" s="470"/>
      <c r="G831" s="470"/>
      <c r="H831" s="470"/>
      <c r="I831" s="471"/>
      <c r="J831" s="469"/>
      <c r="K831" s="470"/>
      <c r="L831" s="470"/>
      <c r="M831" s="470"/>
      <c r="N831" s="473"/>
      <c r="O831" s="87"/>
      <c r="P831" s="16" t="s">
        <v>45</v>
      </c>
      <c r="Q831" s="45"/>
      <c r="R831" s="16" t="s">
        <v>46</v>
      </c>
      <c r="S831" s="88"/>
      <c r="T831" s="480" t="s">
        <v>48</v>
      </c>
      <c r="U831" s="481"/>
      <c r="V831" s="482"/>
      <c r="W831" s="483"/>
      <c r="X831" s="483"/>
      <c r="Y831" s="484"/>
      <c r="Z831" s="485"/>
      <c r="AA831" s="486"/>
      <c r="AB831" s="486"/>
      <c r="AC831" s="486"/>
      <c r="AD831" s="482">
        <v>0</v>
      </c>
      <c r="AE831" s="483"/>
      <c r="AF831" s="483"/>
      <c r="AG831" s="484"/>
      <c r="AH831" s="435">
        <f>IF(V830="賃金で算定",0,V831+Z831-AD831)</f>
        <v>0</v>
      </c>
      <c r="AI831" s="435"/>
      <c r="AJ831" s="435"/>
      <c r="AK831" s="465"/>
      <c r="AL831" s="439">
        <f>IF(V830="賃金で算定","賃金で算定",IF(OR(V831=0,$F842="",AV830=""),0,IF(AW830="昔",VLOOKUP($F842,労務比率,AX830,FALSE),IF(AW830="上",VLOOKUP($F842,労務比率,AX830,FALSE),IF(AW830="中",VLOOKUP($F842,労務比率,AX830,FALSE),VLOOKUP($F842,労務比率,AX830,FALSE))))))</f>
        <v>0</v>
      </c>
      <c r="AM831" s="440"/>
      <c r="AN831" s="615">
        <f>IF(V830="賃金で算定",0,INT(AH831*AL831/100))</f>
        <v>0</v>
      </c>
      <c r="AO831" s="616"/>
      <c r="AP831" s="616"/>
      <c r="AQ831" s="616"/>
      <c r="AR831" s="616"/>
      <c r="AS831" s="309"/>
      <c r="AV831" s="46"/>
      <c r="AW831" s="47"/>
      <c r="AY831" s="203">
        <f t="shared" ref="AY831" si="449">AH831</f>
        <v>0</v>
      </c>
      <c r="AZ831" s="201">
        <f>IF(AV830&lt;=設定シート!C$85,AH831,IF(AND(AV830&gt;=設定シート!E$85,AV830&lt;=設定シート!G$85),AH831*105/108,AH831))</f>
        <v>0</v>
      </c>
      <c r="BA831" s="198"/>
      <c r="BB831" s="201">
        <f t="shared" ref="BB831" si="450">IF($AL831="賃金で算定",0,INT(AY831*$AL831/100))</f>
        <v>0</v>
      </c>
      <c r="BC831" s="201">
        <f>IF(AY831=AZ831,BB831,AZ831*$AL831/100)</f>
        <v>0</v>
      </c>
      <c r="BL831" s="43">
        <f>IF(AY831=AZ831,0,1)</f>
        <v>0</v>
      </c>
      <c r="BM831" s="43" t="str">
        <f>IF(BL831=1,AL831,"")</f>
        <v/>
      </c>
    </row>
    <row r="832" spans="2:65" ht="18" customHeight="1" x14ac:dyDescent="0.15">
      <c r="B832" s="466"/>
      <c r="C832" s="467"/>
      <c r="D832" s="467"/>
      <c r="E832" s="467"/>
      <c r="F832" s="467"/>
      <c r="G832" s="467"/>
      <c r="H832" s="467"/>
      <c r="I832" s="468"/>
      <c r="J832" s="466"/>
      <c r="K832" s="467"/>
      <c r="L832" s="467"/>
      <c r="M832" s="467"/>
      <c r="N832" s="472"/>
      <c r="O832" s="86"/>
      <c r="P832" s="15" t="s">
        <v>45</v>
      </c>
      <c r="Q832" s="44"/>
      <c r="R832" s="15" t="s">
        <v>46</v>
      </c>
      <c r="S832" s="85"/>
      <c r="T832" s="474" t="s">
        <v>47</v>
      </c>
      <c r="U832" s="475"/>
      <c r="V832" s="476"/>
      <c r="W832" s="477"/>
      <c r="X832" s="477"/>
      <c r="Y832" s="60"/>
      <c r="Z832" s="33"/>
      <c r="AA832" s="34"/>
      <c r="AB832" s="34"/>
      <c r="AC832" s="35"/>
      <c r="AD832" s="33"/>
      <c r="AE832" s="34"/>
      <c r="AF832" s="34"/>
      <c r="AG832" s="40"/>
      <c r="AH832" s="462">
        <f>IF(V832="賃金で算定",V833+Z833-AD833,0)</f>
        <v>0</v>
      </c>
      <c r="AI832" s="463"/>
      <c r="AJ832" s="463"/>
      <c r="AK832" s="464"/>
      <c r="AL832" s="51"/>
      <c r="AM832" s="52"/>
      <c r="AN832" s="590"/>
      <c r="AO832" s="591"/>
      <c r="AP832" s="591"/>
      <c r="AQ832" s="591"/>
      <c r="AR832" s="591"/>
      <c r="AS832" s="307"/>
      <c r="AV832" s="46" t="str">
        <f>IF(OR(O832="",Q832=""),"", IF(O832&lt;20,DATE(O832+118,Q832,IF(S832="",1,S832)),DATE(O832+88,Q832,IF(S832="",1,S832))))</f>
        <v/>
      </c>
      <c r="AW832" s="47" t="str">
        <f>IF(AV832&lt;=設定シート!C$15,"昔",IF(AV832&lt;=設定シート!E$15,"上",IF(AV832&lt;=設定シート!G$15,"中","下")))</f>
        <v>下</v>
      </c>
      <c r="AX832" s="4">
        <f>IF(AV832&lt;=設定シート!$E$36,5,IF(AV832&lt;=設定シート!$I$36,7,IF(AV832&lt;=設定シート!$M$36,9,11)))</f>
        <v>11</v>
      </c>
      <c r="AY832" s="202"/>
      <c r="AZ832" s="200"/>
      <c r="BA832" s="204">
        <f t="shared" ref="BA832" si="451">AN832</f>
        <v>0</v>
      </c>
      <c r="BB832" s="200"/>
      <c r="BC832" s="200"/>
    </row>
    <row r="833" spans="2:65" ht="18" customHeight="1" x14ac:dyDescent="0.15">
      <c r="B833" s="469"/>
      <c r="C833" s="470"/>
      <c r="D833" s="470"/>
      <c r="E833" s="470"/>
      <c r="F833" s="470"/>
      <c r="G833" s="470"/>
      <c r="H833" s="470"/>
      <c r="I833" s="471"/>
      <c r="J833" s="469"/>
      <c r="K833" s="470"/>
      <c r="L833" s="470"/>
      <c r="M833" s="470"/>
      <c r="N833" s="473"/>
      <c r="O833" s="87"/>
      <c r="P833" s="16" t="s">
        <v>45</v>
      </c>
      <c r="Q833" s="45"/>
      <c r="R833" s="16" t="s">
        <v>46</v>
      </c>
      <c r="S833" s="88"/>
      <c r="T833" s="480" t="s">
        <v>48</v>
      </c>
      <c r="U833" s="481"/>
      <c r="V833" s="482"/>
      <c r="W833" s="483"/>
      <c r="X833" s="483"/>
      <c r="Y833" s="484"/>
      <c r="Z833" s="482"/>
      <c r="AA833" s="483"/>
      <c r="AB833" s="483"/>
      <c r="AC833" s="483"/>
      <c r="AD833" s="482">
        <v>0</v>
      </c>
      <c r="AE833" s="483"/>
      <c r="AF833" s="483"/>
      <c r="AG833" s="484"/>
      <c r="AH833" s="435">
        <f>IF(V832="賃金で算定",0,V833+Z833-AD833)</f>
        <v>0</v>
      </c>
      <c r="AI833" s="435"/>
      <c r="AJ833" s="435"/>
      <c r="AK833" s="465"/>
      <c r="AL833" s="439">
        <f>IF(V832="賃金で算定","賃金で算定",IF(OR(V833=0,$F842="",AV832=""),0,IF(AW832="昔",VLOOKUP($F842,労務比率,AX832,FALSE),IF(AW832="上",VLOOKUP($F842,労務比率,AX832,FALSE),IF(AW832="中",VLOOKUP($F842,労務比率,AX832,FALSE),VLOOKUP($F842,労務比率,AX832,FALSE))))))</f>
        <v>0</v>
      </c>
      <c r="AM833" s="440"/>
      <c r="AN833" s="615">
        <f>IF(V832="賃金で算定",0,INT(AH833*AL833/100))</f>
        <v>0</v>
      </c>
      <c r="AO833" s="616"/>
      <c r="AP833" s="616"/>
      <c r="AQ833" s="616"/>
      <c r="AR833" s="616"/>
      <c r="AS833" s="309"/>
      <c r="AV833" s="46"/>
      <c r="AW833" s="47"/>
      <c r="AY833" s="203">
        <f t="shared" ref="AY833" si="452">AH833</f>
        <v>0</v>
      </c>
      <c r="AZ833" s="201">
        <f>IF(AV832&lt;=設定シート!C$85,AH833,IF(AND(AV832&gt;=設定シート!E$85,AV832&lt;=設定シート!G$85),AH833*105/108,AH833))</f>
        <v>0</v>
      </c>
      <c r="BA833" s="198"/>
      <c r="BB833" s="201">
        <f t="shared" ref="BB833" si="453">IF($AL833="賃金で算定",0,INT(AY833*$AL833/100))</f>
        <v>0</v>
      </c>
      <c r="BC833" s="201">
        <f>IF(AY833=AZ833,BB833,AZ833*$AL833/100)</f>
        <v>0</v>
      </c>
      <c r="BL833" s="43">
        <f>IF(AY833=AZ833,0,1)</f>
        <v>0</v>
      </c>
      <c r="BM833" s="43" t="str">
        <f>IF(BL833=1,AL833,"")</f>
        <v/>
      </c>
    </row>
    <row r="834" spans="2:65" ht="18" customHeight="1" x14ac:dyDescent="0.15">
      <c r="B834" s="466"/>
      <c r="C834" s="467"/>
      <c r="D834" s="467"/>
      <c r="E834" s="467"/>
      <c r="F834" s="467"/>
      <c r="G834" s="467"/>
      <c r="H834" s="467"/>
      <c r="I834" s="468"/>
      <c r="J834" s="466"/>
      <c r="K834" s="467"/>
      <c r="L834" s="467"/>
      <c r="M834" s="467"/>
      <c r="N834" s="472"/>
      <c r="O834" s="86"/>
      <c r="P834" s="15" t="s">
        <v>45</v>
      </c>
      <c r="Q834" s="44"/>
      <c r="R834" s="15" t="s">
        <v>46</v>
      </c>
      <c r="S834" s="85"/>
      <c r="T834" s="474" t="s">
        <v>47</v>
      </c>
      <c r="U834" s="475"/>
      <c r="V834" s="476"/>
      <c r="W834" s="477"/>
      <c r="X834" s="477"/>
      <c r="Y834" s="60"/>
      <c r="Z834" s="33"/>
      <c r="AA834" s="34"/>
      <c r="AB834" s="34"/>
      <c r="AC834" s="35"/>
      <c r="AD834" s="33"/>
      <c r="AE834" s="34"/>
      <c r="AF834" s="34"/>
      <c r="AG834" s="40"/>
      <c r="AH834" s="462">
        <f>IF(V834="賃金で算定",V835+Z835-AD835,0)</f>
        <v>0</v>
      </c>
      <c r="AI834" s="463"/>
      <c r="AJ834" s="463"/>
      <c r="AK834" s="464"/>
      <c r="AL834" s="51"/>
      <c r="AM834" s="52"/>
      <c r="AN834" s="590"/>
      <c r="AO834" s="591"/>
      <c r="AP834" s="591"/>
      <c r="AQ834" s="591"/>
      <c r="AR834" s="591"/>
      <c r="AS834" s="307"/>
      <c r="AV834" s="46" t="str">
        <f>IF(OR(O834="",Q834=""),"", IF(O834&lt;20,DATE(O834+118,Q834,IF(S834="",1,S834)),DATE(O834+88,Q834,IF(S834="",1,S834))))</f>
        <v/>
      </c>
      <c r="AW834" s="47" t="str">
        <f>IF(AV834&lt;=設定シート!C$15,"昔",IF(AV834&lt;=設定シート!E$15,"上",IF(AV834&lt;=設定シート!G$15,"中","下")))</f>
        <v>下</v>
      </c>
      <c r="AX834" s="4">
        <f>IF(AV834&lt;=設定シート!$E$36,5,IF(AV834&lt;=設定シート!$I$36,7,IF(AV834&lt;=設定シート!$M$36,9,11)))</f>
        <v>11</v>
      </c>
      <c r="AY834" s="202"/>
      <c r="AZ834" s="200"/>
      <c r="BA834" s="204">
        <f t="shared" ref="BA834" si="454">AN834</f>
        <v>0</v>
      </c>
      <c r="BB834" s="200"/>
      <c r="BC834" s="200"/>
    </row>
    <row r="835" spans="2:65" ht="18" customHeight="1" x14ac:dyDescent="0.15">
      <c r="B835" s="469"/>
      <c r="C835" s="470"/>
      <c r="D835" s="470"/>
      <c r="E835" s="470"/>
      <c r="F835" s="470"/>
      <c r="G835" s="470"/>
      <c r="H835" s="470"/>
      <c r="I835" s="471"/>
      <c r="J835" s="469"/>
      <c r="K835" s="470"/>
      <c r="L835" s="470"/>
      <c r="M835" s="470"/>
      <c r="N835" s="473"/>
      <c r="O835" s="87"/>
      <c r="P835" s="16" t="s">
        <v>45</v>
      </c>
      <c r="Q835" s="45"/>
      <c r="R835" s="16" t="s">
        <v>46</v>
      </c>
      <c r="S835" s="88"/>
      <c r="T835" s="480" t="s">
        <v>48</v>
      </c>
      <c r="U835" s="481"/>
      <c r="V835" s="482"/>
      <c r="W835" s="483"/>
      <c r="X835" s="483"/>
      <c r="Y835" s="484"/>
      <c r="Z835" s="482"/>
      <c r="AA835" s="483"/>
      <c r="AB835" s="483"/>
      <c r="AC835" s="483"/>
      <c r="AD835" s="482">
        <v>0</v>
      </c>
      <c r="AE835" s="483"/>
      <c r="AF835" s="483"/>
      <c r="AG835" s="484"/>
      <c r="AH835" s="435">
        <f>IF(V834="賃金で算定",0,V835+Z835-AD835)</f>
        <v>0</v>
      </c>
      <c r="AI835" s="435"/>
      <c r="AJ835" s="435"/>
      <c r="AK835" s="465"/>
      <c r="AL835" s="439">
        <f>IF(V834="賃金で算定","賃金で算定",IF(OR(V835=0,$F842="",AV834=""),0,IF(AW834="昔",VLOOKUP($F842,労務比率,AX834,FALSE),IF(AW834="上",VLOOKUP($F842,労務比率,AX834,FALSE),IF(AW834="中",VLOOKUP($F842,労務比率,AX834,FALSE),VLOOKUP($F842,労務比率,AX834,FALSE))))))</f>
        <v>0</v>
      </c>
      <c r="AM835" s="440"/>
      <c r="AN835" s="615">
        <f>IF(V834="賃金で算定",0,INT(AH835*AL835/100))</f>
        <v>0</v>
      </c>
      <c r="AO835" s="616"/>
      <c r="AP835" s="616"/>
      <c r="AQ835" s="616"/>
      <c r="AR835" s="616"/>
      <c r="AS835" s="309"/>
      <c r="AV835" s="46"/>
      <c r="AW835" s="47"/>
      <c r="AY835" s="203">
        <f t="shared" ref="AY835" si="455">AH835</f>
        <v>0</v>
      </c>
      <c r="AZ835" s="201">
        <f>IF(AV834&lt;=設定シート!C$85,AH835,IF(AND(AV834&gt;=設定シート!E$85,AV834&lt;=設定シート!G$85),AH835*105/108,AH835))</f>
        <v>0</v>
      </c>
      <c r="BA835" s="198"/>
      <c r="BB835" s="201">
        <f t="shared" ref="BB835" si="456">IF($AL835="賃金で算定",0,INT(AY835*$AL835/100))</f>
        <v>0</v>
      </c>
      <c r="BC835" s="201">
        <f>IF(AY835=AZ835,BB835,AZ835*$AL835/100)</f>
        <v>0</v>
      </c>
      <c r="BL835" s="43">
        <f>IF(AY835=AZ835,0,1)</f>
        <v>0</v>
      </c>
      <c r="BM835" s="43" t="str">
        <f>IF(BL835=1,AL835,"")</f>
        <v/>
      </c>
    </row>
    <row r="836" spans="2:65" ht="18" customHeight="1" x14ac:dyDescent="0.15">
      <c r="B836" s="466"/>
      <c r="C836" s="467"/>
      <c r="D836" s="467"/>
      <c r="E836" s="467"/>
      <c r="F836" s="467"/>
      <c r="G836" s="467"/>
      <c r="H836" s="467"/>
      <c r="I836" s="468"/>
      <c r="J836" s="466"/>
      <c r="K836" s="467"/>
      <c r="L836" s="467"/>
      <c r="M836" s="467"/>
      <c r="N836" s="472"/>
      <c r="O836" s="86"/>
      <c r="P836" s="15" t="s">
        <v>45</v>
      </c>
      <c r="Q836" s="44"/>
      <c r="R836" s="15" t="s">
        <v>46</v>
      </c>
      <c r="S836" s="85"/>
      <c r="T836" s="474" t="s">
        <v>47</v>
      </c>
      <c r="U836" s="475"/>
      <c r="V836" s="476"/>
      <c r="W836" s="477"/>
      <c r="X836" s="477"/>
      <c r="Y836" s="60"/>
      <c r="Z836" s="33"/>
      <c r="AA836" s="34"/>
      <c r="AB836" s="34"/>
      <c r="AC836" s="35"/>
      <c r="AD836" s="33"/>
      <c r="AE836" s="34"/>
      <c r="AF836" s="34"/>
      <c r="AG836" s="40"/>
      <c r="AH836" s="462">
        <f>IF(V836="賃金で算定",V837+Z837-AD837,0)</f>
        <v>0</v>
      </c>
      <c r="AI836" s="463"/>
      <c r="AJ836" s="463"/>
      <c r="AK836" s="464"/>
      <c r="AL836" s="51"/>
      <c r="AM836" s="52"/>
      <c r="AN836" s="590"/>
      <c r="AO836" s="591"/>
      <c r="AP836" s="591"/>
      <c r="AQ836" s="591"/>
      <c r="AR836" s="591"/>
      <c r="AS836" s="307"/>
      <c r="AV836" s="46" t="str">
        <f>IF(OR(O836="",Q836=""),"", IF(O836&lt;20,DATE(O836+118,Q836,IF(S836="",1,S836)),DATE(O836+88,Q836,IF(S836="",1,S836))))</f>
        <v/>
      </c>
      <c r="AW836" s="47" t="str">
        <f>IF(AV836&lt;=設定シート!C$15,"昔",IF(AV836&lt;=設定シート!E$15,"上",IF(AV836&lt;=設定シート!G$15,"中","下")))</f>
        <v>下</v>
      </c>
      <c r="AX836" s="4">
        <f>IF(AV836&lt;=設定シート!$E$36,5,IF(AV836&lt;=設定シート!$I$36,7,IF(AV836&lt;=設定シート!$M$36,9,11)))</f>
        <v>11</v>
      </c>
      <c r="AY836" s="202"/>
      <c r="AZ836" s="200"/>
      <c r="BA836" s="204">
        <f t="shared" ref="BA836" si="457">AN836</f>
        <v>0</v>
      </c>
      <c r="BB836" s="200"/>
      <c r="BC836" s="200"/>
    </row>
    <row r="837" spans="2:65" ht="18" customHeight="1" x14ac:dyDescent="0.15">
      <c r="B837" s="469"/>
      <c r="C837" s="470"/>
      <c r="D837" s="470"/>
      <c r="E837" s="470"/>
      <c r="F837" s="470"/>
      <c r="G837" s="470"/>
      <c r="H837" s="470"/>
      <c r="I837" s="471"/>
      <c r="J837" s="469"/>
      <c r="K837" s="470"/>
      <c r="L837" s="470"/>
      <c r="M837" s="470"/>
      <c r="N837" s="473"/>
      <c r="O837" s="87"/>
      <c r="P837" s="16" t="s">
        <v>45</v>
      </c>
      <c r="Q837" s="45"/>
      <c r="R837" s="16" t="s">
        <v>46</v>
      </c>
      <c r="S837" s="88"/>
      <c r="T837" s="480" t="s">
        <v>48</v>
      </c>
      <c r="U837" s="481"/>
      <c r="V837" s="482"/>
      <c r="W837" s="483"/>
      <c r="X837" s="483"/>
      <c r="Y837" s="484"/>
      <c r="Z837" s="482"/>
      <c r="AA837" s="483"/>
      <c r="AB837" s="483"/>
      <c r="AC837" s="483"/>
      <c r="AD837" s="482">
        <v>0</v>
      </c>
      <c r="AE837" s="483"/>
      <c r="AF837" s="483"/>
      <c r="AG837" s="484"/>
      <c r="AH837" s="435">
        <f>IF(V836="賃金で算定",0,V837+Z837-AD837)</f>
        <v>0</v>
      </c>
      <c r="AI837" s="435"/>
      <c r="AJ837" s="435"/>
      <c r="AK837" s="465"/>
      <c r="AL837" s="439">
        <f>IF(V836="賃金で算定","賃金で算定",IF(OR(V837=0,$F842="",AV836=""),0,IF(AW836="昔",VLOOKUP($F842,労務比率,AX836,FALSE),IF(AW836="上",VLOOKUP($F842,労務比率,AX836,FALSE),IF(AW836="中",VLOOKUP($F842,労務比率,AX836,FALSE),VLOOKUP($F842,労務比率,AX836,FALSE))))))</f>
        <v>0</v>
      </c>
      <c r="AM837" s="440"/>
      <c r="AN837" s="615">
        <f>IF(V836="賃金で算定",0,INT(AH837*AL837/100))</f>
        <v>0</v>
      </c>
      <c r="AO837" s="616"/>
      <c r="AP837" s="616"/>
      <c r="AQ837" s="616"/>
      <c r="AR837" s="616"/>
      <c r="AS837" s="309"/>
      <c r="AV837" s="46"/>
      <c r="AW837" s="47"/>
      <c r="AY837" s="203">
        <f t="shared" ref="AY837" si="458">AH837</f>
        <v>0</v>
      </c>
      <c r="AZ837" s="201">
        <f>IF(AV836&lt;=設定シート!C$85,AH837,IF(AND(AV836&gt;=設定シート!E$85,AV836&lt;=設定シート!G$85),AH837*105/108,AH837))</f>
        <v>0</v>
      </c>
      <c r="BA837" s="198"/>
      <c r="BB837" s="201">
        <f t="shared" ref="BB837" si="459">IF($AL837="賃金で算定",0,INT(AY837*$AL837/100))</f>
        <v>0</v>
      </c>
      <c r="BC837" s="201">
        <f>IF(AY837=AZ837,BB837,AZ837*$AL837/100)</f>
        <v>0</v>
      </c>
      <c r="BL837" s="43">
        <f>IF(AY837=AZ837,0,1)</f>
        <v>0</v>
      </c>
      <c r="BM837" s="43" t="str">
        <f>IF(BL837=1,AL837,"")</f>
        <v/>
      </c>
    </row>
    <row r="838" spans="2:65" ht="18" customHeight="1" x14ac:dyDescent="0.15">
      <c r="B838" s="466"/>
      <c r="C838" s="467"/>
      <c r="D838" s="467"/>
      <c r="E838" s="467"/>
      <c r="F838" s="467"/>
      <c r="G838" s="467"/>
      <c r="H838" s="467"/>
      <c r="I838" s="468"/>
      <c r="J838" s="466"/>
      <c r="K838" s="467"/>
      <c r="L838" s="467"/>
      <c r="M838" s="467"/>
      <c r="N838" s="472"/>
      <c r="O838" s="86"/>
      <c r="P838" s="15" t="s">
        <v>45</v>
      </c>
      <c r="Q838" s="44"/>
      <c r="R838" s="15" t="s">
        <v>46</v>
      </c>
      <c r="S838" s="85"/>
      <c r="T838" s="474" t="s">
        <v>47</v>
      </c>
      <c r="U838" s="475"/>
      <c r="V838" s="476"/>
      <c r="W838" s="477"/>
      <c r="X838" s="477"/>
      <c r="Y838" s="60"/>
      <c r="Z838" s="33"/>
      <c r="AA838" s="34"/>
      <c r="AB838" s="34"/>
      <c r="AC838" s="35"/>
      <c r="AD838" s="33"/>
      <c r="AE838" s="34"/>
      <c r="AF838" s="34"/>
      <c r="AG838" s="40"/>
      <c r="AH838" s="462">
        <f>IF(V838="賃金で算定",V839+Z839-AD839,0)</f>
        <v>0</v>
      </c>
      <c r="AI838" s="463"/>
      <c r="AJ838" s="463"/>
      <c r="AK838" s="464"/>
      <c r="AL838" s="51"/>
      <c r="AM838" s="52"/>
      <c r="AN838" s="590"/>
      <c r="AO838" s="591"/>
      <c r="AP838" s="591"/>
      <c r="AQ838" s="591"/>
      <c r="AR838" s="591"/>
      <c r="AS838" s="307"/>
      <c r="AV838" s="46" t="str">
        <f>IF(OR(O838="",Q838=""),"", IF(O838&lt;20,DATE(O838+118,Q838,IF(S838="",1,S838)),DATE(O838+88,Q838,IF(S838="",1,S838))))</f>
        <v/>
      </c>
      <c r="AW838" s="47" t="str">
        <f>IF(AV838&lt;=設定シート!C$15,"昔",IF(AV838&lt;=設定シート!E$15,"上",IF(AV838&lt;=設定シート!G$15,"中","下")))</f>
        <v>下</v>
      </c>
      <c r="AX838" s="4">
        <f>IF(AV838&lt;=設定シート!$E$36,5,IF(AV838&lt;=設定シート!$I$36,7,IF(AV838&lt;=設定シート!$M$36,9,11)))</f>
        <v>11</v>
      </c>
      <c r="AY838" s="202"/>
      <c r="AZ838" s="200"/>
      <c r="BA838" s="204">
        <f t="shared" ref="BA838" si="460">AN838</f>
        <v>0</v>
      </c>
      <c r="BB838" s="200"/>
      <c r="BC838" s="200"/>
    </row>
    <row r="839" spans="2:65" ht="18" customHeight="1" x14ac:dyDescent="0.15">
      <c r="B839" s="469"/>
      <c r="C839" s="470"/>
      <c r="D839" s="470"/>
      <c r="E839" s="470"/>
      <c r="F839" s="470"/>
      <c r="G839" s="470"/>
      <c r="H839" s="470"/>
      <c r="I839" s="471"/>
      <c r="J839" s="469"/>
      <c r="K839" s="470"/>
      <c r="L839" s="470"/>
      <c r="M839" s="470"/>
      <c r="N839" s="473"/>
      <c r="O839" s="87"/>
      <c r="P839" s="16" t="s">
        <v>45</v>
      </c>
      <c r="Q839" s="45"/>
      <c r="R839" s="16" t="s">
        <v>46</v>
      </c>
      <c r="S839" s="88"/>
      <c r="T839" s="480" t="s">
        <v>48</v>
      </c>
      <c r="U839" s="481"/>
      <c r="V839" s="482"/>
      <c r="W839" s="483"/>
      <c r="X839" s="483"/>
      <c r="Y839" s="484"/>
      <c r="Z839" s="482"/>
      <c r="AA839" s="483"/>
      <c r="AB839" s="483"/>
      <c r="AC839" s="483"/>
      <c r="AD839" s="482">
        <v>0</v>
      </c>
      <c r="AE839" s="483"/>
      <c r="AF839" s="483"/>
      <c r="AG839" s="484"/>
      <c r="AH839" s="435">
        <f>IF(V838="賃金で算定",0,V839+Z839-AD839)</f>
        <v>0</v>
      </c>
      <c r="AI839" s="435"/>
      <c r="AJ839" s="435"/>
      <c r="AK839" s="465"/>
      <c r="AL839" s="439">
        <f>IF(V838="賃金で算定","賃金で算定",IF(OR(V839=0,$F842="",AV838=""),0,IF(AW838="昔",VLOOKUP($F842,労務比率,AX838,FALSE),IF(AW838="上",VLOOKUP($F842,労務比率,AX838,FALSE),IF(AW838="中",VLOOKUP($F842,労務比率,AX838,FALSE),VLOOKUP($F842,労務比率,AX838,FALSE))))))</f>
        <v>0</v>
      </c>
      <c r="AM839" s="440"/>
      <c r="AN839" s="615">
        <f>IF(V838="賃金で算定",0,INT(AH839*AL839/100))</f>
        <v>0</v>
      </c>
      <c r="AO839" s="616"/>
      <c r="AP839" s="616"/>
      <c r="AQ839" s="616"/>
      <c r="AR839" s="616"/>
      <c r="AS839" s="309"/>
      <c r="AV839" s="46"/>
      <c r="AW839" s="47"/>
      <c r="AY839" s="203">
        <f t="shared" ref="AY839" si="461">AH839</f>
        <v>0</v>
      </c>
      <c r="AZ839" s="201">
        <f>IF(AV838&lt;=設定シート!C$85,AH839,IF(AND(AV838&gt;=設定シート!E$85,AV838&lt;=設定シート!G$85),AH839*105/108,AH839))</f>
        <v>0</v>
      </c>
      <c r="BA839" s="198"/>
      <c r="BB839" s="201">
        <f t="shared" ref="BB839" si="462">IF($AL839="賃金で算定",0,INT(AY839*$AL839/100))</f>
        <v>0</v>
      </c>
      <c r="BC839" s="201">
        <f>IF(AY839=AZ839,BB839,AZ839*$AL839/100)</f>
        <v>0</v>
      </c>
      <c r="BL839" s="43">
        <f>IF(AY839=AZ839,0,1)</f>
        <v>0</v>
      </c>
      <c r="BM839" s="43" t="str">
        <f>IF(BL839=1,AL839,"")</f>
        <v/>
      </c>
    </row>
    <row r="840" spans="2:65" ht="18" customHeight="1" x14ac:dyDescent="0.15">
      <c r="B840" s="466"/>
      <c r="C840" s="467"/>
      <c r="D840" s="467"/>
      <c r="E840" s="467"/>
      <c r="F840" s="467"/>
      <c r="G840" s="467"/>
      <c r="H840" s="467"/>
      <c r="I840" s="468"/>
      <c r="J840" s="466"/>
      <c r="K840" s="467"/>
      <c r="L840" s="467"/>
      <c r="M840" s="467"/>
      <c r="N840" s="472"/>
      <c r="O840" s="86"/>
      <c r="P840" s="15" t="s">
        <v>45</v>
      </c>
      <c r="Q840" s="44"/>
      <c r="R840" s="15" t="s">
        <v>46</v>
      </c>
      <c r="S840" s="85"/>
      <c r="T840" s="474" t="s">
        <v>47</v>
      </c>
      <c r="U840" s="475"/>
      <c r="V840" s="476"/>
      <c r="W840" s="477"/>
      <c r="X840" s="477"/>
      <c r="Y840" s="60"/>
      <c r="Z840" s="33"/>
      <c r="AA840" s="34"/>
      <c r="AB840" s="34"/>
      <c r="AC840" s="35"/>
      <c r="AD840" s="33"/>
      <c r="AE840" s="34"/>
      <c r="AF840" s="34"/>
      <c r="AG840" s="40"/>
      <c r="AH840" s="462">
        <f>IF(V840="賃金で算定",V841+Z841-AD841,0)</f>
        <v>0</v>
      </c>
      <c r="AI840" s="463"/>
      <c r="AJ840" s="463"/>
      <c r="AK840" s="464"/>
      <c r="AL840" s="51"/>
      <c r="AM840" s="52"/>
      <c r="AN840" s="590"/>
      <c r="AO840" s="591"/>
      <c r="AP840" s="591"/>
      <c r="AQ840" s="591"/>
      <c r="AR840" s="591"/>
      <c r="AS840" s="307"/>
      <c r="AV840" s="46" t="str">
        <f>IF(OR(O840="",Q840=""),"", IF(O840&lt;20,DATE(O840+118,Q840,IF(S840="",1,S840)),DATE(O840+88,Q840,IF(S840="",1,S840))))</f>
        <v/>
      </c>
      <c r="AW840" s="47" t="str">
        <f>IF(AV840&lt;=設定シート!C$15,"昔",IF(AV840&lt;=設定シート!E$15,"上",IF(AV840&lt;=設定シート!G$15,"中","下")))</f>
        <v>下</v>
      </c>
      <c r="AX840" s="4">
        <f>IF(AV840&lt;=設定シート!$E$36,5,IF(AV840&lt;=設定シート!$I$36,7,IF(AV840&lt;=設定シート!$M$36,9,11)))</f>
        <v>11</v>
      </c>
      <c r="AY840" s="202"/>
      <c r="AZ840" s="200"/>
      <c r="BA840" s="204">
        <f t="shared" ref="BA840" si="463">AN840</f>
        <v>0</v>
      </c>
      <c r="BB840" s="200"/>
      <c r="BC840" s="200"/>
    </row>
    <row r="841" spans="2:65" ht="18" customHeight="1" x14ac:dyDescent="0.15">
      <c r="B841" s="469"/>
      <c r="C841" s="470"/>
      <c r="D841" s="470"/>
      <c r="E841" s="470"/>
      <c r="F841" s="470"/>
      <c r="G841" s="470"/>
      <c r="H841" s="470"/>
      <c r="I841" s="471"/>
      <c r="J841" s="469"/>
      <c r="K841" s="470"/>
      <c r="L841" s="470"/>
      <c r="M841" s="470"/>
      <c r="N841" s="473"/>
      <c r="O841" s="87"/>
      <c r="P841" s="184" t="s">
        <v>45</v>
      </c>
      <c r="Q841" s="45"/>
      <c r="R841" s="16" t="s">
        <v>46</v>
      </c>
      <c r="S841" s="88"/>
      <c r="T841" s="480" t="s">
        <v>48</v>
      </c>
      <c r="U841" s="481"/>
      <c r="V841" s="482"/>
      <c r="W841" s="483"/>
      <c r="X841" s="483"/>
      <c r="Y841" s="484"/>
      <c r="Z841" s="482"/>
      <c r="AA841" s="483"/>
      <c r="AB841" s="483"/>
      <c r="AC841" s="483"/>
      <c r="AD841" s="482">
        <v>0</v>
      </c>
      <c r="AE841" s="483"/>
      <c r="AF841" s="483"/>
      <c r="AG841" s="484"/>
      <c r="AH841" s="436">
        <f>IF(V840="賃金で算定",0,V841+Z841-AD841)</f>
        <v>0</v>
      </c>
      <c r="AI841" s="437"/>
      <c r="AJ841" s="437"/>
      <c r="AK841" s="438"/>
      <c r="AL841" s="439">
        <f>IF(V840="賃金で算定","賃金で算定",IF(OR(V841=0,$F842="",AV840=""),0,IF(AW840="昔",VLOOKUP($F842,労務比率,AX840,FALSE),IF(AW840="上",VLOOKUP($F842,労務比率,AX840,FALSE),IF(AW840="中",VLOOKUP($F842,労務比率,AX840,FALSE),VLOOKUP($F842,労務比率,AX840,FALSE))))))</f>
        <v>0</v>
      </c>
      <c r="AM841" s="440"/>
      <c r="AN841" s="615">
        <f>IF(V840="賃金で算定",0,INT(AH841*AL841/100))</f>
        <v>0</v>
      </c>
      <c r="AO841" s="616"/>
      <c r="AP841" s="616"/>
      <c r="AQ841" s="616"/>
      <c r="AR841" s="616"/>
      <c r="AS841" s="309"/>
      <c r="AV841" s="46"/>
      <c r="AW841" s="47"/>
      <c r="AY841" s="203">
        <f t="shared" ref="AY841" si="464">AH841</f>
        <v>0</v>
      </c>
      <c r="AZ841" s="201">
        <f>IF(AV840&lt;=設定シート!C$85,AH841,IF(AND(AV840&gt;=設定シート!E$85,AV840&lt;=設定シート!G$85),AH841*105/108,AH841))</f>
        <v>0</v>
      </c>
      <c r="BA841" s="198"/>
      <c r="BB841" s="201">
        <f t="shared" ref="BB841" si="465">IF($AL841="賃金で算定",0,INT(AY841*$AL841/100))</f>
        <v>0</v>
      </c>
      <c r="BC841" s="201">
        <f>IF(AY841=AZ841,BB841,AZ841*$AL841/100)</f>
        <v>0</v>
      </c>
      <c r="BL841" s="43">
        <f>IF(AY841=AZ841,0,1)</f>
        <v>0</v>
      </c>
      <c r="BM841" s="43" t="str">
        <f>IF(BL841=1,AL841,"")</f>
        <v/>
      </c>
    </row>
    <row r="842" spans="2:65" ht="18" customHeight="1" x14ac:dyDescent="0.15">
      <c r="B842" s="441" t="s">
        <v>85</v>
      </c>
      <c r="C842" s="442"/>
      <c r="D842" s="442"/>
      <c r="E842" s="443"/>
      <c r="F842" s="450"/>
      <c r="G842" s="451"/>
      <c r="H842" s="451"/>
      <c r="I842" s="451"/>
      <c r="J842" s="451"/>
      <c r="K842" s="451"/>
      <c r="L842" s="451"/>
      <c r="M842" s="451"/>
      <c r="N842" s="452"/>
      <c r="O842" s="441" t="s">
        <v>49</v>
      </c>
      <c r="P842" s="442"/>
      <c r="Q842" s="442"/>
      <c r="R842" s="442"/>
      <c r="S842" s="442"/>
      <c r="T842" s="442"/>
      <c r="U842" s="443"/>
      <c r="V842" s="459">
        <f>AH842</f>
        <v>0</v>
      </c>
      <c r="W842" s="460"/>
      <c r="X842" s="460"/>
      <c r="Y842" s="461"/>
      <c r="Z842" s="33"/>
      <c r="AA842" s="34"/>
      <c r="AB842" s="34"/>
      <c r="AC842" s="35"/>
      <c r="AD842" s="33"/>
      <c r="AE842" s="34"/>
      <c r="AF842" s="34"/>
      <c r="AG842" s="35"/>
      <c r="AH842" s="462">
        <f>AH824+AH826+AH828+AH830+AH832+AH834+AH836+AH838+AH840</f>
        <v>0</v>
      </c>
      <c r="AI842" s="463"/>
      <c r="AJ842" s="463"/>
      <c r="AK842" s="464"/>
      <c r="AL842" s="53"/>
      <c r="AM842" s="54"/>
      <c r="AN842" s="459">
        <f>AN824+AN826+AN828+AN830+AN832+AN834+AN836+AN838+AN840</f>
        <v>0</v>
      </c>
      <c r="AO842" s="460"/>
      <c r="AP842" s="460"/>
      <c r="AQ842" s="460"/>
      <c r="AR842" s="460"/>
      <c r="AS842" s="307"/>
      <c r="AW842" s="47"/>
      <c r="AY842" s="202"/>
      <c r="AZ842" s="205"/>
      <c r="BA842" s="212">
        <f>BA824+BA826+BA828+BA830+BA832+BA834+BA836+BA838+BA840</f>
        <v>0</v>
      </c>
      <c r="BB842" s="204">
        <f>BB825+BB827+BB829+BB831+BB833+BB835+BB837+BB839+BB841</f>
        <v>0</v>
      </c>
      <c r="BC842" s="204">
        <f>SUMIF(BL825:BL841,0,BC825:BC841)+ROUNDDOWN(ROUNDDOWN(BL842*105/108,0)*BM842/100,0)</f>
        <v>0</v>
      </c>
      <c r="BL842" s="43">
        <f>SUMIF(BL825:BL841,1,AH825:AK841)</f>
        <v>0</v>
      </c>
      <c r="BM842" s="43">
        <f>IF(COUNT(BM825:BM841)=0,0,SUM(BM825:BM841)/COUNT(BM825:BM841))</f>
        <v>0</v>
      </c>
    </row>
    <row r="843" spans="2:65" ht="18" customHeight="1" x14ac:dyDescent="0.15">
      <c r="B843" s="444"/>
      <c r="C843" s="445"/>
      <c r="D843" s="445"/>
      <c r="E843" s="446"/>
      <c r="F843" s="453"/>
      <c r="G843" s="454"/>
      <c r="H843" s="454"/>
      <c r="I843" s="454"/>
      <c r="J843" s="454"/>
      <c r="K843" s="454"/>
      <c r="L843" s="454"/>
      <c r="M843" s="454"/>
      <c r="N843" s="455"/>
      <c r="O843" s="444"/>
      <c r="P843" s="445"/>
      <c r="Q843" s="445"/>
      <c r="R843" s="445"/>
      <c r="S843" s="445"/>
      <c r="T843" s="445"/>
      <c r="U843" s="446"/>
      <c r="V843" s="434">
        <f>V825+V827+V829+V831+V833+V835+V837+V839+V841-V842</f>
        <v>0</v>
      </c>
      <c r="W843" s="435"/>
      <c r="X843" s="435"/>
      <c r="Y843" s="465"/>
      <c r="Z843" s="434">
        <f>Z825+Z827+Z829+Z831+Z833+Z835+Z837+Z839+Z841</f>
        <v>0</v>
      </c>
      <c r="AA843" s="435"/>
      <c r="AB843" s="435"/>
      <c r="AC843" s="435"/>
      <c r="AD843" s="434">
        <f>AD825+AD827+AD829+AD831+AD833+AD835+AD837+AD839+AD841</f>
        <v>0</v>
      </c>
      <c r="AE843" s="435"/>
      <c r="AF843" s="435"/>
      <c r="AG843" s="435"/>
      <c r="AH843" s="434">
        <f>AY843</f>
        <v>0</v>
      </c>
      <c r="AI843" s="435"/>
      <c r="AJ843" s="435"/>
      <c r="AK843" s="435"/>
      <c r="AL843" s="55"/>
      <c r="AM843" s="56"/>
      <c r="AN843" s="926">
        <f>BB843</f>
        <v>0</v>
      </c>
      <c r="AO843" s="638"/>
      <c r="AP843" s="638"/>
      <c r="AQ843" s="638"/>
      <c r="AR843" s="638"/>
      <c r="AS843" s="308"/>
      <c r="AW843" s="47"/>
      <c r="AY843" s="208">
        <f>AY825+AY827+AY829+AY831+AY833+AY835+AY837+AY839+AY841</f>
        <v>0</v>
      </c>
      <c r="AZ843" s="210"/>
      <c r="BA843" s="210"/>
      <c r="BB843" s="206">
        <f>BB842</f>
        <v>0</v>
      </c>
      <c r="BC843" s="213"/>
    </row>
    <row r="844" spans="2:65" ht="18" customHeight="1" x14ac:dyDescent="0.15">
      <c r="B844" s="447"/>
      <c r="C844" s="448"/>
      <c r="D844" s="448"/>
      <c r="E844" s="449"/>
      <c r="F844" s="456"/>
      <c r="G844" s="457"/>
      <c r="H844" s="457"/>
      <c r="I844" s="457"/>
      <c r="J844" s="457"/>
      <c r="K844" s="457"/>
      <c r="L844" s="457"/>
      <c r="M844" s="457"/>
      <c r="N844" s="458"/>
      <c r="O844" s="447"/>
      <c r="P844" s="448"/>
      <c r="Q844" s="448"/>
      <c r="R844" s="448"/>
      <c r="S844" s="448"/>
      <c r="T844" s="448"/>
      <c r="U844" s="449"/>
      <c r="V844" s="436"/>
      <c r="W844" s="437"/>
      <c r="X844" s="437"/>
      <c r="Y844" s="438"/>
      <c r="Z844" s="436"/>
      <c r="AA844" s="437"/>
      <c r="AB844" s="437"/>
      <c r="AC844" s="437"/>
      <c r="AD844" s="436"/>
      <c r="AE844" s="437"/>
      <c r="AF844" s="437"/>
      <c r="AG844" s="437"/>
      <c r="AH844" s="436">
        <f>AZ844</f>
        <v>0</v>
      </c>
      <c r="AI844" s="437"/>
      <c r="AJ844" s="437"/>
      <c r="AK844" s="438"/>
      <c r="AL844" s="57"/>
      <c r="AM844" s="58"/>
      <c r="AN844" s="615">
        <f>BC844</f>
        <v>0</v>
      </c>
      <c r="AO844" s="616"/>
      <c r="AP844" s="616"/>
      <c r="AQ844" s="616"/>
      <c r="AR844" s="616"/>
      <c r="AS844" s="309"/>
      <c r="AU844" s="90"/>
      <c r="AW844" s="47"/>
      <c r="AY844" s="209"/>
      <c r="AZ844" s="211">
        <f>IF(AZ825+AZ827+AZ829+AZ831+AZ833+AZ835+AZ837+AZ839+AZ841=AY843,0,ROUNDDOWN(AZ825+AZ827+AZ829+AZ831+AZ833+AZ835+AZ837+AZ839+AZ841,0))</f>
        <v>0</v>
      </c>
      <c r="BA844" s="207"/>
      <c r="BB844" s="207"/>
      <c r="BC844" s="211">
        <f>IF(BC842=BB843,0,BC842)</f>
        <v>0</v>
      </c>
    </row>
    <row r="845" spans="2:65" ht="18" customHeight="1" x14ac:dyDescent="0.15">
      <c r="AD845" s="1" t="str">
        <f>IF(AND($F842="",$V842+$V843&gt;0),"事業の種類を選択してください。","")</f>
        <v/>
      </c>
      <c r="AN845" s="929">
        <f>IF(AN842=0,0,AN842+IF(AN844=0,AN843,AN844))</f>
        <v>0</v>
      </c>
      <c r="AO845" s="929"/>
      <c r="AP845" s="929"/>
      <c r="AQ845" s="929"/>
      <c r="AR845" s="929"/>
      <c r="AW845" s="47"/>
    </row>
    <row r="846" spans="2:65" ht="31.5" customHeight="1" x14ac:dyDescent="0.15">
      <c r="AN846" s="337"/>
      <c r="AO846" s="337"/>
      <c r="AP846" s="337"/>
      <c r="AQ846" s="337"/>
      <c r="AR846" s="337"/>
      <c r="AW846" s="47"/>
    </row>
    <row r="847" spans="2:65" ht="7.5" customHeight="1" x14ac:dyDescent="0.15">
      <c r="X847" s="6"/>
      <c r="Y847" s="6"/>
      <c r="AW847" s="47"/>
    </row>
    <row r="848" spans="2:65" ht="10.5" customHeight="1" x14ac:dyDescent="0.15">
      <c r="X848" s="6"/>
      <c r="Y848" s="6"/>
      <c r="AW848" s="47"/>
    </row>
    <row r="849" spans="2:65" ht="5.25" customHeight="1" x14ac:dyDescent="0.15">
      <c r="X849" s="6"/>
      <c r="Y849" s="6"/>
      <c r="AW849" s="47"/>
    </row>
    <row r="850" spans="2:65" ht="5.25" customHeight="1" x14ac:dyDescent="0.15">
      <c r="X850" s="6"/>
      <c r="Y850" s="6"/>
      <c r="AW850" s="47"/>
    </row>
    <row r="851" spans="2:65" ht="5.25" customHeight="1" x14ac:dyDescent="0.15">
      <c r="X851" s="6"/>
      <c r="Y851" s="6"/>
      <c r="AW851" s="47"/>
    </row>
    <row r="852" spans="2:65" ht="5.25" customHeight="1" x14ac:dyDescent="0.15">
      <c r="X852" s="6"/>
      <c r="Y852" s="6"/>
      <c r="AW852" s="47"/>
    </row>
    <row r="853" spans="2:65" ht="17.25" customHeight="1" x14ac:dyDescent="0.15">
      <c r="B853" s="2" t="s">
        <v>50</v>
      </c>
      <c r="S853" s="4"/>
      <c r="T853" s="4"/>
      <c r="U853" s="4"/>
      <c r="V853" s="4"/>
      <c r="W853" s="4"/>
      <c r="AL853" s="48"/>
      <c r="AW853" s="47"/>
    </row>
    <row r="854" spans="2:65" ht="12.75" customHeight="1" x14ac:dyDescent="0.15">
      <c r="M854" s="49"/>
      <c r="N854" s="49"/>
      <c r="O854" s="49"/>
      <c r="P854" s="49"/>
      <c r="Q854" s="49"/>
      <c r="R854" s="49"/>
      <c r="S854" s="49"/>
      <c r="T854" s="50"/>
      <c r="U854" s="50"/>
      <c r="V854" s="50"/>
      <c r="W854" s="50"/>
      <c r="X854" s="50"/>
      <c r="Y854" s="50"/>
      <c r="Z854" s="50"/>
      <c r="AA854" s="49"/>
      <c r="AB854" s="49"/>
      <c r="AC854" s="49"/>
      <c r="AL854" s="48"/>
      <c r="AM854" s="560" t="s">
        <v>266</v>
      </c>
      <c r="AN854" s="561"/>
      <c r="AO854" s="561"/>
      <c r="AP854" s="562"/>
      <c r="AW854" s="47"/>
    </row>
    <row r="855" spans="2:65" ht="12.75" customHeight="1" x14ac:dyDescent="0.15">
      <c r="M855" s="49"/>
      <c r="N855" s="49"/>
      <c r="O855" s="49"/>
      <c r="P855" s="49"/>
      <c r="Q855" s="49"/>
      <c r="R855" s="49"/>
      <c r="S855" s="49"/>
      <c r="T855" s="50"/>
      <c r="U855" s="50"/>
      <c r="V855" s="50"/>
      <c r="W855" s="50"/>
      <c r="X855" s="50"/>
      <c r="Y855" s="50"/>
      <c r="Z855" s="50"/>
      <c r="AA855" s="49"/>
      <c r="AB855" s="49"/>
      <c r="AC855" s="49"/>
      <c r="AL855" s="48"/>
      <c r="AM855" s="563"/>
      <c r="AN855" s="564"/>
      <c r="AO855" s="564"/>
      <c r="AP855" s="565"/>
      <c r="AW855" s="47"/>
    </row>
    <row r="856" spans="2:65" ht="12.75" customHeight="1" x14ac:dyDescent="0.15">
      <c r="M856" s="49"/>
      <c r="N856" s="49"/>
      <c r="O856" s="49"/>
      <c r="P856" s="49"/>
      <c r="Q856" s="49"/>
      <c r="R856" s="49"/>
      <c r="S856" s="49"/>
      <c r="T856" s="49"/>
      <c r="U856" s="49"/>
      <c r="V856" s="49"/>
      <c r="W856" s="49"/>
      <c r="X856" s="49"/>
      <c r="Y856" s="49"/>
      <c r="Z856" s="49"/>
      <c r="AA856" s="49"/>
      <c r="AB856" s="49"/>
      <c r="AC856" s="49"/>
      <c r="AL856" s="48"/>
      <c r="AM856" s="220"/>
      <c r="AN856" s="335"/>
      <c r="AW856" s="47"/>
    </row>
    <row r="857" spans="2:65" ht="6" customHeight="1" x14ac:dyDescent="0.15">
      <c r="M857" s="49"/>
      <c r="N857" s="49"/>
      <c r="O857" s="49"/>
      <c r="P857" s="49"/>
      <c r="Q857" s="49"/>
      <c r="R857" s="49"/>
      <c r="S857" s="49"/>
      <c r="T857" s="49"/>
      <c r="U857" s="49"/>
      <c r="V857" s="49"/>
      <c r="W857" s="49"/>
      <c r="X857" s="49"/>
      <c r="Y857" s="49"/>
      <c r="Z857" s="49"/>
      <c r="AA857" s="49"/>
      <c r="AB857" s="49"/>
      <c r="AC857" s="49"/>
      <c r="AL857" s="48"/>
      <c r="AM857" s="48"/>
      <c r="AW857" s="47"/>
    </row>
    <row r="858" spans="2:65" ht="12.75" customHeight="1" x14ac:dyDescent="0.15">
      <c r="B858" s="566" t="s">
        <v>2</v>
      </c>
      <c r="C858" s="567"/>
      <c r="D858" s="567"/>
      <c r="E858" s="567"/>
      <c r="F858" s="567"/>
      <c r="G858" s="567"/>
      <c r="H858" s="567"/>
      <c r="I858" s="567"/>
      <c r="J858" s="569" t="s">
        <v>10</v>
      </c>
      <c r="K858" s="569"/>
      <c r="L858" s="3" t="s">
        <v>3</v>
      </c>
      <c r="M858" s="569" t="s">
        <v>11</v>
      </c>
      <c r="N858" s="569"/>
      <c r="O858" s="570" t="s">
        <v>12</v>
      </c>
      <c r="P858" s="569"/>
      <c r="Q858" s="569"/>
      <c r="R858" s="569"/>
      <c r="S858" s="569"/>
      <c r="T858" s="569"/>
      <c r="U858" s="569" t="s">
        <v>13</v>
      </c>
      <c r="V858" s="569"/>
      <c r="W858" s="569"/>
      <c r="AD858" s="5"/>
      <c r="AE858" s="5"/>
      <c r="AF858" s="5"/>
      <c r="AG858" s="5"/>
      <c r="AH858" s="5"/>
      <c r="AI858" s="5"/>
      <c r="AJ858" s="5"/>
      <c r="AL858" s="571">
        <f>$AL$9</f>
        <v>0</v>
      </c>
      <c r="AM858" s="572"/>
      <c r="AN858" s="938" t="s">
        <v>4</v>
      </c>
      <c r="AO858" s="938"/>
      <c r="AP858" s="941">
        <v>21</v>
      </c>
      <c r="AQ858" s="941"/>
      <c r="AR858" s="938" t="s">
        <v>5</v>
      </c>
      <c r="AS858" s="944"/>
      <c r="AW858" s="47"/>
    </row>
    <row r="859" spans="2:65" ht="13.5" customHeight="1" x14ac:dyDescent="0.15">
      <c r="B859" s="567"/>
      <c r="C859" s="567"/>
      <c r="D859" s="567"/>
      <c r="E859" s="567"/>
      <c r="F859" s="567"/>
      <c r="G859" s="567"/>
      <c r="H859" s="567"/>
      <c r="I859" s="567"/>
      <c r="J859" s="508" t="str">
        <f>$J$10</f>
        <v>1</v>
      </c>
      <c r="K859" s="510" t="str">
        <f>$K$10</f>
        <v>2</v>
      </c>
      <c r="L859" s="513" t="str">
        <f>$L$10</f>
        <v>1</v>
      </c>
      <c r="M859" s="516" t="str">
        <f>$M$10</f>
        <v>0</v>
      </c>
      <c r="N859" s="510" t="str">
        <f>$N$10</f>
        <v>3</v>
      </c>
      <c r="O859" s="516" t="str">
        <f>$O$10</f>
        <v>9</v>
      </c>
      <c r="P859" s="519" t="str">
        <f>$P$10</f>
        <v>3</v>
      </c>
      <c r="Q859" s="519" t="str">
        <f>$Q$10</f>
        <v>9</v>
      </c>
      <c r="R859" s="519" t="str">
        <f>$R$10</f>
        <v>0</v>
      </c>
      <c r="S859" s="519" t="str">
        <f>$S$10</f>
        <v>2</v>
      </c>
      <c r="T859" s="510" t="str">
        <f>$T$10</f>
        <v>5</v>
      </c>
      <c r="U859" s="516">
        <f>$U$10</f>
        <v>0</v>
      </c>
      <c r="V859" s="519">
        <f>$V$10</f>
        <v>0</v>
      </c>
      <c r="W859" s="510">
        <f>$W$10</f>
        <v>0</v>
      </c>
      <c r="AD859" s="5"/>
      <c r="AE859" s="5"/>
      <c r="AF859" s="5"/>
      <c r="AG859" s="5"/>
      <c r="AH859" s="5"/>
      <c r="AI859" s="5"/>
      <c r="AJ859" s="5"/>
      <c r="AL859" s="573"/>
      <c r="AM859" s="574"/>
      <c r="AN859" s="939"/>
      <c r="AO859" s="939"/>
      <c r="AP859" s="942"/>
      <c r="AQ859" s="942"/>
      <c r="AR859" s="939"/>
      <c r="AS859" s="945"/>
      <c r="AW859" s="47"/>
    </row>
    <row r="860" spans="2:65" ht="9" customHeight="1" x14ac:dyDescent="0.15">
      <c r="B860" s="567"/>
      <c r="C860" s="567"/>
      <c r="D860" s="567"/>
      <c r="E860" s="567"/>
      <c r="F860" s="567"/>
      <c r="G860" s="567"/>
      <c r="H860" s="567"/>
      <c r="I860" s="567"/>
      <c r="J860" s="509"/>
      <c r="K860" s="511"/>
      <c r="L860" s="514"/>
      <c r="M860" s="517"/>
      <c r="N860" s="511"/>
      <c r="O860" s="517"/>
      <c r="P860" s="520"/>
      <c r="Q860" s="520"/>
      <c r="R860" s="520"/>
      <c r="S860" s="520"/>
      <c r="T860" s="511"/>
      <c r="U860" s="517"/>
      <c r="V860" s="520"/>
      <c r="W860" s="511"/>
      <c r="AD860" s="5"/>
      <c r="AE860" s="5"/>
      <c r="AF860" s="5"/>
      <c r="AG860" s="5"/>
      <c r="AH860" s="5"/>
      <c r="AI860" s="5"/>
      <c r="AJ860" s="5"/>
      <c r="AL860" s="575"/>
      <c r="AM860" s="576"/>
      <c r="AN860" s="940"/>
      <c r="AO860" s="940"/>
      <c r="AP860" s="943"/>
      <c r="AQ860" s="943"/>
      <c r="AR860" s="940"/>
      <c r="AS860" s="946"/>
      <c r="AW860" s="47"/>
    </row>
    <row r="861" spans="2:65" ht="6" customHeight="1" x14ac:dyDescent="0.15">
      <c r="B861" s="568"/>
      <c r="C861" s="568"/>
      <c r="D861" s="568"/>
      <c r="E861" s="568"/>
      <c r="F861" s="568"/>
      <c r="G861" s="568"/>
      <c r="H861" s="568"/>
      <c r="I861" s="568"/>
      <c r="J861" s="509"/>
      <c r="K861" s="512"/>
      <c r="L861" s="515"/>
      <c r="M861" s="518"/>
      <c r="N861" s="512"/>
      <c r="O861" s="518"/>
      <c r="P861" s="521"/>
      <c r="Q861" s="521"/>
      <c r="R861" s="521"/>
      <c r="S861" s="521"/>
      <c r="T861" s="512"/>
      <c r="U861" s="518"/>
      <c r="V861" s="521"/>
      <c r="W861" s="512"/>
      <c r="AW861" s="47"/>
    </row>
    <row r="862" spans="2:65" ht="15" customHeight="1" x14ac:dyDescent="0.15">
      <c r="B862" s="487" t="s">
        <v>51</v>
      </c>
      <c r="C862" s="488"/>
      <c r="D862" s="488"/>
      <c r="E862" s="488"/>
      <c r="F862" s="488"/>
      <c r="G862" s="488"/>
      <c r="H862" s="488"/>
      <c r="I862" s="489"/>
      <c r="J862" s="487" t="s">
        <v>6</v>
      </c>
      <c r="K862" s="488"/>
      <c r="L862" s="488"/>
      <c r="M862" s="488"/>
      <c r="N862" s="496"/>
      <c r="O862" s="499" t="s">
        <v>52</v>
      </c>
      <c r="P862" s="488"/>
      <c r="Q862" s="488"/>
      <c r="R862" s="488"/>
      <c r="S862" s="488"/>
      <c r="T862" s="488"/>
      <c r="U862" s="489"/>
      <c r="V862" s="12" t="s">
        <v>53</v>
      </c>
      <c r="W862" s="27"/>
      <c r="X862" s="27"/>
      <c r="Y862" s="526" t="s">
        <v>54</v>
      </c>
      <c r="Z862" s="526"/>
      <c r="AA862" s="526"/>
      <c r="AB862" s="526"/>
      <c r="AC862" s="526"/>
      <c r="AD862" s="526"/>
      <c r="AE862" s="526"/>
      <c r="AF862" s="526"/>
      <c r="AG862" s="526"/>
      <c r="AH862" s="526"/>
      <c r="AI862" s="27"/>
      <c r="AJ862" s="27"/>
      <c r="AK862" s="28"/>
      <c r="AL862" s="527" t="s">
        <v>216</v>
      </c>
      <c r="AM862" s="527"/>
      <c r="AN862" s="930" t="s">
        <v>33</v>
      </c>
      <c r="AO862" s="930"/>
      <c r="AP862" s="930"/>
      <c r="AQ862" s="930"/>
      <c r="AR862" s="930"/>
      <c r="AS862" s="931"/>
      <c r="AW862" s="47"/>
    </row>
    <row r="863" spans="2:65" ht="13.5" customHeight="1" x14ac:dyDescent="0.15">
      <c r="B863" s="490"/>
      <c r="C863" s="491"/>
      <c r="D863" s="491"/>
      <c r="E863" s="491"/>
      <c r="F863" s="491"/>
      <c r="G863" s="491"/>
      <c r="H863" s="491"/>
      <c r="I863" s="492"/>
      <c r="J863" s="490"/>
      <c r="K863" s="491"/>
      <c r="L863" s="491"/>
      <c r="M863" s="491"/>
      <c r="N863" s="497"/>
      <c r="O863" s="500"/>
      <c r="P863" s="491"/>
      <c r="Q863" s="491"/>
      <c r="R863" s="491"/>
      <c r="S863" s="491"/>
      <c r="T863" s="491"/>
      <c r="U863" s="492"/>
      <c r="V863" s="530" t="s">
        <v>7</v>
      </c>
      <c r="W863" s="531"/>
      <c r="X863" s="531"/>
      <c r="Y863" s="532"/>
      <c r="Z863" s="536" t="s">
        <v>16</v>
      </c>
      <c r="AA863" s="537"/>
      <c r="AB863" s="537"/>
      <c r="AC863" s="538"/>
      <c r="AD863" s="542" t="s">
        <v>17</v>
      </c>
      <c r="AE863" s="543"/>
      <c r="AF863" s="543"/>
      <c r="AG863" s="544"/>
      <c r="AH863" s="548" t="s">
        <v>86</v>
      </c>
      <c r="AI863" s="549"/>
      <c r="AJ863" s="549"/>
      <c r="AK863" s="550"/>
      <c r="AL863" s="554" t="s">
        <v>217</v>
      </c>
      <c r="AM863" s="554"/>
      <c r="AN863" s="932" t="s">
        <v>19</v>
      </c>
      <c r="AO863" s="933"/>
      <c r="AP863" s="933"/>
      <c r="AQ863" s="933"/>
      <c r="AR863" s="934"/>
      <c r="AS863" s="935"/>
      <c r="AW863" s="47"/>
      <c r="AY863" s="196" t="s">
        <v>243</v>
      </c>
      <c r="AZ863" s="196" t="s">
        <v>243</v>
      </c>
      <c r="BA863" s="196" t="s">
        <v>241</v>
      </c>
      <c r="BB863" s="522" t="s">
        <v>242</v>
      </c>
      <c r="BC863" s="523"/>
    </row>
    <row r="864" spans="2:65" ht="13.5" customHeight="1" x14ac:dyDescent="0.15">
      <c r="B864" s="493"/>
      <c r="C864" s="494"/>
      <c r="D864" s="494"/>
      <c r="E864" s="494"/>
      <c r="F864" s="494"/>
      <c r="G864" s="494"/>
      <c r="H864" s="494"/>
      <c r="I864" s="495"/>
      <c r="J864" s="493"/>
      <c r="K864" s="494"/>
      <c r="L864" s="494"/>
      <c r="M864" s="494"/>
      <c r="N864" s="498"/>
      <c r="O864" s="501"/>
      <c r="P864" s="494"/>
      <c r="Q864" s="494"/>
      <c r="R864" s="494"/>
      <c r="S864" s="494"/>
      <c r="T864" s="494"/>
      <c r="U864" s="495"/>
      <c r="V864" s="533"/>
      <c r="W864" s="534"/>
      <c r="X864" s="534"/>
      <c r="Y864" s="535"/>
      <c r="Z864" s="539"/>
      <c r="AA864" s="540"/>
      <c r="AB864" s="540"/>
      <c r="AC864" s="541"/>
      <c r="AD864" s="545"/>
      <c r="AE864" s="546"/>
      <c r="AF864" s="546"/>
      <c r="AG864" s="547"/>
      <c r="AH864" s="551"/>
      <c r="AI864" s="552"/>
      <c r="AJ864" s="552"/>
      <c r="AK864" s="553"/>
      <c r="AL864" s="555"/>
      <c r="AM864" s="555"/>
      <c r="AN864" s="936"/>
      <c r="AO864" s="936"/>
      <c r="AP864" s="936"/>
      <c r="AQ864" s="936"/>
      <c r="AR864" s="936"/>
      <c r="AS864" s="937"/>
      <c r="AW864" s="47"/>
      <c r="AY864" s="197"/>
      <c r="AZ864" s="198" t="s">
        <v>237</v>
      </c>
      <c r="BA864" s="198" t="s">
        <v>240</v>
      </c>
      <c r="BB864" s="199" t="s">
        <v>238</v>
      </c>
      <c r="BC864" s="198" t="s">
        <v>237</v>
      </c>
      <c r="BL864" s="43" t="s">
        <v>251</v>
      </c>
      <c r="BM864" s="43" t="s">
        <v>151</v>
      </c>
    </row>
    <row r="865" spans="2:65" ht="18" customHeight="1" x14ac:dyDescent="0.15">
      <c r="B865" s="466"/>
      <c r="C865" s="467"/>
      <c r="D865" s="467"/>
      <c r="E865" s="467"/>
      <c r="F865" s="467"/>
      <c r="G865" s="467"/>
      <c r="H865" s="467"/>
      <c r="I865" s="468"/>
      <c r="J865" s="466"/>
      <c r="K865" s="467"/>
      <c r="L865" s="467"/>
      <c r="M865" s="467"/>
      <c r="N865" s="472"/>
      <c r="O865" s="86"/>
      <c r="P865" s="15" t="s">
        <v>0</v>
      </c>
      <c r="Q865" s="44"/>
      <c r="R865" s="15" t="s">
        <v>1</v>
      </c>
      <c r="S865" s="85"/>
      <c r="T865" s="474" t="s">
        <v>57</v>
      </c>
      <c r="U865" s="475"/>
      <c r="V865" s="476"/>
      <c r="W865" s="477"/>
      <c r="X865" s="477"/>
      <c r="Y865" s="59" t="s">
        <v>8</v>
      </c>
      <c r="Z865" s="37"/>
      <c r="AA865" s="38"/>
      <c r="AB865" s="38"/>
      <c r="AC865" s="36" t="s">
        <v>8</v>
      </c>
      <c r="AD865" s="37"/>
      <c r="AE865" s="38"/>
      <c r="AF865" s="38"/>
      <c r="AG865" s="39" t="s">
        <v>8</v>
      </c>
      <c r="AH865" s="462">
        <f>IF(V865="賃金で算定",V866+Z866-AD866,0)</f>
        <v>0</v>
      </c>
      <c r="AI865" s="463"/>
      <c r="AJ865" s="463"/>
      <c r="AK865" s="464"/>
      <c r="AL865" s="51"/>
      <c r="AM865" s="52"/>
      <c r="AN865" s="590"/>
      <c r="AO865" s="591"/>
      <c r="AP865" s="591"/>
      <c r="AQ865" s="591"/>
      <c r="AR865" s="591"/>
      <c r="AS865" s="265" t="s">
        <v>8</v>
      </c>
      <c r="AV865" s="46" t="str">
        <f>IF(OR(O865="",Q865=""),"", IF(O865&lt;20,DATE(O865+118,Q865,IF(S865="",1,S865)),DATE(O865+88,Q865,IF(S865="",1,S865))))</f>
        <v/>
      </c>
      <c r="AW865" s="47" t="str">
        <f>IF(AV865&lt;=設定シート!C$15,"昔",IF(AV865&lt;=設定シート!E$15,"上",IF(AV865&lt;=設定シート!G$15,"中","下")))</f>
        <v>下</v>
      </c>
      <c r="AX865" s="4">
        <f>IF(AV865&lt;=設定シート!$E$36,5,IF(AV865&lt;=設定シート!$I$36,7,IF(AV865&lt;=設定シート!$M$36,9,11)))</f>
        <v>11</v>
      </c>
      <c r="AY865" s="202"/>
      <c r="AZ865" s="200"/>
      <c r="BA865" s="204">
        <f>AN865</f>
        <v>0</v>
      </c>
      <c r="BB865" s="200"/>
      <c r="BC865" s="200"/>
    </row>
    <row r="866" spans="2:65" ht="18" customHeight="1" x14ac:dyDescent="0.15">
      <c r="B866" s="469"/>
      <c r="C866" s="470"/>
      <c r="D866" s="470"/>
      <c r="E866" s="470"/>
      <c r="F866" s="470"/>
      <c r="G866" s="470"/>
      <c r="H866" s="470"/>
      <c r="I866" s="471"/>
      <c r="J866" s="469"/>
      <c r="K866" s="470"/>
      <c r="L866" s="470"/>
      <c r="M866" s="470"/>
      <c r="N866" s="473"/>
      <c r="O866" s="87"/>
      <c r="P866" s="5" t="s">
        <v>0</v>
      </c>
      <c r="Q866" s="45"/>
      <c r="R866" s="5" t="s">
        <v>1</v>
      </c>
      <c r="S866" s="88"/>
      <c r="T866" s="480" t="s">
        <v>58</v>
      </c>
      <c r="U866" s="481"/>
      <c r="V866" s="482"/>
      <c r="W866" s="483"/>
      <c r="X866" s="483"/>
      <c r="Y866" s="484"/>
      <c r="Z866" s="485"/>
      <c r="AA866" s="486"/>
      <c r="AB866" s="486"/>
      <c r="AC866" s="486"/>
      <c r="AD866" s="482">
        <v>0</v>
      </c>
      <c r="AE866" s="483"/>
      <c r="AF866" s="483"/>
      <c r="AG866" s="484"/>
      <c r="AH866" s="435">
        <f>IF(V865="賃金で算定",0,V866+Z866-AD866)</f>
        <v>0</v>
      </c>
      <c r="AI866" s="435"/>
      <c r="AJ866" s="435"/>
      <c r="AK866" s="465"/>
      <c r="AL866" s="439">
        <f>IF(V865="賃金で算定","賃金で算定",IF(OR(V866=0,$F883="",AV865=""),0,IF(AW865="昔",VLOOKUP($F883,労務比率,AX865,FALSE),IF(AW865="上",VLOOKUP($F883,労務比率,AX865,FALSE),IF(AW865="中",VLOOKUP($F883,労務比率,AX865,FALSE),VLOOKUP($F883,労務比率,AX865,FALSE))))))</f>
        <v>0</v>
      </c>
      <c r="AM866" s="440"/>
      <c r="AN866" s="615">
        <f>IF(V865="賃金で算定",0,INT(AH866*AL866/100))</f>
        <v>0</v>
      </c>
      <c r="AO866" s="616"/>
      <c r="AP866" s="616"/>
      <c r="AQ866" s="616"/>
      <c r="AR866" s="616"/>
      <c r="AS866" s="309"/>
      <c r="AV866" s="46"/>
      <c r="AW866" s="47"/>
      <c r="AY866" s="203">
        <f>AH866</f>
        <v>0</v>
      </c>
      <c r="AZ866" s="201">
        <f>IF(AV865&lt;=設定シート!C$85,AH866,IF(AND(AV865&gt;=設定シート!E$85,AV865&lt;=設定シート!G$85),AH866*105/108,AH866))</f>
        <v>0</v>
      </c>
      <c r="BA866" s="198"/>
      <c r="BB866" s="201">
        <f>IF($AL866="賃金で算定",0,INT(AY866*$AL866/100))</f>
        <v>0</v>
      </c>
      <c r="BC866" s="201">
        <f>IF(AY866=AZ866,BB866,AZ866*$AL866/100)</f>
        <v>0</v>
      </c>
      <c r="BL866" s="43">
        <f>IF(AY866=AZ866,0,1)</f>
        <v>0</v>
      </c>
      <c r="BM866" s="43" t="str">
        <f>IF(BL866=1,AL866,"")</f>
        <v/>
      </c>
    </row>
    <row r="867" spans="2:65" ht="18" customHeight="1" x14ac:dyDescent="0.15">
      <c r="B867" s="466"/>
      <c r="C867" s="467"/>
      <c r="D867" s="467"/>
      <c r="E867" s="467"/>
      <c r="F867" s="467"/>
      <c r="G867" s="467"/>
      <c r="H867" s="467"/>
      <c r="I867" s="468"/>
      <c r="J867" s="466"/>
      <c r="K867" s="467"/>
      <c r="L867" s="467"/>
      <c r="M867" s="467"/>
      <c r="N867" s="472"/>
      <c r="O867" s="86"/>
      <c r="P867" s="15" t="s">
        <v>45</v>
      </c>
      <c r="Q867" s="44"/>
      <c r="R867" s="15" t="s">
        <v>46</v>
      </c>
      <c r="S867" s="85"/>
      <c r="T867" s="474" t="s">
        <v>47</v>
      </c>
      <c r="U867" s="475"/>
      <c r="V867" s="476"/>
      <c r="W867" s="477"/>
      <c r="X867" s="477"/>
      <c r="Y867" s="60"/>
      <c r="Z867" s="33"/>
      <c r="AA867" s="34"/>
      <c r="AB867" s="34"/>
      <c r="AC867" s="35"/>
      <c r="AD867" s="33"/>
      <c r="AE867" s="34"/>
      <c r="AF867" s="34"/>
      <c r="AG867" s="40"/>
      <c r="AH867" s="462">
        <f>IF(V867="賃金で算定",V868+Z868-AD868,0)</f>
        <v>0</v>
      </c>
      <c r="AI867" s="463"/>
      <c r="AJ867" s="463"/>
      <c r="AK867" s="464"/>
      <c r="AL867" s="51"/>
      <c r="AM867" s="52"/>
      <c r="AN867" s="590"/>
      <c r="AO867" s="591"/>
      <c r="AP867" s="591"/>
      <c r="AQ867" s="591"/>
      <c r="AR867" s="591"/>
      <c r="AS867" s="307"/>
      <c r="AV867" s="46" t="str">
        <f>IF(OR(O867="",Q867=""),"", IF(O867&lt;20,DATE(O867+118,Q867,IF(S867="",1,S867)),DATE(O867+88,Q867,IF(S867="",1,S867))))</f>
        <v/>
      </c>
      <c r="AW867" s="47" t="str">
        <f>IF(AV867&lt;=設定シート!C$15,"昔",IF(AV867&lt;=設定シート!E$15,"上",IF(AV867&lt;=設定シート!G$15,"中","下")))</f>
        <v>下</v>
      </c>
      <c r="AX867" s="4">
        <f>IF(AV867&lt;=設定シート!$E$36,5,IF(AV867&lt;=設定シート!$I$36,7,IF(AV867&lt;=設定シート!$M$36,9,11)))</f>
        <v>11</v>
      </c>
      <c r="AY867" s="202"/>
      <c r="AZ867" s="200"/>
      <c r="BA867" s="204">
        <f t="shared" ref="BA867" si="466">AN867</f>
        <v>0</v>
      </c>
      <c r="BB867" s="200"/>
      <c r="BC867" s="200"/>
      <c r="BL867" s="43"/>
      <c r="BM867" s="43"/>
    </row>
    <row r="868" spans="2:65" ht="18" customHeight="1" x14ac:dyDescent="0.15">
      <c r="B868" s="469"/>
      <c r="C868" s="470"/>
      <c r="D868" s="470"/>
      <c r="E868" s="470"/>
      <c r="F868" s="470"/>
      <c r="G868" s="470"/>
      <c r="H868" s="470"/>
      <c r="I868" s="471"/>
      <c r="J868" s="469"/>
      <c r="K868" s="470"/>
      <c r="L868" s="470"/>
      <c r="M868" s="470"/>
      <c r="N868" s="473"/>
      <c r="O868" s="87"/>
      <c r="P868" s="16" t="s">
        <v>45</v>
      </c>
      <c r="Q868" s="45"/>
      <c r="R868" s="16" t="s">
        <v>46</v>
      </c>
      <c r="S868" s="88"/>
      <c r="T868" s="480" t="s">
        <v>48</v>
      </c>
      <c r="U868" s="481"/>
      <c r="V868" s="482"/>
      <c r="W868" s="483"/>
      <c r="X868" s="483"/>
      <c r="Y868" s="484"/>
      <c r="Z868" s="485"/>
      <c r="AA868" s="486"/>
      <c r="AB868" s="486"/>
      <c r="AC868" s="486"/>
      <c r="AD868" s="482">
        <v>0</v>
      </c>
      <c r="AE868" s="483"/>
      <c r="AF868" s="483"/>
      <c r="AG868" s="484"/>
      <c r="AH868" s="435">
        <f>IF(V867="賃金で算定",0,V868+Z868-AD868)</f>
        <v>0</v>
      </c>
      <c r="AI868" s="435"/>
      <c r="AJ868" s="435"/>
      <c r="AK868" s="465"/>
      <c r="AL868" s="439">
        <f>IF(V867="賃金で算定","賃金で算定",IF(OR(V868=0,$F883="",AV867=""),0,IF(AW867="昔",VLOOKUP($F883,労務比率,AX867,FALSE),IF(AW867="上",VLOOKUP($F883,労務比率,AX867,FALSE),IF(AW867="中",VLOOKUP($F883,労務比率,AX867,FALSE),VLOOKUP($F883,労務比率,AX867,FALSE))))))</f>
        <v>0</v>
      </c>
      <c r="AM868" s="440"/>
      <c r="AN868" s="615">
        <f>IF(V867="賃金で算定",0,INT(AH868*AL868/100))</f>
        <v>0</v>
      </c>
      <c r="AO868" s="616"/>
      <c r="AP868" s="616"/>
      <c r="AQ868" s="616"/>
      <c r="AR868" s="616"/>
      <c r="AS868" s="309"/>
      <c r="AV868" s="46"/>
      <c r="AW868" s="47"/>
      <c r="AY868" s="203">
        <f t="shared" ref="AY868" si="467">AH868</f>
        <v>0</v>
      </c>
      <c r="AZ868" s="201">
        <f>IF(AV867&lt;=設定シート!C$85,AH868,IF(AND(AV867&gt;=設定シート!E$85,AV867&lt;=設定シート!G$85),AH868*105/108,AH868))</f>
        <v>0</v>
      </c>
      <c r="BA868" s="198"/>
      <c r="BB868" s="201">
        <f t="shared" ref="BB868" si="468">IF($AL868="賃金で算定",0,INT(AY868*$AL868/100))</f>
        <v>0</v>
      </c>
      <c r="BC868" s="201">
        <f>IF(AY868=AZ868,BB868,AZ868*$AL868/100)</f>
        <v>0</v>
      </c>
      <c r="BL868" s="43">
        <f>IF(AY868=AZ868,0,1)</f>
        <v>0</v>
      </c>
      <c r="BM868" s="43" t="str">
        <f>IF(BL868=1,AL868,"")</f>
        <v/>
      </c>
    </row>
    <row r="869" spans="2:65" ht="18" customHeight="1" x14ac:dyDescent="0.15">
      <c r="B869" s="466"/>
      <c r="C869" s="467"/>
      <c r="D869" s="467"/>
      <c r="E869" s="467"/>
      <c r="F869" s="467"/>
      <c r="G869" s="467"/>
      <c r="H869" s="467"/>
      <c r="I869" s="468"/>
      <c r="J869" s="466"/>
      <c r="K869" s="467"/>
      <c r="L869" s="467"/>
      <c r="M869" s="467"/>
      <c r="N869" s="472"/>
      <c r="O869" s="86"/>
      <c r="P869" s="15" t="s">
        <v>45</v>
      </c>
      <c r="Q869" s="44"/>
      <c r="R869" s="15" t="s">
        <v>46</v>
      </c>
      <c r="S869" s="85"/>
      <c r="T869" s="474" t="s">
        <v>47</v>
      </c>
      <c r="U869" s="475"/>
      <c r="V869" s="476"/>
      <c r="W869" s="477"/>
      <c r="X869" s="477"/>
      <c r="Y869" s="60"/>
      <c r="Z869" s="33"/>
      <c r="AA869" s="34"/>
      <c r="AB869" s="34"/>
      <c r="AC869" s="35"/>
      <c r="AD869" s="33"/>
      <c r="AE869" s="34"/>
      <c r="AF869" s="34"/>
      <c r="AG869" s="40"/>
      <c r="AH869" s="462">
        <f>IF(V869="賃金で算定",V870+Z870-AD870,0)</f>
        <v>0</v>
      </c>
      <c r="AI869" s="463"/>
      <c r="AJ869" s="463"/>
      <c r="AK869" s="464"/>
      <c r="AL869" s="51"/>
      <c r="AM869" s="52"/>
      <c r="AN869" s="590"/>
      <c r="AO869" s="591"/>
      <c r="AP869" s="591"/>
      <c r="AQ869" s="591"/>
      <c r="AR869" s="591"/>
      <c r="AS869" s="307"/>
      <c r="AV869" s="46" t="str">
        <f>IF(OR(O869="",Q869=""),"", IF(O869&lt;20,DATE(O869+118,Q869,IF(S869="",1,S869)),DATE(O869+88,Q869,IF(S869="",1,S869))))</f>
        <v/>
      </c>
      <c r="AW869" s="47" t="str">
        <f>IF(AV869&lt;=設定シート!C$15,"昔",IF(AV869&lt;=設定シート!E$15,"上",IF(AV869&lt;=設定シート!G$15,"中","下")))</f>
        <v>下</v>
      </c>
      <c r="AX869" s="4">
        <f>IF(AV869&lt;=設定シート!$E$36,5,IF(AV869&lt;=設定シート!$I$36,7,IF(AV869&lt;=設定シート!$M$36,9,11)))</f>
        <v>11</v>
      </c>
      <c r="AY869" s="202"/>
      <c r="AZ869" s="200"/>
      <c r="BA869" s="204">
        <f t="shared" ref="BA869" si="469">AN869</f>
        <v>0</v>
      </c>
      <c r="BB869" s="200"/>
      <c r="BC869" s="200"/>
    </row>
    <row r="870" spans="2:65" ht="18" customHeight="1" x14ac:dyDescent="0.15">
      <c r="B870" s="469"/>
      <c r="C870" s="470"/>
      <c r="D870" s="470"/>
      <c r="E870" s="470"/>
      <c r="F870" s="470"/>
      <c r="G870" s="470"/>
      <c r="H870" s="470"/>
      <c r="I870" s="471"/>
      <c r="J870" s="469"/>
      <c r="K870" s="470"/>
      <c r="L870" s="470"/>
      <c r="M870" s="470"/>
      <c r="N870" s="473"/>
      <c r="O870" s="87"/>
      <c r="P870" s="16" t="s">
        <v>45</v>
      </c>
      <c r="Q870" s="45"/>
      <c r="R870" s="16" t="s">
        <v>46</v>
      </c>
      <c r="S870" s="88"/>
      <c r="T870" s="480" t="s">
        <v>48</v>
      </c>
      <c r="U870" s="481"/>
      <c r="V870" s="482"/>
      <c r="W870" s="483"/>
      <c r="X870" s="483"/>
      <c r="Y870" s="484"/>
      <c r="Z870" s="482"/>
      <c r="AA870" s="483"/>
      <c r="AB870" s="483"/>
      <c r="AC870" s="483"/>
      <c r="AD870" s="482">
        <v>0</v>
      </c>
      <c r="AE870" s="483"/>
      <c r="AF870" s="483"/>
      <c r="AG870" s="484"/>
      <c r="AH870" s="435">
        <f>IF(V869="賃金で算定",0,V870+Z870-AD870)</f>
        <v>0</v>
      </c>
      <c r="AI870" s="435"/>
      <c r="AJ870" s="435"/>
      <c r="AK870" s="465"/>
      <c r="AL870" s="439">
        <f>IF(V869="賃金で算定","賃金で算定",IF(OR(V870=0,$F883="",AV869=""),0,IF(AW869="昔",VLOOKUP($F883,労務比率,AX869,FALSE),IF(AW869="上",VLOOKUP($F883,労務比率,AX869,FALSE),IF(AW869="中",VLOOKUP($F883,労務比率,AX869,FALSE),VLOOKUP($F883,労務比率,AX869,FALSE))))))</f>
        <v>0</v>
      </c>
      <c r="AM870" s="440"/>
      <c r="AN870" s="615">
        <f>IF(V869="賃金で算定",0,INT(AH870*AL870/100))</f>
        <v>0</v>
      </c>
      <c r="AO870" s="616"/>
      <c r="AP870" s="616"/>
      <c r="AQ870" s="616"/>
      <c r="AR870" s="616"/>
      <c r="AS870" s="309"/>
      <c r="AV870" s="46"/>
      <c r="AW870" s="47"/>
      <c r="AY870" s="203">
        <f t="shared" ref="AY870" si="470">AH870</f>
        <v>0</v>
      </c>
      <c r="AZ870" s="201">
        <f>IF(AV869&lt;=設定シート!C$85,AH870,IF(AND(AV869&gt;=設定シート!E$85,AV869&lt;=設定シート!G$85),AH870*105/108,AH870))</f>
        <v>0</v>
      </c>
      <c r="BA870" s="198"/>
      <c r="BB870" s="201">
        <f t="shared" ref="BB870" si="471">IF($AL870="賃金で算定",0,INT(AY870*$AL870/100))</f>
        <v>0</v>
      </c>
      <c r="BC870" s="201">
        <f>IF(AY870=AZ870,BB870,AZ870*$AL870/100)</f>
        <v>0</v>
      </c>
      <c r="BL870" s="43">
        <f>IF(AY870=AZ870,0,1)</f>
        <v>0</v>
      </c>
      <c r="BM870" s="43" t="str">
        <f>IF(BL870=1,AL870,"")</f>
        <v/>
      </c>
    </row>
    <row r="871" spans="2:65" ht="18" customHeight="1" x14ac:dyDescent="0.15">
      <c r="B871" s="466"/>
      <c r="C871" s="467"/>
      <c r="D871" s="467"/>
      <c r="E871" s="467"/>
      <c r="F871" s="467"/>
      <c r="G871" s="467"/>
      <c r="H871" s="467"/>
      <c r="I871" s="468"/>
      <c r="J871" s="466"/>
      <c r="K871" s="467"/>
      <c r="L871" s="467"/>
      <c r="M871" s="467"/>
      <c r="N871" s="472"/>
      <c r="O871" s="86"/>
      <c r="P871" s="15" t="s">
        <v>45</v>
      </c>
      <c r="Q871" s="44"/>
      <c r="R871" s="15" t="s">
        <v>46</v>
      </c>
      <c r="S871" s="85"/>
      <c r="T871" s="474" t="s">
        <v>47</v>
      </c>
      <c r="U871" s="475"/>
      <c r="V871" s="476"/>
      <c r="W871" s="477"/>
      <c r="X871" s="477"/>
      <c r="Y871" s="61"/>
      <c r="Z871" s="29"/>
      <c r="AA871" s="30"/>
      <c r="AB871" s="30"/>
      <c r="AC871" s="41"/>
      <c r="AD871" s="29"/>
      <c r="AE871" s="30"/>
      <c r="AF871" s="30"/>
      <c r="AG871" s="42"/>
      <c r="AH871" s="462">
        <f>IF(V871="賃金で算定",V872+Z872-AD872,0)</f>
        <v>0</v>
      </c>
      <c r="AI871" s="463"/>
      <c r="AJ871" s="463"/>
      <c r="AK871" s="464"/>
      <c r="AL871" s="51"/>
      <c r="AM871" s="52"/>
      <c r="AN871" s="590"/>
      <c r="AO871" s="591"/>
      <c r="AP871" s="591"/>
      <c r="AQ871" s="591"/>
      <c r="AR871" s="591"/>
      <c r="AS871" s="307"/>
      <c r="AV871" s="46" t="str">
        <f>IF(OR(O871="",Q871=""),"", IF(O871&lt;20,DATE(O871+118,Q871,IF(S871="",1,S871)),DATE(O871+88,Q871,IF(S871="",1,S871))))</f>
        <v/>
      </c>
      <c r="AW871" s="47" t="str">
        <f>IF(AV871&lt;=設定シート!C$15,"昔",IF(AV871&lt;=設定シート!E$15,"上",IF(AV871&lt;=設定シート!G$15,"中","下")))</f>
        <v>下</v>
      </c>
      <c r="AX871" s="4">
        <f>IF(AV871&lt;=設定シート!$E$36,5,IF(AV871&lt;=設定シート!$I$36,7,IF(AV871&lt;=設定シート!$M$36,9,11)))</f>
        <v>11</v>
      </c>
      <c r="AY871" s="202"/>
      <c r="AZ871" s="200"/>
      <c r="BA871" s="204">
        <f t="shared" ref="BA871" si="472">AN871</f>
        <v>0</v>
      </c>
      <c r="BB871" s="200"/>
      <c r="BC871" s="200"/>
    </row>
    <row r="872" spans="2:65" ht="18" customHeight="1" x14ac:dyDescent="0.15">
      <c r="B872" s="469"/>
      <c r="C872" s="470"/>
      <c r="D872" s="470"/>
      <c r="E872" s="470"/>
      <c r="F872" s="470"/>
      <c r="G872" s="470"/>
      <c r="H872" s="470"/>
      <c r="I872" s="471"/>
      <c r="J872" s="469"/>
      <c r="K872" s="470"/>
      <c r="L872" s="470"/>
      <c r="M872" s="470"/>
      <c r="N872" s="473"/>
      <c r="O872" s="87"/>
      <c r="P872" s="16" t="s">
        <v>45</v>
      </c>
      <c r="Q872" s="45"/>
      <c r="R872" s="16" t="s">
        <v>46</v>
      </c>
      <c r="S872" s="88"/>
      <c r="T872" s="480" t="s">
        <v>48</v>
      </c>
      <c r="U872" s="481"/>
      <c r="V872" s="482"/>
      <c r="W872" s="483"/>
      <c r="X872" s="483"/>
      <c r="Y872" s="484"/>
      <c r="Z872" s="485"/>
      <c r="AA872" s="486"/>
      <c r="AB872" s="486"/>
      <c r="AC872" s="486"/>
      <c r="AD872" s="482">
        <v>0</v>
      </c>
      <c r="AE872" s="483"/>
      <c r="AF872" s="483"/>
      <c r="AG872" s="484"/>
      <c r="AH872" s="435">
        <f>IF(V871="賃金で算定",0,V872+Z872-AD872)</f>
        <v>0</v>
      </c>
      <c r="AI872" s="435"/>
      <c r="AJ872" s="435"/>
      <c r="AK872" s="465"/>
      <c r="AL872" s="439">
        <f>IF(V871="賃金で算定","賃金で算定",IF(OR(V872=0,$F883="",AV871=""),0,IF(AW871="昔",VLOOKUP($F883,労務比率,AX871,FALSE),IF(AW871="上",VLOOKUP($F883,労務比率,AX871,FALSE),IF(AW871="中",VLOOKUP($F883,労務比率,AX871,FALSE),VLOOKUP($F883,労務比率,AX871,FALSE))))))</f>
        <v>0</v>
      </c>
      <c r="AM872" s="440"/>
      <c r="AN872" s="615">
        <f>IF(V871="賃金で算定",0,INT(AH872*AL872/100))</f>
        <v>0</v>
      </c>
      <c r="AO872" s="616"/>
      <c r="AP872" s="616"/>
      <c r="AQ872" s="616"/>
      <c r="AR872" s="616"/>
      <c r="AS872" s="309"/>
      <c r="AV872" s="46"/>
      <c r="AW872" s="47"/>
      <c r="AY872" s="203">
        <f t="shared" ref="AY872" si="473">AH872</f>
        <v>0</v>
      </c>
      <c r="AZ872" s="201">
        <f>IF(AV871&lt;=設定シート!C$85,AH872,IF(AND(AV871&gt;=設定シート!E$85,AV871&lt;=設定シート!G$85),AH872*105/108,AH872))</f>
        <v>0</v>
      </c>
      <c r="BA872" s="198"/>
      <c r="BB872" s="201">
        <f t="shared" ref="BB872" si="474">IF($AL872="賃金で算定",0,INT(AY872*$AL872/100))</f>
        <v>0</v>
      </c>
      <c r="BC872" s="201">
        <f>IF(AY872=AZ872,BB872,AZ872*$AL872/100)</f>
        <v>0</v>
      </c>
      <c r="BL872" s="43">
        <f>IF(AY872=AZ872,0,1)</f>
        <v>0</v>
      </c>
      <c r="BM872" s="43" t="str">
        <f>IF(BL872=1,AL872,"")</f>
        <v/>
      </c>
    </row>
    <row r="873" spans="2:65" ht="18" customHeight="1" x14ac:dyDescent="0.15">
      <c r="B873" s="466"/>
      <c r="C873" s="467"/>
      <c r="D873" s="467"/>
      <c r="E873" s="467"/>
      <c r="F873" s="467"/>
      <c r="G873" s="467"/>
      <c r="H873" s="467"/>
      <c r="I873" s="468"/>
      <c r="J873" s="466"/>
      <c r="K873" s="467"/>
      <c r="L873" s="467"/>
      <c r="M873" s="467"/>
      <c r="N873" s="472"/>
      <c r="O873" s="86"/>
      <c r="P873" s="15" t="s">
        <v>45</v>
      </c>
      <c r="Q873" s="44"/>
      <c r="R873" s="15" t="s">
        <v>46</v>
      </c>
      <c r="S873" s="85"/>
      <c r="T873" s="474" t="s">
        <v>47</v>
      </c>
      <c r="U873" s="475"/>
      <c r="V873" s="476"/>
      <c r="W873" s="477"/>
      <c r="X873" s="477"/>
      <c r="Y873" s="60"/>
      <c r="Z873" s="33"/>
      <c r="AA873" s="34"/>
      <c r="AB873" s="34"/>
      <c r="AC873" s="35"/>
      <c r="AD873" s="33"/>
      <c r="AE873" s="34"/>
      <c r="AF873" s="34"/>
      <c r="AG873" s="40"/>
      <c r="AH873" s="462">
        <f>IF(V873="賃金で算定",V874+Z874-AD874,0)</f>
        <v>0</v>
      </c>
      <c r="AI873" s="463"/>
      <c r="AJ873" s="463"/>
      <c r="AK873" s="464"/>
      <c r="AL873" s="51"/>
      <c r="AM873" s="52"/>
      <c r="AN873" s="590"/>
      <c r="AO873" s="591"/>
      <c r="AP873" s="591"/>
      <c r="AQ873" s="591"/>
      <c r="AR873" s="591"/>
      <c r="AS873" s="307"/>
      <c r="AV873" s="46" t="str">
        <f>IF(OR(O873="",Q873=""),"", IF(O873&lt;20,DATE(O873+118,Q873,IF(S873="",1,S873)),DATE(O873+88,Q873,IF(S873="",1,S873))))</f>
        <v/>
      </c>
      <c r="AW873" s="47" t="str">
        <f>IF(AV873&lt;=設定シート!C$15,"昔",IF(AV873&lt;=設定シート!E$15,"上",IF(AV873&lt;=設定シート!G$15,"中","下")))</f>
        <v>下</v>
      </c>
      <c r="AX873" s="4">
        <f>IF(AV873&lt;=設定シート!$E$36,5,IF(AV873&lt;=設定シート!$I$36,7,IF(AV873&lt;=設定シート!$M$36,9,11)))</f>
        <v>11</v>
      </c>
      <c r="AY873" s="202"/>
      <c r="AZ873" s="200"/>
      <c r="BA873" s="204">
        <f t="shared" ref="BA873" si="475">AN873</f>
        <v>0</v>
      </c>
      <c r="BB873" s="200"/>
      <c r="BC873" s="200"/>
    </row>
    <row r="874" spans="2:65" ht="18" customHeight="1" x14ac:dyDescent="0.15">
      <c r="B874" s="469"/>
      <c r="C874" s="470"/>
      <c r="D874" s="470"/>
      <c r="E874" s="470"/>
      <c r="F874" s="470"/>
      <c r="G874" s="470"/>
      <c r="H874" s="470"/>
      <c r="I874" s="471"/>
      <c r="J874" s="469"/>
      <c r="K874" s="470"/>
      <c r="L874" s="470"/>
      <c r="M874" s="470"/>
      <c r="N874" s="473"/>
      <c r="O874" s="87"/>
      <c r="P874" s="16" t="s">
        <v>45</v>
      </c>
      <c r="Q874" s="45"/>
      <c r="R874" s="16" t="s">
        <v>46</v>
      </c>
      <c r="S874" s="88"/>
      <c r="T874" s="480" t="s">
        <v>48</v>
      </c>
      <c r="U874" s="481"/>
      <c r="V874" s="482"/>
      <c r="W874" s="483"/>
      <c r="X874" s="483"/>
      <c r="Y874" s="484"/>
      <c r="Z874" s="482"/>
      <c r="AA874" s="483"/>
      <c r="AB874" s="483"/>
      <c r="AC874" s="483"/>
      <c r="AD874" s="482">
        <v>0</v>
      </c>
      <c r="AE874" s="483"/>
      <c r="AF874" s="483"/>
      <c r="AG874" s="484"/>
      <c r="AH874" s="435">
        <f>IF(V873="賃金で算定",0,V874+Z874-AD874)</f>
        <v>0</v>
      </c>
      <c r="AI874" s="435"/>
      <c r="AJ874" s="435"/>
      <c r="AK874" s="465"/>
      <c r="AL874" s="439">
        <f>IF(V873="賃金で算定","賃金で算定",IF(OR(V874=0,$F883="",AV873=""),0,IF(AW873="昔",VLOOKUP($F883,労務比率,AX873,FALSE),IF(AW873="上",VLOOKUP($F883,労務比率,AX873,FALSE),IF(AW873="中",VLOOKUP($F883,労務比率,AX873,FALSE),VLOOKUP($F883,労務比率,AX873,FALSE))))))</f>
        <v>0</v>
      </c>
      <c r="AM874" s="440"/>
      <c r="AN874" s="615">
        <f>IF(V873="賃金で算定",0,INT(AH874*AL874/100))</f>
        <v>0</v>
      </c>
      <c r="AO874" s="616"/>
      <c r="AP874" s="616"/>
      <c r="AQ874" s="616"/>
      <c r="AR874" s="616"/>
      <c r="AS874" s="309"/>
      <c r="AV874" s="46"/>
      <c r="AW874" s="47"/>
      <c r="AY874" s="203">
        <f t="shared" ref="AY874" si="476">AH874</f>
        <v>0</v>
      </c>
      <c r="AZ874" s="201">
        <f>IF(AV873&lt;=設定シート!C$85,AH874,IF(AND(AV873&gt;=設定シート!E$85,AV873&lt;=設定シート!G$85),AH874*105/108,AH874))</f>
        <v>0</v>
      </c>
      <c r="BA874" s="198"/>
      <c r="BB874" s="201">
        <f t="shared" ref="BB874" si="477">IF($AL874="賃金で算定",0,INT(AY874*$AL874/100))</f>
        <v>0</v>
      </c>
      <c r="BC874" s="201">
        <f>IF(AY874=AZ874,BB874,AZ874*$AL874/100)</f>
        <v>0</v>
      </c>
      <c r="BL874" s="43">
        <f>IF(AY874=AZ874,0,1)</f>
        <v>0</v>
      </c>
      <c r="BM874" s="43" t="str">
        <f>IF(BL874=1,AL874,"")</f>
        <v/>
      </c>
    </row>
    <row r="875" spans="2:65" ht="18" customHeight="1" x14ac:dyDescent="0.15">
      <c r="B875" s="466"/>
      <c r="C875" s="467"/>
      <c r="D875" s="467"/>
      <c r="E875" s="467"/>
      <c r="F875" s="467"/>
      <c r="G875" s="467"/>
      <c r="H875" s="467"/>
      <c r="I875" s="468"/>
      <c r="J875" s="466"/>
      <c r="K875" s="467"/>
      <c r="L875" s="467"/>
      <c r="M875" s="467"/>
      <c r="N875" s="472"/>
      <c r="O875" s="86"/>
      <c r="P875" s="15" t="s">
        <v>45</v>
      </c>
      <c r="Q875" s="44"/>
      <c r="R875" s="15" t="s">
        <v>46</v>
      </c>
      <c r="S875" s="85"/>
      <c r="T875" s="474" t="s">
        <v>47</v>
      </c>
      <c r="U875" s="475"/>
      <c r="V875" s="476"/>
      <c r="W875" s="477"/>
      <c r="X875" s="477"/>
      <c r="Y875" s="60"/>
      <c r="Z875" s="33"/>
      <c r="AA875" s="34"/>
      <c r="AB875" s="34"/>
      <c r="AC875" s="35"/>
      <c r="AD875" s="33"/>
      <c r="AE875" s="34"/>
      <c r="AF875" s="34"/>
      <c r="AG875" s="40"/>
      <c r="AH875" s="462">
        <f>IF(V875="賃金で算定",V876+Z876-AD876,0)</f>
        <v>0</v>
      </c>
      <c r="AI875" s="463"/>
      <c r="AJ875" s="463"/>
      <c r="AK875" s="464"/>
      <c r="AL875" s="51"/>
      <c r="AM875" s="52"/>
      <c r="AN875" s="590"/>
      <c r="AO875" s="591"/>
      <c r="AP875" s="591"/>
      <c r="AQ875" s="591"/>
      <c r="AR875" s="591"/>
      <c r="AS875" s="307"/>
      <c r="AV875" s="46" t="str">
        <f>IF(OR(O875="",Q875=""),"", IF(O875&lt;20,DATE(O875+118,Q875,IF(S875="",1,S875)),DATE(O875+88,Q875,IF(S875="",1,S875))))</f>
        <v/>
      </c>
      <c r="AW875" s="47" t="str">
        <f>IF(AV875&lt;=設定シート!C$15,"昔",IF(AV875&lt;=設定シート!E$15,"上",IF(AV875&lt;=設定シート!G$15,"中","下")))</f>
        <v>下</v>
      </c>
      <c r="AX875" s="4">
        <f>IF(AV875&lt;=設定シート!$E$36,5,IF(AV875&lt;=設定シート!$I$36,7,IF(AV875&lt;=設定シート!$M$36,9,11)))</f>
        <v>11</v>
      </c>
      <c r="AY875" s="202"/>
      <c r="AZ875" s="200"/>
      <c r="BA875" s="204">
        <f t="shared" ref="BA875" si="478">AN875</f>
        <v>0</v>
      </c>
      <c r="BB875" s="200"/>
      <c r="BC875" s="200"/>
    </row>
    <row r="876" spans="2:65" ht="18" customHeight="1" x14ac:dyDescent="0.15">
      <c r="B876" s="469"/>
      <c r="C876" s="470"/>
      <c r="D876" s="470"/>
      <c r="E876" s="470"/>
      <c r="F876" s="470"/>
      <c r="G876" s="470"/>
      <c r="H876" s="470"/>
      <c r="I876" s="471"/>
      <c r="J876" s="469"/>
      <c r="K876" s="470"/>
      <c r="L876" s="470"/>
      <c r="M876" s="470"/>
      <c r="N876" s="473"/>
      <c r="O876" s="87"/>
      <c r="P876" s="16" t="s">
        <v>45</v>
      </c>
      <c r="Q876" s="45"/>
      <c r="R876" s="16" t="s">
        <v>46</v>
      </c>
      <c r="S876" s="88"/>
      <c r="T876" s="480" t="s">
        <v>48</v>
      </c>
      <c r="U876" s="481"/>
      <c r="V876" s="482"/>
      <c r="W876" s="483"/>
      <c r="X876" s="483"/>
      <c r="Y876" s="484"/>
      <c r="Z876" s="482"/>
      <c r="AA876" s="483"/>
      <c r="AB876" s="483"/>
      <c r="AC876" s="483"/>
      <c r="AD876" s="482">
        <v>0</v>
      </c>
      <c r="AE876" s="483"/>
      <c r="AF876" s="483"/>
      <c r="AG876" s="484"/>
      <c r="AH876" s="435">
        <f>IF(V875="賃金で算定",0,V876+Z876-AD876)</f>
        <v>0</v>
      </c>
      <c r="AI876" s="435"/>
      <c r="AJ876" s="435"/>
      <c r="AK876" s="465"/>
      <c r="AL876" s="439">
        <f>IF(V875="賃金で算定","賃金で算定",IF(OR(V876=0,$F883="",AV875=""),0,IF(AW875="昔",VLOOKUP($F883,労務比率,AX875,FALSE),IF(AW875="上",VLOOKUP($F883,労務比率,AX875,FALSE),IF(AW875="中",VLOOKUP($F883,労務比率,AX875,FALSE),VLOOKUP($F883,労務比率,AX875,FALSE))))))</f>
        <v>0</v>
      </c>
      <c r="AM876" s="440"/>
      <c r="AN876" s="615">
        <f>IF(V875="賃金で算定",0,INT(AH876*AL876/100))</f>
        <v>0</v>
      </c>
      <c r="AO876" s="616"/>
      <c r="AP876" s="616"/>
      <c r="AQ876" s="616"/>
      <c r="AR876" s="616"/>
      <c r="AS876" s="309"/>
      <c r="AV876" s="46"/>
      <c r="AW876" s="47"/>
      <c r="AY876" s="203">
        <f t="shared" ref="AY876" si="479">AH876</f>
        <v>0</v>
      </c>
      <c r="AZ876" s="201">
        <f>IF(AV875&lt;=設定シート!C$85,AH876,IF(AND(AV875&gt;=設定シート!E$85,AV875&lt;=設定シート!G$85),AH876*105/108,AH876))</f>
        <v>0</v>
      </c>
      <c r="BA876" s="198"/>
      <c r="BB876" s="201">
        <f t="shared" ref="BB876" si="480">IF($AL876="賃金で算定",0,INT(AY876*$AL876/100))</f>
        <v>0</v>
      </c>
      <c r="BC876" s="201">
        <f>IF(AY876=AZ876,BB876,AZ876*$AL876/100)</f>
        <v>0</v>
      </c>
      <c r="BL876" s="43">
        <f>IF(AY876=AZ876,0,1)</f>
        <v>0</v>
      </c>
      <c r="BM876" s="43" t="str">
        <f>IF(BL876=1,AL876,"")</f>
        <v/>
      </c>
    </row>
    <row r="877" spans="2:65" ht="18" customHeight="1" x14ac:dyDescent="0.15">
      <c r="B877" s="466"/>
      <c r="C877" s="467"/>
      <c r="D877" s="467"/>
      <c r="E877" s="467"/>
      <c r="F877" s="467"/>
      <c r="G877" s="467"/>
      <c r="H877" s="467"/>
      <c r="I877" s="468"/>
      <c r="J877" s="466"/>
      <c r="K877" s="467"/>
      <c r="L877" s="467"/>
      <c r="M877" s="467"/>
      <c r="N877" s="472"/>
      <c r="O877" s="86"/>
      <c r="P877" s="15" t="s">
        <v>45</v>
      </c>
      <c r="Q877" s="44"/>
      <c r="R877" s="15" t="s">
        <v>46</v>
      </c>
      <c r="S877" s="85"/>
      <c r="T877" s="474" t="s">
        <v>47</v>
      </c>
      <c r="U877" s="475"/>
      <c r="V877" s="476"/>
      <c r="W877" s="477"/>
      <c r="X877" s="477"/>
      <c r="Y877" s="60"/>
      <c r="Z877" s="33"/>
      <c r="AA877" s="34"/>
      <c r="AB877" s="34"/>
      <c r="AC877" s="35"/>
      <c r="AD877" s="33"/>
      <c r="AE877" s="34"/>
      <c r="AF877" s="34"/>
      <c r="AG877" s="40"/>
      <c r="AH877" s="462">
        <f>IF(V877="賃金で算定",V878+Z878-AD878,0)</f>
        <v>0</v>
      </c>
      <c r="AI877" s="463"/>
      <c r="AJ877" s="463"/>
      <c r="AK877" s="464"/>
      <c r="AL877" s="51"/>
      <c r="AM877" s="52"/>
      <c r="AN877" s="590"/>
      <c r="AO877" s="591"/>
      <c r="AP877" s="591"/>
      <c r="AQ877" s="591"/>
      <c r="AR877" s="591"/>
      <c r="AS877" s="307"/>
      <c r="AV877" s="46" t="str">
        <f>IF(OR(O877="",Q877=""),"", IF(O877&lt;20,DATE(O877+118,Q877,IF(S877="",1,S877)),DATE(O877+88,Q877,IF(S877="",1,S877))))</f>
        <v/>
      </c>
      <c r="AW877" s="47" t="str">
        <f>IF(AV877&lt;=設定シート!C$15,"昔",IF(AV877&lt;=設定シート!E$15,"上",IF(AV877&lt;=設定シート!G$15,"中","下")))</f>
        <v>下</v>
      </c>
      <c r="AX877" s="4">
        <f>IF(AV877&lt;=設定シート!$E$36,5,IF(AV877&lt;=設定シート!$I$36,7,IF(AV877&lt;=設定シート!$M$36,9,11)))</f>
        <v>11</v>
      </c>
      <c r="AY877" s="202"/>
      <c r="AZ877" s="200"/>
      <c r="BA877" s="204">
        <f t="shared" ref="BA877" si="481">AN877</f>
        <v>0</v>
      </c>
      <c r="BB877" s="200"/>
      <c r="BC877" s="200"/>
    </row>
    <row r="878" spans="2:65" ht="18" customHeight="1" x14ac:dyDescent="0.15">
      <c r="B878" s="469"/>
      <c r="C878" s="470"/>
      <c r="D878" s="470"/>
      <c r="E878" s="470"/>
      <c r="F878" s="470"/>
      <c r="G878" s="470"/>
      <c r="H878" s="470"/>
      <c r="I878" s="471"/>
      <c r="J878" s="469"/>
      <c r="K878" s="470"/>
      <c r="L878" s="470"/>
      <c r="M878" s="470"/>
      <c r="N878" s="473"/>
      <c r="O878" s="87"/>
      <c r="P878" s="16" t="s">
        <v>45</v>
      </c>
      <c r="Q878" s="45"/>
      <c r="R878" s="16" t="s">
        <v>46</v>
      </c>
      <c r="S878" s="88"/>
      <c r="T878" s="480" t="s">
        <v>48</v>
      </c>
      <c r="U878" s="481"/>
      <c r="V878" s="482"/>
      <c r="W878" s="483"/>
      <c r="X878" s="483"/>
      <c r="Y878" s="484"/>
      <c r="Z878" s="482"/>
      <c r="AA878" s="483"/>
      <c r="AB878" s="483"/>
      <c r="AC878" s="483"/>
      <c r="AD878" s="482">
        <v>0</v>
      </c>
      <c r="AE878" s="483"/>
      <c r="AF878" s="483"/>
      <c r="AG878" s="484"/>
      <c r="AH878" s="435">
        <f>IF(V877="賃金で算定",0,V878+Z878-AD878)</f>
        <v>0</v>
      </c>
      <c r="AI878" s="435"/>
      <c r="AJ878" s="435"/>
      <c r="AK878" s="465"/>
      <c r="AL878" s="439">
        <f>IF(V877="賃金で算定","賃金で算定",IF(OR(V878=0,$F883="",AV877=""),0,IF(AW877="昔",VLOOKUP($F883,労務比率,AX877,FALSE),IF(AW877="上",VLOOKUP($F883,労務比率,AX877,FALSE),IF(AW877="中",VLOOKUP($F883,労務比率,AX877,FALSE),VLOOKUP($F883,労務比率,AX877,FALSE))))))</f>
        <v>0</v>
      </c>
      <c r="AM878" s="440"/>
      <c r="AN878" s="615">
        <f>IF(V877="賃金で算定",0,INT(AH878*AL878/100))</f>
        <v>0</v>
      </c>
      <c r="AO878" s="616"/>
      <c r="AP878" s="616"/>
      <c r="AQ878" s="616"/>
      <c r="AR878" s="616"/>
      <c r="AS878" s="309"/>
      <c r="AV878" s="46"/>
      <c r="AW878" s="47"/>
      <c r="AY878" s="203">
        <f t="shared" ref="AY878" si="482">AH878</f>
        <v>0</v>
      </c>
      <c r="AZ878" s="201">
        <f>IF(AV877&lt;=設定シート!C$85,AH878,IF(AND(AV877&gt;=設定シート!E$85,AV877&lt;=設定シート!G$85),AH878*105/108,AH878))</f>
        <v>0</v>
      </c>
      <c r="BA878" s="198"/>
      <c r="BB878" s="201">
        <f t="shared" ref="BB878" si="483">IF($AL878="賃金で算定",0,INT(AY878*$AL878/100))</f>
        <v>0</v>
      </c>
      <c r="BC878" s="201">
        <f>IF(AY878=AZ878,BB878,AZ878*$AL878/100)</f>
        <v>0</v>
      </c>
      <c r="BL878" s="43">
        <f>IF(AY878=AZ878,0,1)</f>
        <v>0</v>
      </c>
      <c r="BM878" s="43" t="str">
        <f>IF(BL878=1,AL878,"")</f>
        <v/>
      </c>
    </row>
    <row r="879" spans="2:65" ht="18" customHeight="1" x14ac:dyDescent="0.15">
      <c r="B879" s="466"/>
      <c r="C879" s="467"/>
      <c r="D879" s="467"/>
      <c r="E879" s="467"/>
      <c r="F879" s="467"/>
      <c r="G879" s="467"/>
      <c r="H879" s="467"/>
      <c r="I879" s="468"/>
      <c r="J879" s="466"/>
      <c r="K879" s="467"/>
      <c r="L879" s="467"/>
      <c r="M879" s="467"/>
      <c r="N879" s="472"/>
      <c r="O879" s="86"/>
      <c r="P879" s="15" t="s">
        <v>45</v>
      </c>
      <c r="Q879" s="44"/>
      <c r="R879" s="15" t="s">
        <v>46</v>
      </c>
      <c r="S879" s="85"/>
      <c r="T879" s="474" t="s">
        <v>47</v>
      </c>
      <c r="U879" s="475"/>
      <c r="V879" s="476"/>
      <c r="W879" s="477"/>
      <c r="X879" s="477"/>
      <c r="Y879" s="60"/>
      <c r="Z879" s="33"/>
      <c r="AA879" s="34"/>
      <c r="AB879" s="34"/>
      <c r="AC879" s="35"/>
      <c r="AD879" s="33"/>
      <c r="AE879" s="34"/>
      <c r="AF879" s="34"/>
      <c r="AG879" s="40"/>
      <c r="AH879" s="462">
        <f>IF(V879="賃金で算定",V880+Z880-AD880,0)</f>
        <v>0</v>
      </c>
      <c r="AI879" s="463"/>
      <c r="AJ879" s="463"/>
      <c r="AK879" s="464"/>
      <c r="AL879" s="51"/>
      <c r="AM879" s="52"/>
      <c r="AN879" s="590"/>
      <c r="AO879" s="591"/>
      <c r="AP879" s="591"/>
      <c r="AQ879" s="591"/>
      <c r="AR879" s="591"/>
      <c r="AS879" s="307"/>
      <c r="AV879" s="46" t="str">
        <f>IF(OR(O879="",Q879=""),"", IF(O879&lt;20,DATE(O879+118,Q879,IF(S879="",1,S879)),DATE(O879+88,Q879,IF(S879="",1,S879))))</f>
        <v/>
      </c>
      <c r="AW879" s="47" t="str">
        <f>IF(AV879&lt;=設定シート!C$15,"昔",IF(AV879&lt;=設定シート!E$15,"上",IF(AV879&lt;=設定シート!G$15,"中","下")))</f>
        <v>下</v>
      </c>
      <c r="AX879" s="4">
        <f>IF(AV879&lt;=設定シート!$E$36,5,IF(AV879&lt;=設定シート!$I$36,7,IF(AV879&lt;=設定シート!$M$36,9,11)))</f>
        <v>11</v>
      </c>
      <c r="AY879" s="202"/>
      <c r="AZ879" s="200"/>
      <c r="BA879" s="204">
        <f t="shared" ref="BA879" si="484">AN879</f>
        <v>0</v>
      </c>
      <c r="BB879" s="200"/>
      <c r="BC879" s="200"/>
    </row>
    <row r="880" spans="2:65" ht="18" customHeight="1" x14ac:dyDescent="0.15">
      <c r="B880" s="469"/>
      <c r="C880" s="470"/>
      <c r="D880" s="470"/>
      <c r="E880" s="470"/>
      <c r="F880" s="470"/>
      <c r="G880" s="470"/>
      <c r="H880" s="470"/>
      <c r="I880" s="471"/>
      <c r="J880" s="469"/>
      <c r="K880" s="470"/>
      <c r="L880" s="470"/>
      <c r="M880" s="470"/>
      <c r="N880" s="473"/>
      <c r="O880" s="87"/>
      <c r="P880" s="16" t="s">
        <v>45</v>
      </c>
      <c r="Q880" s="45"/>
      <c r="R880" s="16" t="s">
        <v>46</v>
      </c>
      <c r="S880" s="88"/>
      <c r="T880" s="480" t="s">
        <v>48</v>
      </c>
      <c r="U880" s="481"/>
      <c r="V880" s="482"/>
      <c r="W880" s="483"/>
      <c r="X880" s="483"/>
      <c r="Y880" s="484"/>
      <c r="Z880" s="482"/>
      <c r="AA880" s="483"/>
      <c r="AB880" s="483"/>
      <c r="AC880" s="483"/>
      <c r="AD880" s="482">
        <v>0</v>
      </c>
      <c r="AE880" s="483"/>
      <c r="AF880" s="483"/>
      <c r="AG880" s="484"/>
      <c r="AH880" s="435">
        <f>IF(V879="賃金で算定",0,V880+Z880-AD880)</f>
        <v>0</v>
      </c>
      <c r="AI880" s="435"/>
      <c r="AJ880" s="435"/>
      <c r="AK880" s="465"/>
      <c r="AL880" s="439">
        <f>IF(V879="賃金で算定","賃金で算定",IF(OR(V880=0,$F883="",AV879=""),0,IF(AW879="昔",VLOOKUP($F883,労務比率,AX879,FALSE),IF(AW879="上",VLOOKUP($F883,労務比率,AX879,FALSE),IF(AW879="中",VLOOKUP($F883,労務比率,AX879,FALSE),VLOOKUP($F883,労務比率,AX879,FALSE))))))</f>
        <v>0</v>
      </c>
      <c r="AM880" s="440"/>
      <c r="AN880" s="615">
        <f>IF(V879="賃金で算定",0,INT(AH880*AL880/100))</f>
        <v>0</v>
      </c>
      <c r="AO880" s="616"/>
      <c r="AP880" s="616"/>
      <c r="AQ880" s="616"/>
      <c r="AR880" s="616"/>
      <c r="AS880" s="309"/>
      <c r="AV880" s="46"/>
      <c r="AW880" s="47"/>
      <c r="AY880" s="203">
        <f t="shared" ref="AY880" si="485">AH880</f>
        <v>0</v>
      </c>
      <c r="AZ880" s="201">
        <f>IF(AV879&lt;=設定シート!C$85,AH880,IF(AND(AV879&gt;=設定シート!E$85,AV879&lt;=設定シート!G$85),AH880*105/108,AH880))</f>
        <v>0</v>
      </c>
      <c r="BA880" s="198"/>
      <c r="BB880" s="201">
        <f t="shared" ref="BB880" si="486">IF($AL880="賃金で算定",0,INT(AY880*$AL880/100))</f>
        <v>0</v>
      </c>
      <c r="BC880" s="201">
        <f>IF(AY880=AZ880,BB880,AZ880*$AL880/100)</f>
        <v>0</v>
      </c>
      <c r="BL880" s="43">
        <f>IF(AY880=AZ880,0,1)</f>
        <v>0</v>
      </c>
      <c r="BM880" s="43" t="str">
        <f>IF(BL880=1,AL880,"")</f>
        <v/>
      </c>
    </row>
    <row r="881" spans="2:65" ht="18" customHeight="1" x14ac:dyDescent="0.15">
      <c r="B881" s="466"/>
      <c r="C881" s="467"/>
      <c r="D881" s="467"/>
      <c r="E881" s="467"/>
      <c r="F881" s="467"/>
      <c r="G881" s="467"/>
      <c r="H881" s="467"/>
      <c r="I881" s="468"/>
      <c r="J881" s="466"/>
      <c r="K881" s="467"/>
      <c r="L881" s="467"/>
      <c r="M881" s="467"/>
      <c r="N881" s="472"/>
      <c r="O881" s="86"/>
      <c r="P881" s="15" t="s">
        <v>45</v>
      </c>
      <c r="Q881" s="44"/>
      <c r="R881" s="15" t="s">
        <v>46</v>
      </c>
      <c r="S881" s="85"/>
      <c r="T881" s="474" t="s">
        <v>47</v>
      </c>
      <c r="U881" s="475"/>
      <c r="V881" s="476"/>
      <c r="W881" s="477"/>
      <c r="X881" s="477"/>
      <c r="Y881" s="60"/>
      <c r="Z881" s="33"/>
      <c r="AA881" s="34"/>
      <c r="AB881" s="34"/>
      <c r="AC881" s="35"/>
      <c r="AD881" s="33"/>
      <c r="AE881" s="34"/>
      <c r="AF881" s="34"/>
      <c r="AG881" s="40"/>
      <c r="AH881" s="462">
        <f>IF(V881="賃金で算定",V882+Z882-AD882,0)</f>
        <v>0</v>
      </c>
      <c r="AI881" s="463"/>
      <c r="AJ881" s="463"/>
      <c r="AK881" s="464"/>
      <c r="AL881" s="51"/>
      <c r="AM881" s="52"/>
      <c r="AN881" s="590"/>
      <c r="AO881" s="591"/>
      <c r="AP881" s="591"/>
      <c r="AQ881" s="591"/>
      <c r="AR881" s="591"/>
      <c r="AS881" s="307"/>
      <c r="AV881" s="46" t="str">
        <f>IF(OR(O881="",Q881=""),"", IF(O881&lt;20,DATE(O881+118,Q881,IF(S881="",1,S881)),DATE(O881+88,Q881,IF(S881="",1,S881))))</f>
        <v/>
      </c>
      <c r="AW881" s="47" t="str">
        <f>IF(AV881&lt;=設定シート!C$15,"昔",IF(AV881&lt;=設定シート!E$15,"上",IF(AV881&lt;=設定シート!G$15,"中","下")))</f>
        <v>下</v>
      </c>
      <c r="AX881" s="4">
        <f>IF(AV881&lt;=設定シート!$E$36,5,IF(AV881&lt;=設定シート!$I$36,7,IF(AV881&lt;=設定シート!$M$36,9,11)))</f>
        <v>11</v>
      </c>
      <c r="AY881" s="202"/>
      <c r="AZ881" s="200"/>
      <c r="BA881" s="204">
        <f t="shared" ref="BA881" si="487">AN881</f>
        <v>0</v>
      </c>
      <c r="BB881" s="200"/>
      <c r="BC881" s="200"/>
    </row>
    <row r="882" spans="2:65" ht="18" customHeight="1" x14ac:dyDescent="0.15">
      <c r="B882" s="469"/>
      <c r="C882" s="470"/>
      <c r="D882" s="470"/>
      <c r="E882" s="470"/>
      <c r="F882" s="470"/>
      <c r="G882" s="470"/>
      <c r="H882" s="470"/>
      <c r="I882" s="471"/>
      <c r="J882" s="469"/>
      <c r="K882" s="470"/>
      <c r="L882" s="470"/>
      <c r="M882" s="470"/>
      <c r="N882" s="473"/>
      <c r="O882" s="87"/>
      <c r="P882" s="184" t="s">
        <v>45</v>
      </c>
      <c r="Q882" s="45"/>
      <c r="R882" s="16" t="s">
        <v>46</v>
      </c>
      <c r="S882" s="88"/>
      <c r="T882" s="480" t="s">
        <v>48</v>
      </c>
      <c r="U882" s="481"/>
      <c r="V882" s="482"/>
      <c r="W882" s="483"/>
      <c r="X882" s="483"/>
      <c r="Y882" s="484"/>
      <c r="Z882" s="482"/>
      <c r="AA882" s="483"/>
      <c r="AB882" s="483"/>
      <c r="AC882" s="483"/>
      <c r="AD882" s="482">
        <v>0</v>
      </c>
      <c r="AE882" s="483"/>
      <c r="AF882" s="483"/>
      <c r="AG882" s="484"/>
      <c r="AH882" s="436">
        <f>IF(V881="賃金で算定",0,V882+Z882-AD882)</f>
        <v>0</v>
      </c>
      <c r="AI882" s="437"/>
      <c r="AJ882" s="437"/>
      <c r="AK882" s="438"/>
      <c r="AL882" s="439">
        <f>IF(V881="賃金で算定","賃金で算定",IF(OR(V882=0,$F883="",AV881=""),0,IF(AW881="昔",VLOOKUP($F883,労務比率,AX881,FALSE),IF(AW881="上",VLOOKUP($F883,労務比率,AX881,FALSE),IF(AW881="中",VLOOKUP($F883,労務比率,AX881,FALSE),VLOOKUP($F883,労務比率,AX881,FALSE))))))</f>
        <v>0</v>
      </c>
      <c r="AM882" s="440"/>
      <c r="AN882" s="615">
        <f>IF(V881="賃金で算定",0,INT(AH882*AL882/100))</f>
        <v>0</v>
      </c>
      <c r="AO882" s="616"/>
      <c r="AP882" s="616"/>
      <c r="AQ882" s="616"/>
      <c r="AR882" s="616"/>
      <c r="AS882" s="309"/>
      <c r="AV882" s="46"/>
      <c r="AW882" s="47"/>
      <c r="AY882" s="203">
        <f t="shared" ref="AY882" si="488">AH882</f>
        <v>0</v>
      </c>
      <c r="AZ882" s="201">
        <f>IF(AV881&lt;=設定シート!C$85,AH882,IF(AND(AV881&gt;=設定シート!E$85,AV881&lt;=設定シート!G$85),AH882*105/108,AH882))</f>
        <v>0</v>
      </c>
      <c r="BA882" s="198"/>
      <c r="BB882" s="201">
        <f t="shared" ref="BB882" si="489">IF($AL882="賃金で算定",0,INT(AY882*$AL882/100))</f>
        <v>0</v>
      </c>
      <c r="BC882" s="201">
        <f>IF(AY882=AZ882,BB882,AZ882*$AL882/100)</f>
        <v>0</v>
      </c>
      <c r="BL882" s="43">
        <f>IF(AY882=AZ882,0,1)</f>
        <v>0</v>
      </c>
      <c r="BM882" s="43" t="str">
        <f>IF(BL882=1,AL882,"")</f>
        <v/>
      </c>
    </row>
    <row r="883" spans="2:65" ht="18" customHeight="1" x14ac:dyDescent="0.15">
      <c r="B883" s="441" t="s">
        <v>85</v>
      </c>
      <c r="C883" s="442"/>
      <c r="D883" s="442"/>
      <c r="E883" s="443"/>
      <c r="F883" s="450"/>
      <c r="G883" s="451"/>
      <c r="H883" s="451"/>
      <c r="I883" s="451"/>
      <c r="J883" s="451"/>
      <c r="K883" s="451"/>
      <c r="L883" s="451"/>
      <c r="M883" s="451"/>
      <c r="N883" s="452"/>
      <c r="O883" s="441" t="s">
        <v>49</v>
      </c>
      <c r="P883" s="442"/>
      <c r="Q883" s="442"/>
      <c r="R883" s="442"/>
      <c r="S883" s="442"/>
      <c r="T883" s="442"/>
      <c r="U883" s="443"/>
      <c r="V883" s="459">
        <f>AH883</f>
        <v>0</v>
      </c>
      <c r="W883" s="460"/>
      <c r="X883" s="460"/>
      <c r="Y883" s="461"/>
      <c r="Z883" s="33"/>
      <c r="AA883" s="34"/>
      <c r="AB883" s="34"/>
      <c r="AC883" s="35"/>
      <c r="AD883" s="33"/>
      <c r="AE883" s="34"/>
      <c r="AF883" s="34"/>
      <c r="AG883" s="35"/>
      <c r="AH883" s="462">
        <f>AH865+AH867+AH869+AH871+AH873+AH875+AH877+AH879+AH881</f>
        <v>0</v>
      </c>
      <c r="AI883" s="463"/>
      <c r="AJ883" s="463"/>
      <c r="AK883" s="464"/>
      <c r="AL883" s="53"/>
      <c r="AM883" s="54"/>
      <c r="AN883" s="459">
        <f>AN865+AN867+AN869+AN871+AN873+AN875+AN877+AN879+AN881</f>
        <v>0</v>
      </c>
      <c r="AO883" s="460"/>
      <c r="AP883" s="460"/>
      <c r="AQ883" s="460"/>
      <c r="AR883" s="460"/>
      <c r="AS883" s="307"/>
      <c r="AW883" s="47"/>
      <c r="AY883" s="202"/>
      <c r="AZ883" s="205"/>
      <c r="BA883" s="212">
        <f>BA865+BA867+BA869+BA871+BA873+BA875+BA877+BA879+BA881</f>
        <v>0</v>
      </c>
      <c r="BB883" s="204">
        <f>BB866+BB868+BB870+BB872+BB874+BB876+BB878+BB880+BB882</f>
        <v>0</v>
      </c>
      <c r="BC883" s="204">
        <f>SUMIF(BL866:BL882,0,BC866:BC882)+ROUNDDOWN(ROUNDDOWN(BL883*105/108,0)*BM883/100,0)</f>
        <v>0</v>
      </c>
      <c r="BL883" s="43">
        <f>SUMIF(BL866:BL882,1,AH866:AK882)</f>
        <v>0</v>
      </c>
      <c r="BM883" s="43">
        <f>IF(COUNT(BM866:BM882)=0,0,SUM(BM866:BM882)/COUNT(BM866:BM882))</f>
        <v>0</v>
      </c>
    </row>
    <row r="884" spans="2:65" ht="18" customHeight="1" x14ac:dyDescent="0.15">
      <c r="B884" s="444"/>
      <c r="C884" s="445"/>
      <c r="D884" s="445"/>
      <c r="E884" s="446"/>
      <c r="F884" s="453"/>
      <c r="G884" s="454"/>
      <c r="H884" s="454"/>
      <c r="I884" s="454"/>
      <c r="J884" s="454"/>
      <c r="K884" s="454"/>
      <c r="L884" s="454"/>
      <c r="M884" s="454"/>
      <c r="N884" s="455"/>
      <c r="O884" s="444"/>
      <c r="P884" s="445"/>
      <c r="Q884" s="445"/>
      <c r="R884" s="445"/>
      <c r="S884" s="445"/>
      <c r="T884" s="445"/>
      <c r="U884" s="446"/>
      <c r="V884" s="434">
        <f>V866+V868+V870+V872+V874+V876+V878+V880+V882-V883</f>
        <v>0</v>
      </c>
      <c r="W884" s="435"/>
      <c r="X884" s="435"/>
      <c r="Y884" s="465"/>
      <c r="Z884" s="434">
        <f>Z866+Z868+Z870+Z872+Z874+Z876+Z878+Z880+Z882</f>
        <v>0</v>
      </c>
      <c r="AA884" s="435"/>
      <c r="AB884" s="435"/>
      <c r="AC884" s="435"/>
      <c r="AD884" s="434">
        <f>AD866+AD868+AD870+AD872+AD874+AD876+AD878+AD880+AD882</f>
        <v>0</v>
      </c>
      <c r="AE884" s="435"/>
      <c r="AF884" s="435"/>
      <c r="AG884" s="435"/>
      <c r="AH884" s="434">
        <f>AY884</f>
        <v>0</v>
      </c>
      <c r="AI884" s="435"/>
      <c r="AJ884" s="435"/>
      <c r="AK884" s="435"/>
      <c r="AL884" s="55"/>
      <c r="AM884" s="56"/>
      <c r="AN884" s="926">
        <f>BB884</f>
        <v>0</v>
      </c>
      <c r="AO884" s="638"/>
      <c r="AP884" s="638"/>
      <c r="AQ884" s="638"/>
      <c r="AR884" s="638"/>
      <c r="AS884" s="308"/>
      <c r="AW884" s="47"/>
      <c r="AY884" s="208">
        <f>AY866+AY868+AY870+AY872+AY874+AY876+AY878+AY880+AY882</f>
        <v>0</v>
      </c>
      <c r="AZ884" s="210"/>
      <c r="BA884" s="210"/>
      <c r="BB884" s="206">
        <f>BB883</f>
        <v>0</v>
      </c>
      <c r="BC884" s="213"/>
    </row>
    <row r="885" spans="2:65" ht="18" customHeight="1" x14ac:dyDescent="0.15">
      <c r="B885" s="447"/>
      <c r="C885" s="448"/>
      <c r="D885" s="448"/>
      <c r="E885" s="449"/>
      <c r="F885" s="456"/>
      <c r="G885" s="457"/>
      <c r="H885" s="457"/>
      <c r="I885" s="457"/>
      <c r="J885" s="457"/>
      <c r="K885" s="457"/>
      <c r="L885" s="457"/>
      <c r="M885" s="457"/>
      <c r="N885" s="458"/>
      <c r="O885" s="447"/>
      <c r="P885" s="448"/>
      <c r="Q885" s="448"/>
      <c r="R885" s="448"/>
      <c r="S885" s="448"/>
      <c r="T885" s="448"/>
      <c r="U885" s="449"/>
      <c r="V885" s="436"/>
      <c r="W885" s="437"/>
      <c r="X885" s="437"/>
      <c r="Y885" s="438"/>
      <c r="Z885" s="436"/>
      <c r="AA885" s="437"/>
      <c r="AB885" s="437"/>
      <c r="AC885" s="437"/>
      <c r="AD885" s="436"/>
      <c r="AE885" s="437"/>
      <c r="AF885" s="437"/>
      <c r="AG885" s="437"/>
      <c r="AH885" s="436">
        <f>AZ885</f>
        <v>0</v>
      </c>
      <c r="AI885" s="437"/>
      <c r="AJ885" s="437"/>
      <c r="AK885" s="438"/>
      <c r="AL885" s="57"/>
      <c r="AM885" s="58"/>
      <c r="AN885" s="615">
        <f>BC885</f>
        <v>0</v>
      </c>
      <c r="AO885" s="616"/>
      <c r="AP885" s="616"/>
      <c r="AQ885" s="616"/>
      <c r="AR885" s="616"/>
      <c r="AS885" s="309"/>
      <c r="AU885" s="90"/>
      <c r="AW885" s="47"/>
      <c r="AY885" s="209"/>
      <c r="AZ885" s="211">
        <f>IF(AZ866+AZ868+AZ870+AZ872+AZ874+AZ876+AZ878+AZ880+AZ882=AY884,0,ROUNDDOWN(AZ866+AZ868+AZ870+AZ872+AZ874+AZ876+AZ878+AZ880+AZ882,0))</f>
        <v>0</v>
      </c>
      <c r="BA885" s="207"/>
      <c r="BB885" s="207"/>
      <c r="BC885" s="211">
        <f>IF(BC883=BB884,0,BC883)</f>
        <v>0</v>
      </c>
    </row>
    <row r="886" spans="2:65" ht="18" customHeight="1" x14ac:dyDescent="0.15">
      <c r="AD886" s="1" t="str">
        <f>IF(AND($F883="",$V883+$V884&gt;0),"事業の種類を選択してください。","")</f>
        <v/>
      </c>
      <c r="AN886" s="929">
        <f>IF(AN883=0,0,AN883+IF(AN885=0,AN884,AN885))</f>
        <v>0</v>
      </c>
      <c r="AO886" s="929"/>
      <c r="AP886" s="929"/>
      <c r="AQ886" s="929"/>
      <c r="AR886" s="929"/>
      <c r="AW886" s="47"/>
    </row>
    <row r="887" spans="2:65" ht="31.5" customHeight="1" x14ac:dyDescent="0.15">
      <c r="AN887" s="337"/>
      <c r="AO887" s="337"/>
      <c r="AP887" s="337"/>
      <c r="AQ887" s="337"/>
      <c r="AR887" s="337"/>
      <c r="AW887" s="47"/>
    </row>
    <row r="888" spans="2:65" ht="7.5" customHeight="1" x14ac:dyDescent="0.15">
      <c r="X888" s="6"/>
      <c r="Y888" s="6"/>
      <c r="AW888" s="47"/>
    </row>
    <row r="889" spans="2:65" ht="10.5" customHeight="1" x14ac:dyDescent="0.15">
      <c r="X889" s="6"/>
      <c r="Y889" s="6"/>
      <c r="AW889" s="47"/>
    </row>
    <row r="890" spans="2:65" ht="5.25" customHeight="1" x14ac:dyDescent="0.15">
      <c r="X890" s="6"/>
      <c r="Y890" s="6"/>
      <c r="AW890" s="47"/>
    </row>
    <row r="891" spans="2:65" ht="5.25" customHeight="1" x14ac:dyDescent="0.15">
      <c r="X891" s="6"/>
      <c r="Y891" s="6"/>
      <c r="AW891" s="47"/>
    </row>
    <row r="892" spans="2:65" ht="5.25" customHeight="1" x14ac:dyDescent="0.15">
      <c r="X892" s="6"/>
      <c r="Y892" s="6"/>
      <c r="AW892" s="47"/>
    </row>
    <row r="893" spans="2:65" ht="5.25" customHeight="1" x14ac:dyDescent="0.15">
      <c r="X893" s="6"/>
      <c r="Y893" s="6"/>
      <c r="AW893" s="47"/>
    </row>
    <row r="894" spans="2:65" ht="17.25" customHeight="1" x14ac:dyDescent="0.15">
      <c r="B894" s="2" t="s">
        <v>50</v>
      </c>
      <c r="S894" s="4"/>
      <c r="T894" s="4"/>
      <c r="U894" s="4"/>
      <c r="V894" s="4"/>
      <c r="W894" s="4"/>
      <c r="AL894" s="48"/>
      <c r="AW894" s="47"/>
    </row>
    <row r="895" spans="2:65" ht="12.75" customHeight="1" x14ac:dyDescent="0.15">
      <c r="M895" s="49"/>
      <c r="N895" s="49"/>
      <c r="O895" s="49"/>
      <c r="P895" s="49"/>
      <c r="Q895" s="49"/>
      <c r="R895" s="49"/>
      <c r="S895" s="49"/>
      <c r="T895" s="50"/>
      <c r="U895" s="50"/>
      <c r="V895" s="50"/>
      <c r="W895" s="50"/>
      <c r="X895" s="50"/>
      <c r="Y895" s="50"/>
      <c r="Z895" s="50"/>
      <c r="AA895" s="49"/>
      <c r="AB895" s="49"/>
      <c r="AC895" s="49"/>
      <c r="AL895" s="48"/>
      <c r="AM895" s="560" t="s">
        <v>266</v>
      </c>
      <c r="AN895" s="561"/>
      <c r="AO895" s="561"/>
      <c r="AP895" s="562"/>
      <c r="AW895" s="47"/>
    </row>
    <row r="896" spans="2:65" ht="12.75" customHeight="1" x14ac:dyDescent="0.15">
      <c r="M896" s="49"/>
      <c r="N896" s="49"/>
      <c r="O896" s="49"/>
      <c r="P896" s="49"/>
      <c r="Q896" s="49"/>
      <c r="R896" s="49"/>
      <c r="S896" s="49"/>
      <c r="T896" s="50"/>
      <c r="U896" s="50"/>
      <c r="V896" s="50"/>
      <c r="W896" s="50"/>
      <c r="X896" s="50"/>
      <c r="Y896" s="50"/>
      <c r="Z896" s="50"/>
      <c r="AA896" s="49"/>
      <c r="AB896" s="49"/>
      <c r="AC896" s="49"/>
      <c r="AL896" s="48"/>
      <c r="AM896" s="563"/>
      <c r="AN896" s="564"/>
      <c r="AO896" s="564"/>
      <c r="AP896" s="565"/>
      <c r="AW896" s="47"/>
    </row>
    <row r="897" spans="2:65" ht="12.75" customHeight="1" x14ac:dyDescent="0.15">
      <c r="M897" s="49"/>
      <c r="N897" s="49"/>
      <c r="O897" s="49"/>
      <c r="P897" s="49"/>
      <c r="Q897" s="49"/>
      <c r="R897" s="49"/>
      <c r="S897" s="49"/>
      <c r="T897" s="49"/>
      <c r="U897" s="49"/>
      <c r="V897" s="49"/>
      <c r="W897" s="49"/>
      <c r="X897" s="49"/>
      <c r="Y897" s="49"/>
      <c r="Z897" s="49"/>
      <c r="AA897" s="49"/>
      <c r="AB897" s="49"/>
      <c r="AC897" s="49"/>
      <c r="AL897" s="48"/>
      <c r="AM897" s="220"/>
      <c r="AN897" s="335"/>
      <c r="AW897" s="47"/>
    </row>
    <row r="898" spans="2:65" ht="6" customHeight="1" x14ac:dyDescent="0.15">
      <c r="M898" s="49"/>
      <c r="N898" s="49"/>
      <c r="O898" s="49"/>
      <c r="P898" s="49"/>
      <c r="Q898" s="49"/>
      <c r="R898" s="49"/>
      <c r="S898" s="49"/>
      <c r="T898" s="49"/>
      <c r="U898" s="49"/>
      <c r="V898" s="49"/>
      <c r="W898" s="49"/>
      <c r="X898" s="49"/>
      <c r="Y898" s="49"/>
      <c r="Z898" s="49"/>
      <c r="AA898" s="49"/>
      <c r="AB898" s="49"/>
      <c r="AC898" s="49"/>
      <c r="AL898" s="48"/>
      <c r="AM898" s="48"/>
      <c r="AW898" s="47"/>
    </row>
    <row r="899" spans="2:65" ht="12.75" customHeight="1" x14ac:dyDescent="0.15">
      <c r="B899" s="566" t="s">
        <v>2</v>
      </c>
      <c r="C899" s="567"/>
      <c r="D899" s="567"/>
      <c r="E899" s="567"/>
      <c r="F899" s="567"/>
      <c r="G899" s="567"/>
      <c r="H899" s="567"/>
      <c r="I899" s="567"/>
      <c r="J899" s="569" t="s">
        <v>10</v>
      </c>
      <c r="K899" s="569"/>
      <c r="L899" s="3" t="s">
        <v>3</v>
      </c>
      <c r="M899" s="569" t="s">
        <v>11</v>
      </c>
      <c r="N899" s="569"/>
      <c r="O899" s="570" t="s">
        <v>12</v>
      </c>
      <c r="P899" s="569"/>
      <c r="Q899" s="569"/>
      <c r="R899" s="569"/>
      <c r="S899" s="569"/>
      <c r="T899" s="569"/>
      <c r="U899" s="569" t="s">
        <v>13</v>
      </c>
      <c r="V899" s="569"/>
      <c r="W899" s="569"/>
      <c r="AD899" s="5"/>
      <c r="AE899" s="5"/>
      <c r="AF899" s="5"/>
      <c r="AG899" s="5"/>
      <c r="AH899" s="5"/>
      <c r="AI899" s="5"/>
      <c r="AJ899" s="5"/>
      <c r="AL899" s="571">
        <f>$AL$9</f>
        <v>0</v>
      </c>
      <c r="AM899" s="572"/>
      <c r="AN899" s="938" t="s">
        <v>4</v>
      </c>
      <c r="AO899" s="938"/>
      <c r="AP899" s="941">
        <v>22</v>
      </c>
      <c r="AQ899" s="941"/>
      <c r="AR899" s="938" t="s">
        <v>5</v>
      </c>
      <c r="AS899" s="944"/>
      <c r="AW899" s="47"/>
    </row>
    <row r="900" spans="2:65" ht="13.5" customHeight="1" x14ac:dyDescent="0.15">
      <c r="B900" s="567"/>
      <c r="C900" s="567"/>
      <c r="D900" s="567"/>
      <c r="E900" s="567"/>
      <c r="F900" s="567"/>
      <c r="G900" s="567"/>
      <c r="H900" s="567"/>
      <c r="I900" s="567"/>
      <c r="J900" s="508" t="str">
        <f>$J$10</f>
        <v>1</v>
      </c>
      <c r="K900" s="510" t="str">
        <f>$K$10</f>
        <v>2</v>
      </c>
      <c r="L900" s="513" t="str">
        <f>$L$10</f>
        <v>1</v>
      </c>
      <c r="M900" s="516" t="str">
        <f>$M$10</f>
        <v>0</v>
      </c>
      <c r="N900" s="510" t="str">
        <f>$N$10</f>
        <v>3</v>
      </c>
      <c r="O900" s="516" t="str">
        <f>$O$10</f>
        <v>9</v>
      </c>
      <c r="P900" s="519" t="str">
        <f>$P$10</f>
        <v>3</v>
      </c>
      <c r="Q900" s="519" t="str">
        <f>$Q$10</f>
        <v>9</v>
      </c>
      <c r="R900" s="519" t="str">
        <f>$R$10</f>
        <v>0</v>
      </c>
      <c r="S900" s="519" t="str">
        <f>$S$10</f>
        <v>2</v>
      </c>
      <c r="T900" s="510" t="str">
        <f>$T$10</f>
        <v>5</v>
      </c>
      <c r="U900" s="516">
        <f>$U$10</f>
        <v>0</v>
      </c>
      <c r="V900" s="519">
        <f>$V$10</f>
        <v>0</v>
      </c>
      <c r="W900" s="510">
        <f>$W$10</f>
        <v>0</v>
      </c>
      <c r="AD900" s="5"/>
      <c r="AE900" s="5"/>
      <c r="AF900" s="5"/>
      <c r="AG900" s="5"/>
      <c r="AH900" s="5"/>
      <c r="AI900" s="5"/>
      <c r="AJ900" s="5"/>
      <c r="AL900" s="573"/>
      <c r="AM900" s="574"/>
      <c r="AN900" s="939"/>
      <c r="AO900" s="939"/>
      <c r="AP900" s="942"/>
      <c r="AQ900" s="942"/>
      <c r="AR900" s="939"/>
      <c r="AS900" s="945"/>
      <c r="AW900" s="47"/>
    </row>
    <row r="901" spans="2:65" ht="9" customHeight="1" x14ac:dyDescent="0.15">
      <c r="B901" s="567"/>
      <c r="C901" s="567"/>
      <c r="D901" s="567"/>
      <c r="E901" s="567"/>
      <c r="F901" s="567"/>
      <c r="G901" s="567"/>
      <c r="H901" s="567"/>
      <c r="I901" s="567"/>
      <c r="J901" s="509"/>
      <c r="K901" s="511"/>
      <c r="L901" s="514"/>
      <c r="M901" s="517"/>
      <c r="N901" s="511"/>
      <c r="O901" s="517"/>
      <c r="P901" s="520"/>
      <c r="Q901" s="520"/>
      <c r="R901" s="520"/>
      <c r="S901" s="520"/>
      <c r="T901" s="511"/>
      <c r="U901" s="517"/>
      <c r="V901" s="520"/>
      <c r="W901" s="511"/>
      <c r="AD901" s="5"/>
      <c r="AE901" s="5"/>
      <c r="AF901" s="5"/>
      <c r="AG901" s="5"/>
      <c r="AH901" s="5"/>
      <c r="AI901" s="5"/>
      <c r="AJ901" s="5"/>
      <c r="AL901" s="575"/>
      <c r="AM901" s="576"/>
      <c r="AN901" s="940"/>
      <c r="AO901" s="940"/>
      <c r="AP901" s="943"/>
      <c r="AQ901" s="943"/>
      <c r="AR901" s="940"/>
      <c r="AS901" s="946"/>
      <c r="AW901" s="47"/>
    </row>
    <row r="902" spans="2:65" ht="6" customHeight="1" x14ac:dyDescent="0.15">
      <c r="B902" s="568"/>
      <c r="C902" s="568"/>
      <c r="D902" s="568"/>
      <c r="E902" s="568"/>
      <c r="F902" s="568"/>
      <c r="G902" s="568"/>
      <c r="H902" s="568"/>
      <c r="I902" s="568"/>
      <c r="J902" s="509"/>
      <c r="K902" s="512"/>
      <c r="L902" s="515"/>
      <c r="M902" s="518"/>
      <c r="N902" s="512"/>
      <c r="O902" s="518"/>
      <c r="P902" s="521"/>
      <c r="Q902" s="521"/>
      <c r="R902" s="521"/>
      <c r="S902" s="521"/>
      <c r="T902" s="512"/>
      <c r="U902" s="518"/>
      <c r="V902" s="521"/>
      <c r="W902" s="512"/>
      <c r="AW902" s="47"/>
    </row>
    <row r="903" spans="2:65" ht="15" customHeight="1" x14ac:dyDescent="0.15">
      <c r="B903" s="487" t="s">
        <v>51</v>
      </c>
      <c r="C903" s="488"/>
      <c r="D903" s="488"/>
      <c r="E903" s="488"/>
      <c r="F903" s="488"/>
      <c r="G903" s="488"/>
      <c r="H903" s="488"/>
      <c r="I903" s="489"/>
      <c r="J903" s="487" t="s">
        <v>6</v>
      </c>
      <c r="K903" s="488"/>
      <c r="L903" s="488"/>
      <c r="M903" s="488"/>
      <c r="N903" s="496"/>
      <c r="O903" s="499" t="s">
        <v>52</v>
      </c>
      <c r="P903" s="488"/>
      <c r="Q903" s="488"/>
      <c r="R903" s="488"/>
      <c r="S903" s="488"/>
      <c r="T903" s="488"/>
      <c r="U903" s="489"/>
      <c r="V903" s="12" t="s">
        <v>53</v>
      </c>
      <c r="W903" s="27"/>
      <c r="X903" s="27"/>
      <c r="Y903" s="526" t="s">
        <v>54</v>
      </c>
      <c r="Z903" s="526"/>
      <c r="AA903" s="526"/>
      <c r="AB903" s="526"/>
      <c r="AC903" s="526"/>
      <c r="AD903" s="526"/>
      <c r="AE903" s="526"/>
      <c r="AF903" s="526"/>
      <c r="AG903" s="526"/>
      <c r="AH903" s="526"/>
      <c r="AI903" s="27"/>
      <c r="AJ903" s="27"/>
      <c r="AK903" s="28"/>
      <c r="AL903" s="527" t="s">
        <v>216</v>
      </c>
      <c r="AM903" s="527"/>
      <c r="AN903" s="930" t="s">
        <v>33</v>
      </c>
      <c r="AO903" s="930"/>
      <c r="AP903" s="930"/>
      <c r="AQ903" s="930"/>
      <c r="AR903" s="930"/>
      <c r="AS903" s="931"/>
      <c r="AW903" s="47"/>
    </row>
    <row r="904" spans="2:65" ht="13.5" customHeight="1" x14ac:dyDescent="0.15">
      <c r="B904" s="490"/>
      <c r="C904" s="491"/>
      <c r="D904" s="491"/>
      <c r="E904" s="491"/>
      <c r="F904" s="491"/>
      <c r="G904" s="491"/>
      <c r="H904" s="491"/>
      <c r="I904" s="492"/>
      <c r="J904" s="490"/>
      <c r="K904" s="491"/>
      <c r="L904" s="491"/>
      <c r="M904" s="491"/>
      <c r="N904" s="497"/>
      <c r="O904" s="500"/>
      <c r="P904" s="491"/>
      <c r="Q904" s="491"/>
      <c r="R904" s="491"/>
      <c r="S904" s="491"/>
      <c r="T904" s="491"/>
      <c r="U904" s="492"/>
      <c r="V904" s="530" t="s">
        <v>7</v>
      </c>
      <c r="W904" s="531"/>
      <c r="X904" s="531"/>
      <c r="Y904" s="532"/>
      <c r="Z904" s="536" t="s">
        <v>16</v>
      </c>
      <c r="AA904" s="537"/>
      <c r="AB904" s="537"/>
      <c r="AC904" s="538"/>
      <c r="AD904" s="542" t="s">
        <v>17</v>
      </c>
      <c r="AE904" s="543"/>
      <c r="AF904" s="543"/>
      <c r="AG904" s="544"/>
      <c r="AH904" s="548" t="s">
        <v>86</v>
      </c>
      <c r="AI904" s="549"/>
      <c r="AJ904" s="549"/>
      <c r="AK904" s="550"/>
      <c r="AL904" s="554" t="s">
        <v>217</v>
      </c>
      <c r="AM904" s="554"/>
      <c r="AN904" s="932" t="s">
        <v>19</v>
      </c>
      <c r="AO904" s="933"/>
      <c r="AP904" s="933"/>
      <c r="AQ904" s="933"/>
      <c r="AR904" s="934"/>
      <c r="AS904" s="935"/>
      <c r="AW904" s="47"/>
      <c r="AY904" s="196" t="s">
        <v>243</v>
      </c>
      <c r="AZ904" s="196" t="s">
        <v>243</v>
      </c>
      <c r="BA904" s="196" t="s">
        <v>241</v>
      </c>
      <c r="BB904" s="522" t="s">
        <v>242</v>
      </c>
      <c r="BC904" s="523"/>
    </row>
    <row r="905" spans="2:65" ht="13.5" customHeight="1" x14ac:dyDescent="0.15">
      <c r="B905" s="493"/>
      <c r="C905" s="494"/>
      <c r="D905" s="494"/>
      <c r="E905" s="494"/>
      <c r="F905" s="494"/>
      <c r="G905" s="494"/>
      <c r="H905" s="494"/>
      <c r="I905" s="495"/>
      <c r="J905" s="493"/>
      <c r="K905" s="494"/>
      <c r="L905" s="494"/>
      <c r="M905" s="494"/>
      <c r="N905" s="498"/>
      <c r="O905" s="501"/>
      <c r="P905" s="494"/>
      <c r="Q905" s="494"/>
      <c r="R905" s="494"/>
      <c r="S905" s="494"/>
      <c r="T905" s="494"/>
      <c r="U905" s="495"/>
      <c r="V905" s="533"/>
      <c r="W905" s="534"/>
      <c r="X905" s="534"/>
      <c r="Y905" s="535"/>
      <c r="Z905" s="539"/>
      <c r="AA905" s="540"/>
      <c r="AB905" s="540"/>
      <c r="AC905" s="541"/>
      <c r="AD905" s="545"/>
      <c r="AE905" s="546"/>
      <c r="AF905" s="546"/>
      <c r="AG905" s="547"/>
      <c r="AH905" s="551"/>
      <c r="AI905" s="552"/>
      <c r="AJ905" s="552"/>
      <c r="AK905" s="553"/>
      <c r="AL905" s="555"/>
      <c r="AM905" s="555"/>
      <c r="AN905" s="936"/>
      <c r="AO905" s="936"/>
      <c r="AP905" s="936"/>
      <c r="AQ905" s="936"/>
      <c r="AR905" s="936"/>
      <c r="AS905" s="937"/>
      <c r="AW905" s="47"/>
      <c r="AY905" s="197"/>
      <c r="AZ905" s="198" t="s">
        <v>237</v>
      </c>
      <c r="BA905" s="198" t="s">
        <v>240</v>
      </c>
      <c r="BB905" s="199" t="s">
        <v>238</v>
      </c>
      <c r="BC905" s="198" t="s">
        <v>237</v>
      </c>
      <c r="BL905" s="43" t="s">
        <v>251</v>
      </c>
      <c r="BM905" s="43" t="s">
        <v>151</v>
      </c>
    </row>
    <row r="906" spans="2:65" ht="18" customHeight="1" x14ac:dyDescent="0.15">
      <c r="B906" s="466"/>
      <c r="C906" s="467"/>
      <c r="D906" s="467"/>
      <c r="E906" s="467"/>
      <c r="F906" s="467"/>
      <c r="G906" s="467"/>
      <c r="H906" s="467"/>
      <c r="I906" s="468"/>
      <c r="J906" s="466"/>
      <c r="K906" s="467"/>
      <c r="L906" s="467"/>
      <c r="M906" s="467"/>
      <c r="N906" s="472"/>
      <c r="O906" s="86"/>
      <c r="P906" s="15" t="s">
        <v>0</v>
      </c>
      <c r="Q906" s="44"/>
      <c r="R906" s="15" t="s">
        <v>1</v>
      </c>
      <c r="S906" s="85"/>
      <c r="T906" s="474" t="s">
        <v>57</v>
      </c>
      <c r="U906" s="475"/>
      <c r="V906" s="476"/>
      <c r="W906" s="477"/>
      <c r="X906" s="477"/>
      <c r="Y906" s="59" t="s">
        <v>8</v>
      </c>
      <c r="Z906" s="37"/>
      <c r="AA906" s="38"/>
      <c r="AB906" s="38"/>
      <c r="AC906" s="36" t="s">
        <v>8</v>
      </c>
      <c r="AD906" s="37"/>
      <c r="AE906" s="38"/>
      <c r="AF906" s="38"/>
      <c r="AG906" s="39" t="s">
        <v>8</v>
      </c>
      <c r="AH906" s="462">
        <f>IF(V906="賃金で算定",V907+Z907-AD907,0)</f>
        <v>0</v>
      </c>
      <c r="AI906" s="463"/>
      <c r="AJ906" s="463"/>
      <c r="AK906" s="464"/>
      <c r="AL906" s="51"/>
      <c r="AM906" s="52"/>
      <c r="AN906" s="590"/>
      <c r="AO906" s="591"/>
      <c r="AP906" s="591"/>
      <c r="AQ906" s="591"/>
      <c r="AR906" s="591"/>
      <c r="AS906" s="265" t="s">
        <v>8</v>
      </c>
      <c r="AV906" s="46" t="str">
        <f>IF(OR(O906="",Q906=""),"", IF(O906&lt;20,DATE(O906+118,Q906,IF(S906="",1,S906)),DATE(O906+88,Q906,IF(S906="",1,S906))))</f>
        <v/>
      </c>
      <c r="AW906" s="47" t="str">
        <f>IF(AV906&lt;=設定シート!C$15,"昔",IF(AV906&lt;=設定シート!E$15,"上",IF(AV906&lt;=設定シート!G$15,"中","下")))</f>
        <v>下</v>
      </c>
      <c r="AX906" s="4">
        <f>IF(AV906&lt;=設定シート!$E$36,5,IF(AV906&lt;=設定シート!$I$36,7,IF(AV906&lt;=設定シート!$M$36,9,11)))</f>
        <v>11</v>
      </c>
      <c r="AY906" s="202"/>
      <c r="AZ906" s="200"/>
      <c r="BA906" s="204">
        <f>AN906</f>
        <v>0</v>
      </c>
      <c r="BB906" s="200"/>
      <c r="BC906" s="200"/>
    </row>
    <row r="907" spans="2:65" ht="18" customHeight="1" x14ac:dyDescent="0.15">
      <c r="B907" s="469"/>
      <c r="C907" s="470"/>
      <c r="D907" s="470"/>
      <c r="E907" s="470"/>
      <c r="F907" s="470"/>
      <c r="G907" s="470"/>
      <c r="H907" s="470"/>
      <c r="I907" s="471"/>
      <c r="J907" s="469"/>
      <c r="K907" s="470"/>
      <c r="L907" s="470"/>
      <c r="M907" s="470"/>
      <c r="N907" s="473"/>
      <c r="O907" s="87"/>
      <c r="P907" s="5" t="s">
        <v>0</v>
      </c>
      <c r="Q907" s="45"/>
      <c r="R907" s="5" t="s">
        <v>1</v>
      </c>
      <c r="S907" s="88"/>
      <c r="T907" s="480" t="s">
        <v>58</v>
      </c>
      <c r="U907" s="481"/>
      <c r="V907" s="482"/>
      <c r="W907" s="483"/>
      <c r="X907" s="483"/>
      <c r="Y907" s="484"/>
      <c r="Z907" s="485"/>
      <c r="AA907" s="486"/>
      <c r="AB907" s="486"/>
      <c r="AC907" s="486"/>
      <c r="AD907" s="482">
        <v>0</v>
      </c>
      <c r="AE907" s="483"/>
      <c r="AF907" s="483"/>
      <c r="AG907" s="484"/>
      <c r="AH907" s="435">
        <f>IF(V906="賃金で算定",0,V907+Z907-AD907)</f>
        <v>0</v>
      </c>
      <c r="AI907" s="435"/>
      <c r="AJ907" s="435"/>
      <c r="AK907" s="465"/>
      <c r="AL907" s="439">
        <f>IF(V906="賃金で算定","賃金で算定",IF(OR(V907=0,$F924="",AV906=""),0,IF(AW906="昔",VLOOKUP($F924,労務比率,AX906,FALSE),IF(AW906="上",VLOOKUP($F924,労務比率,AX906,FALSE),IF(AW906="中",VLOOKUP($F924,労務比率,AX906,FALSE),VLOOKUP($F924,労務比率,AX906,FALSE))))))</f>
        <v>0</v>
      </c>
      <c r="AM907" s="440"/>
      <c r="AN907" s="615">
        <f>IF(V906="賃金で算定",0,INT(AH907*AL907/100))</f>
        <v>0</v>
      </c>
      <c r="AO907" s="616"/>
      <c r="AP907" s="616"/>
      <c r="AQ907" s="616"/>
      <c r="AR907" s="616"/>
      <c r="AS907" s="309"/>
      <c r="AV907" s="46"/>
      <c r="AW907" s="47"/>
      <c r="AY907" s="203">
        <f>AH907</f>
        <v>0</v>
      </c>
      <c r="AZ907" s="201">
        <f>IF(AV906&lt;=設定シート!C$85,AH907,IF(AND(AV906&gt;=設定シート!E$85,AV906&lt;=設定シート!G$85),AH907*105/108,AH907))</f>
        <v>0</v>
      </c>
      <c r="BA907" s="198"/>
      <c r="BB907" s="201">
        <f>IF($AL907="賃金で算定",0,INT(AY907*$AL907/100))</f>
        <v>0</v>
      </c>
      <c r="BC907" s="201">
        <f>IF(AY907=AZ907,BB907,AZ907*$AL907/100)</f>
        <v>0</v>
      </c>
      <c r="BL907" s="43">
        <f>IF(AY907=AZ907,0,1)</f>
        <v>0</v>
      </c>
      <c r="BM907" s="43" t="str">
        <f>IF(BL907=1,AL907,"")</f>
        <v/>
      </c>
    </row>
    <row r="908" spans="2:65" ht="18" customHeight="1" x14ac:dyDescent="0.15">
      <c r="B908" s="466"/>
      <c r="C908" s="467"/>
      <c r="D908" s="467"/>
      <c r="E908" s="467"/>
      <c r="F908" s="467"/>
      <c r="G908" s="467"/>
      <c r="H908" s="467"/>
      <c r="I908" s="468"/>
      <c r="J908" s="466"/>
      <c r="K908" s="467"/>
      <c r="L908" s="467"/>
      <c r="M908" s="467"/>
      <c r="N908" s="472"/>
      <c r="O908" s="86"/>
      <c r="P908" s="15" t="s">
        <v>45</v>
      </c>
      <c r="Q908" s="44"/>
      <c r="R908" s="15" t="s">
        <v>46</v>
      </c>
      <c r="S908" s="85"/>
      <c r="T908" s="474" t="s">
        <v>47</v>
      </c>
      <c r="U908" s="475"/>
      <c r="V908" s="476"/>
      <c r="W908" s="477"/>
      <c r="X908" s="477"/>
      <c r="Y908" s="60"/>
      <c r="Z908" s="33"/>
      <c r="AA908" s="34"/>
      <c r="AB908" s="34"/>
      <c r="AC908" s="35"/>
      <c r="AD908" s="33"/>
      <c r="AE908" s="34"/>
      <c r="AF908" s="34"/>
      <c r="AG908" s="40"/>
      <c r="AH908" s="462">
        <f>IF(V908="賃金で算定",V909+Z909-AD909,0)</f>
        <v>0</v>
      </c>
      <c r="AI908" s="463"/>
      <c r="AJ908" s="463"/>
      <c r="AK908" s="464"/>
      <c r="AL908" s="51"/>
      <c r="AM908" s="52"/>
      <c r="AN908" s="590"/>
      <c r="AO908" s="591"/>
      <c r="AP908" s="591"/>
      <c r="AQ908" s="591"/>
      <c r="AR908" s="591"/>
      <c r="AS908" s="307"/>
      <c r="AV908" s="46" t="str">
        <f>IF(OR(O908="",Q908=""),"", IF(O908&lt;20,DATE(O908+118,Q908,IF(S908="",1,S908)),DATE(O908+88,Q908,IF(S908="",1,S908))))</f>
        <v/>
      </c>
      <c r="AW908" s="47" t="str">
        <f>IF(AV908&lt;=設定シート!C$15,"昔",IF(AV908&lt;=設定シート!E$15,"上",IF(AV908&lt;=設定シート!G$15,"中","下")))</f>
        <v>下</v>
      </c>
      <c r="AX908" s="4">
        <f>IF(AV908&lt;=設定シート!$E$36,5,IF(AV908&lt;=設定シート!$I$36,7,IF(AV908&lt;=設定シート!$M$36,9,11)))</f>
        <v>11</v>
      </c>
      <c r="AY908" s="202"/>
      <c r="AZ908" s="200"/>
      <c r="BA908" s="204">
        <f t="shared" ref="BA908" si="490">AN908</f>
        <v>0</v>
      </c>
      <c r="BB908" s="200"/>
      <c r="BC908" s="200"/>
      <c r="BL908" s="43"/>
      <c r="BM908" s="43"/>
    </row>
    <row r="909" spans="2:65" ht="18" customHeight="1" x14ac:dyDescent="0.15">
      <c r="B909" s="469"/>
      <c r="C909" s="470"/>
      <c r="D909" s="470"/>
      <c r="E909" s="470"/>
      <c r="F909" s="470"/>
      <c r="G909" s="470"/>
      <c r="H909" s="470"/>
      <c r="I909" s="471"/>
      <c r="J909" s="469"/>
      <c r="K909" s="470"/>
      <c r="L909" s="470"/>
      <c r="M909" s="470"/>
      <c r="N909" s="473"/>
      <c r="O909" s="87"/>
      <c r="P909" s="16" t="s">
        <v>45</v>
      </c>
      <c r="Q909" s="45"/>
      <c r="R909" s="16" t="s">
        <v>46</v>
      </c>
      <c r="S909" s="88"/>
      <c r="T909" s="480" t="s">
        <v>48</v>
      </c>
      <c r="U909" s="481"/>
      <c r="V909" s="482"/>
      <c r="W909" s="483"/>
      <c r="X909" s="483"/>
      <c r="Y909" s="484"/>
      <c r="Z909" s="485"/>
      <c r="AA909" s="486"/>
      <c r="AB909" s="486"/>
      <c r="AC909" s="486"/>
      <c r="AD909" s="482">
        <v>0</v>
      </c>
      <c r="AE909" s="483"/>
      <c r="AF909" s="483"/>
      <c r="AG909" s="484"/>
      <c r="AH909" s="435">
        <f>IF(V908="賃金で算定",0,V909+Z909-AD909)</f>
        <v>0</v>
      </c>
      <c r="AI909" s="435"/>
      <c r="AJ909" s="435"/>
      <c r="AK909" s="465"/>
      <c r="AL909" s="439">
        <f>IF(V908="賃金で算定","賃金で算定",IF(OR(V909=0,$F924="",AV908=""),0,IF(AW908="昔",VLOOKUP($F924,労務比率,AX908,FALSE),IF(AW908="上",VLOOKUP($F924,労務比率,AX908,FALSE),IF(AW908="中",VLOOKUP($F924,労務比率,AX908,FALSE),VLOOKUP($F924,労務比率,AX908,FALSE))))))</f>
        <v>0</v>
      </c>
      <c r="AM909" s="440"/>
      <c r="AN909" s="615">
        <f>IF(V908="賃金で算定",0,INT(AH909*AL909/100))</f>
        <v>0</v>
      </c>
      <c r="AO909" s="616"/>
      <c r="AP909" s="616"/>
      <c r="AQ909" s="616"/>
      <c r="AR909" s="616"/>
      <c r="AS909" s="309"/>
      <c r="AV909" s="46"/>
      <c r="AW909" s="47"/>
      <c r="AY909" s="203">
        <f t="shared" ref="AY909" si="491">AH909</f>
        <v>0</v>
      </c>
      <c r="AZ909" s="201">
        <f>IF(AV908&lt;=設定シート!C$85,AH909,IF(AND(AV908&gt;=設定シート!E$85,AV908&lt;=設定シート!G$85),AH909*105/108,AH909))</f>
        <v>0</v>
      </c>
      <c r="BA909" s="198"/>
      <c r="BB909" s="201">
        <f t="shared" ref="BB909" si="492">IF($AL909="賃金で算定",0,INT(AY909*$AL909/100))</f>
        <v>0</v>
      </c>
      <c r="BC909" s="201">
        <f>IF(AY909=AZ909,BB909,AZ909*$AL909/100)</f>
        <v>0</v>
      </c>
      <c r="BL909" s="43">
        <f>IF(AY909=AZ909,0,1)</f>
        <v>0</v>
      </c>
      <c r="BM909" s="43" t="str">
        <f>IF(BL909=1,AL909,"")</f>
        <v/>
      </c>
    </row>
    <row r="910" spans="2:65" ht="18" customHeight="1" x14ac:dyDescent="0.15">
      <c r="B910" s="466"/>
      <c r="C910" s="467"/>
      <c r="D910" s="467"/>
      <c r="E910" s="467"/>
      <c r="F910" s="467"/>
      <c r="G910" s="467"/>
      <c r="H910" s="467"/>
      <c r="I910" s="468"/>
      <c r="J910" s="466"/>
      <c r="K910" s="467"/>
      <c r="L910" s="467"/>
      <c r="M910" s="467"/>
      <c r="N910" s="472"/>
      <c r="O910" s="86"/>
      <c r="P910" s="15" t="s">
        <v>45</v>
      </c>
      <c r="Q910" s="44"/>
      <c r="R910" s="15" t="s">
        <v>46</v>
      </c>
      <c r="S910" s="85"/>
      <c r="T910" s="474" t="s">
        <v>47</v>
      </c>
      <c r="U910" s="475"/>
      <c r="V910" s="476"/>
      <c r="W910" s="477"/>
      <c r="X910" s="477"/>
      <c r="Y910" s="60"/>
      <c r="Z910" s="33"/>
      <c r="AA910" s="34"/>
      <c r="AB910" s="34"/>
      <c r="AC910" s="35"/>
      <c r="AD910" s="33"/>
      <c r="AE910" s="34"/>
      <c r="AF910" s="34"/>
      <c r="AG910" s="40"/>
      <c r="AH910" s="462">
        <f>IF(V910="賃金で算定",V911+Z911-AD911,0)</f>
        <v>0</v>
      </c>
      <c r="AI910" s="463"/>
      <c r="AJ910" s="463"/>
      <c r="AK910" s="464"/>
      <c r="AL910" s="51"/>
      <c r="AM910" s="52"/>
      <c r="AN910" s="590"/>
      <c r="AO910" s="591"/>
      <c r="AP910" s="591"/>
      <c r="AQ910" s="591"/>
      <c r="AR910" s="591"/>
      <c r="AS910" s="307"/>
      <c r="AV910" s="46" t="str">
        <f>IF(OR(O910="",Q910=""),"", IF(O910&lt;20,DATE(O910+118,Q910,IF(S910="",1,S910)),DATE(O910+88,Q910,IF(S910="",1,S910))))</f>
        <v/>
      </c>
      <c r="AW910" s="47" t="str">
        <f>IF(AV910&lt;=設定シート!C$15,"昔",IF(AV910&lt;=設定シート!E$15,"上",IF(AV910&lt;=設定シート!G$15,"中","下")))</f>
        <v>下</v>
      </c>
      <c r="AX910" s="4">
        <f>IF(AV910&lt;=設定シート!$E$36,5,IF(AV910&lt;=設定シート!$I$36,7,IF(AV910&lt;=設定シート!$M$36,9,11)))</f>
        <v>11</v>
      </c>
      <c r="AY910" s="202"/>
      <c r="AZ910" s="200"/>
      <c r="BA910" s="204">
        <f t="shared" ref="BA910" si="493">AN910</f>
        <v>0</v>
      </c>
      <c r="BB910" s="200"/>
      <c r="BC910" s="200"/>
    </row>
    <row r="911" spans="2:65" ht="18" customHeight="1" x14ac:dyDescent="0.15">
      <c r="B911" s="469"/>
      <c r="C911" s="470"/>
      <c r="D911" s="470"/>
      <c r="E911" s="470"/>
      <c r="F911" s="470"/>
      <c r="G911" s="470"/>
      <c r="H911" s="470"/>
      <c r="I911" s="471"/>
      <c r="J911" s="469"/>
      <c r="K911" s="470"/>
      <c r="L911" s="470"/>
      <c r="M911" s="470"/>
      <c r="N911" s="473"/>
      <c r="O911" s="87"/>
      <c r="P911" s="16" t="s">
        <v>45</v>
      </c>
      <c r="Q911" s="45"/>
      <c r="R911" s="16" t="s">
        <v>46</v>
      </c>
      <c r="S911" s="88"/>
      <c r="T911" s="480" t="s">
        <v>48</v>
      </c>
      <c r="U911" s="481"/>
      <c r="V911" s="482"/>
      <c r="W911" s="483"/>
      <c r="X911" s="483"/>
      <c r="Y911" s="484"/>
      <c r="Z911" s="482"/>
      <c r="AA911" s="483"/>
      <c r="AB911" s="483"/>
      <c r="AC911" s="483"/>
      <c r="AD911" s="482">
        <v>0</v>
      </c>
      <c r="AE911" s="483"/>
      <c r="AF911" s="483"/>
      <c r="AG911" s="484"/>
      <c r="AH911" s="435">
        <f>IF(V910="賃金で算定",0,V911+Z911-AD911)</f>
        <v>0</v>
      </c>
      <c r="AI911" s="435"/>
      <c r="AJ911" s="435"/>
      <c r="AK911" s="465"/>
      <c r="AL911" s="439">
        <f>IF(V910="賃金で算定","賃金で算定",IF(OR(V911=0,$F924="",AV910=""),0,IF(AW910="昔",VLOOKUP($F924,労務比率,AX910,FALSE),IF(AW910="上",VLOOKUP($F924,労務比率,AX910,FALSE),IF(AW910="中",VLOOKUP($F924,労務比率,AX910,FALSE),VLOOKUP($F924,労務比率,AX910,FALSE))))))</f>
        <v>0</v>
      </c>
      <c r="AM911" s="440"/>
      <c r="AN911" s="615">
        <f>IF(V910="賃金で算定",0,INT(AH911*AL911/100))</f>
        <v>0</v>
      </c>
      <c r="AO911" s="616"/>
      <c r="AP911" s="616"/>
      <c r="AQ911" s="616"/>
      <c r="AR911" s="616"/>
      <c r="AS911" s="309"/>
      <c r="AV911" s="46"/>
      <c r="AW911" s="47"/>
      <c r="AY911" s="203">
        <f t="shared" ref="AY911" si="494">AH911</f>
        <v>0</v>
      </c>
      <c r="AZ911" s="201">
        <f>IF(AV910&lt;=設定シート!C$85,AH911,IF(AND(AV910&gt;=設定シート!E$85,AV910&lt;=設定シート!G$85),AH911*105/108,AH911))</f>
        <v>0</v>
      </c>
      <c r="BA911" s="198"/>
      <c r="BB911" s="201">
        <f t="shared" ref="BB911" si="495">IF($AL911="賃金で算定",0,INT(AY911*$AL911/100))</f>
        <v>0</v>
      </c>
      <c r="BC911" s="201">
        <f>IF(AY911=AZ911,BB911,AZ911*$AL911/100)</f>
        <v>0</v>
      </c>
      <c r="BL911" s="43">
        <f>IF(AY911=AZ911,0,1)</f>
        <v>0</v>
      </c>
      <c r="BM911" s="43" t="str">
        <f>IF(BL911=1,AL911,"")</f>
        <v/>
      </c>
    </row>
    <row r="912" spans="2:65" ht="18" customHeight="1" x14ac:dyDescent="0.15">
      <c r="B912" s="466"/>
      <c r="C912" s="467"/>
      <c r="D912" s="467"/>
      <c r="E912" s="467"/>
      <c r="F912" s="467"/>
      <c r="G912" s="467"/>
      <c r="H912" s="467"/>
      <c r="I912" s="468"/>
      <c r="J912" s="466"/>
      <c r="K912" s="467"/>
      <c r="L912" s="467"/>
      <c r="M912" s="467"/>
      <c r="N912" s="472"/>
      <c r="O912" s="86"/>
      <c r="P912" s="15" t="s">
        <v>45</v>
      </c>
      <c r="Q912" s="44"/>
      <c r="R912" s="15" t="s">
        <v>46</v>
      </c>
      <c r="S912" s="85"/>
      <c r="T912" s="474" t="s">
        <v>47</v>
      </c>
      <c r="U912" s="475"/>
      <c r="V912" s="476"/>
      <c r="W912" s="477"/>
      <c r="X912" s="477"/>
      <c r="Y912" s="61"/>
      <c r="Z912" s="29"/>
      <c r="AA912" s="30"/>
      <c r="AB912" s="30"/>
      <c r="AC912" s="41"/>
      <c r="AD912" s="29"/>
      <c r="AE912" s="30"/>
      <c r="AF912" s="30"/>
      <c r="AG912" s="42"/>
      <c r="AH912" s="462">
        <f>IF(V912="賃金で算定",V913+Z913-AD913,0)</f>
        <v>0</v>
      </c>
      <c r="AI912" s="463"/>
      <c r="AJ912" s="463"/>
      <c r="AK912" s="464"/>
      <c r="AL912" s="51"/>
      <c r="AM912" s="52"/>
      <c r="AN912" s="590"/>
      <c r="AO912" s="591"/>
      <c r="AP912" s="591"/>
      <c r="AQ912" s="591"/>
      <c r="AR912" s="591"/>
      <c r="AS912" s="307"/>
      <c r="AV912" s="46" t="str">
        <f>IF(OR(O912="",Q912=""),"", IF(O912&lt;20,DATE(O912+118,Q912,IF(S912="",1,S912)),DATE(O912+88,Q912,IF(S912="",1,S912))))</f>
        <v/>
      </c>
      <c r="AW912" s="47" t="str">
        <f>IF(AV912&lt;=設定シート!C$15,"昔",IF(AV912&lt;=設定シート!E$15,"上",IF(AV912&lt;=設定シート!G$15,"中","下")))</f>
        <v>下</v>
      </c>
      <c r="AX912" s="4">
        <f>IF(AV912&lt;=設定シート!$E$36,5,IF(AV912&lt;=設定シート!$I$36,7,IF(AV912&lt;=設定シート!$M$36,9,11)))</f>
        <v>11</v>
      </c>
      <c r="AY912" s="202"/>
      <c r="AZ912" s="200"/>
      <c r="BA912" s="204">
        <f t="shared" ref="BA912" si="496">AN912</f>
        <v>0</v>
      </c>
      <c r="BB912" s="200"/>
      <c r="BC912" s="200"/>
    </row>
    <row r="913" spans="2:65" ht="18" customHeight="1" x14ac:dyDescent="0.15">
      <c r="B913" s="469"/>
      <c r="C913" s="470"/>
      <c r="D913" s="470"/>
      <c r="E913" s="470"/>
      <c r="F913" s="470"/>
      <c r="G913" s="470"/>
      <c r="H913" s="470"/>
      <c r="I913" s="471"/>
      <c r="J913" s="469"/>
      <c r="K913" s="470"/>
      <c r="L913" s="470"/>
      <c r="M913" s="470"/>
      <c r="N913" s="473"/>
      <c r="O913" s="87"/>
      <c r="P913" s="16" t="s">
        <v>45</v>
      </c>
      <c r="Q913" s="45"/>
      <c r="R913" s="16" t="s">
        <v>46</v>
      </c>
      <c r="S913" s="88"/>
      <c r="T913" s="480" t="s">
        <v>48</v>
      </c>
      <c r="U913" s="481"/>
      <c r="V913" s="482"/>
      <c r="W913" s="483"/>
      <c r="X913" s="483"/>
      <c r="Y913" s="484"/>
      <c r="Z913" s="485"/>
      <c r="AA913" s="486"/>
      <c r="AB913" s="486"/>
      <c r="AC913" s="486"/>
      <c r="AD913" s="482">
        <v>0</v>
      </c>
      <c r="AE913" s="483"/>
      <c r="AF913" s="483"/>
      <c r="AG913" s="484"/>
      <c r="AH913" s="435">
        <f>IF(V912="賃金で算定",0,V913+Z913-AD913)</f>
        <v>0</v>
      </c>
      <c r="AI913" s="435"/>
      <c r="AJ913" s="435"/>
      <c r="AK913" s="465"/>
      <c r="AL913" s="439">
        <f>IF(V912="賃金で算定","賃金で算定",IF(OR(V913=0,$F924="",AV912=""),0,IF(AW912="昔",VLOOKUP($F924,労務比率,AX912,FALSE),IF(AW912="上",VLOOKUP($F924,労務比率,AX912,FALSE),IF(AW912="中",VLOOKUP($F924,労務比率,AX912,FALSE),VLOOKUP($F924,労務比率,AX912,FALSE))))))</f>
        <v>0</v>
      </c>
      <c r="AM913" s="440"/>
      <c r="AN913" s="615">
        <f>IF(V912="賃金で算定",0,INT(AH913*AL913/100))</f>
        <v>0</v>
      </c>
      <c r="AO913" s="616"/>
      <c r="AP913" s="616"/>
      <c r="AQ913" s="616"/>
      <c r="AR913" s="616"/>
      <c r="AS913" s="309"/>
      <c r="AV913" s="46"/>
      <c r="AW913" s="47"/>
      <c r="AY913" s="203">
        <f t="shared" ref="AY913" si="497">AH913</f>
        <v>0</v>
      </c>
      <c r="AZ913" s="201">
        <f>IF(AV912&lt;=設定シート!C$85,AH913,IF(AND(AV912&gt;=設定シート!E$85,AV912&lt;=設定シート!G$85),AH913*105/108,AH913))</f>
        <v>0</v>
      </c>
      <c r="BA913" s="198"/>
      <c r="BB913" s="201">
        <f t="shared" ref="BB913" si="498">IF($AL913="賃金で算定",0,INT(AY913*$AL913/100))</f>
        <v>0</v>
      </c>
      <c r="BC913" s="201">
        <f>IF(AY913=AZ913,BB913,AZ913*$AL913/100)</f>
        <v>0</v>
      </c>
      <c r="BL913" s="43">
        <f>IF(AY913=AZ913,0,1)</f>
        <v>0</v>
      </c>
      <c r="BM913" s="43" t="str">
        <f>IF(BL913=1,AL913,"")</f>
        <v/>
      </c>
    </row>
    <row r="914" spans="2:65" ht="18" customHeight="1" x14ac:dyDescent="0.15">
      <c r="B914" s="466"/>
      <c r="C914" s="467"/>
      <c r="D914" s="467"/>
      <c r="E914" s="467"/>
      <c r="F914" s="467"/>
      <c r="G914" s="467"/>
      <c r="H914" s="467"/>
      <c r="I914" s="468"/>
      <c r="J914" s="466"/>
      <c r="K914" s="467"/>
      <c r="L914" s="467"/>
      <c r="M914" s="467"/>
      <c r="N914" s="472"/>
      <c r="O914" s="86"/>
      <c r="P914" s="15" t="s">
        <v>45</v>
      </c>
      <c r="Q914" s="44"/>
      <c r="R914" s="15" t="s">
        <v>46</v>
      </c>
      <c r="S914" s="85"/>
      <c r="T914" s="474" t="s">
        <v>47</v>
      </c>
      <c r="U914" s="475"/>
      <c r="V914" s="476"/>
      <c r="W914" s="477"/>
      <c r="X914" s="477"/>
      <c r="Y914" s="60"/>
      <c r="Z914" s="33"/>
      <c r="AA914" s="34"/>
      <c r="AB914" s="34"/>
      <c r="AC914" s="35"/>
      <c r="AD914" s="33"/>
      <c r="AE914" s="34"/>
      <c r="AF914" s="34"/>
      <c r="AG914" s="40"/>
      <c r="AH914" s="462">
        <f>IF(V914="賃金で算定",V915+Z915-AD915,0)</f>
        <v>0</v>
      </c>
      <c r="AI914" s="463"/>
      <c r="AJ914" s="463"/>
      <c r="AK914" s="464"/>
      <c r="AL914" s="51"/>
      <c r="AM914" s="52"/>
      <c r="AN914" s="590"/>
      <c r="AO914" s="591"/>
      <c r="AP914" s="591"/>
      <c r="AQ914" s="591"/>
      <c r="AR914" s="591"/>
      <c r="AS914" s="307"/>
      <c r="AV914" s="46" t="str">
        <f>IF(OR(O914="",Q914=""),"", IF(O914&lt;20,DATE(O914+118,Q914,IF(S914="",1,S914)),DATE(O914+88,Q914,IF(S914="",1,S914))))</f>
        <v/>
      </c>
      <c r="AW914" s="47" t="str">
        <f>IF(AV914&lt;=設定シート!C$15,"昔",IF(AV914&lt;=設定シート!E$15,"上",IF(AV914&lt;=設定シート!G$15,"中","下")))</f>
        <v>下</v>
      </c>
      <c r="AX914" s="4">
        <f>IF(AV914&lt;=設定シート!$E$36,5,IF(AV914&lt;=設定シート!$I$36,7,IF(AV914&lt;=設定シート!$M$36,9,11)))</f>
        <v>11</v>
      </c>
      <c r="AY914" s="202"/>
      <c r="AZ914" s="200"/>
      <c r="BA914" s="204">
        <f t="shared" ref="BA914" si="499">AN914</f>
        <v>0</v>
      </c>
      <c r="BB914" s="200"/>
      <c r="BC914" s="200"/>
    </row>
    <row r="915" spans="2:65" ht="18" customHeight="1" x14ac:dyDescent="0.15">
      <c r="B915" s="469"/>
      <c r="C915" s="470"/>
      <c r="D915" s="470"/>
      <c r="E915" s="470"/>
      <c r="F915" s="470"/>
      <c r="G915" s="470"/>
      <c r="H915" s="470"/>
      <c r="I915" s="471"/>
      <c r="J915" s="469"/>
      <c r="K915" s="470"/>
      <c r="L915" s="470"/>
      <c r="M915" s="470"/>
      <c r="N915" s="473"/>
      <c r="O915" s="87"/>
      <c r="P915" s="16" t="s">
        <v>45</v>
      </c>
      <c r="Q915" s="45"/>
      <c r="R915" s="16" t="s">
        <v>46</v>
      </c>
      <c r="S915" s="88"/>
      <c r="T915" s="480" t="s">
        <v>48</v>
      </c>
      <c r="U915" s="481"/>
      <c r="V915" s="482"/>
      <c r="W915" s="483"/>
      <c r="X915" s="483"/>
      <c r="Y915" s="484"/>
      <c r="Z915" s="482"/>
      <c r="AA915" s="483"/>
      <c r="AB915" s="483"/>
      <c r="AC915" s="483"/>
      <c r="AD915" s="482">
        <v>0</v>
      </c>
      <c r="AE915" s="483"/>
      <c r="AF915" s="483"/>
      <c r="AG915" s="484"/>
      <c r="AH915" s="435">
        <f>IF(V914="賃金で算定",0,V915+Z915-AD915)</f>
        <v>0</v>
      </c>
      <c r="AI915" s="435"/>
      <c r="AJ915" s="435"/>
      <c r="AK915" s="465"/>
      <c r="AL915" s="439">
        <f>IF(V914="賃金で算定","賃金で算定",IF(OR(V915=0,$F924="",AV914=""),0,IF(AW914="昔",VLOOKUP($F924,労務比率,AX914,FALSE),IF(AW914="上",VLOOKUP($F924,労務比率,AX914,FALSE),IF(AW914="中",VLOOKUP($F924,労務比率,AX914,FALSE),VLOOKUP($F924,労務比率,AX914,FALSE))))))</f>
        <v>0</v>
      </c>
      <c r="AM915" s="440"/>
      <c r="AN915" s="615">
        <f>IF(V914="賃金で算定",0,INT(AH915*AL915/100))</f>
        <v>0</v>
      </c>
      <c r="AO915" s="616"/>
      <c r="AP915" s="616"/>
      <c r="AQ915" s="616"/>
      <c r="AR915" s="616"/>
      <c r="AS915" s="309"/>
      <c r="AV915" s="46"/>
      <c r="AW915" s="47"/>
      <c r="AY915" s="203">
        <f t="shared" ref="AY915" si="500">AH915</f>
        <v>0</v>
      </c>
      <c r="AZ915" s="201">
        <f>IF(AV914&lt;=設定シート!C$85,AH915,IF(AND(AV914&gt;=設定シート!E$85,AV914&lt;=設定シート!G$85),AH915*105/108,AH915))</f>
        <v>0</v>
      </c>
      <c r="BA915" s="198"/>
      <c r="BB915" s="201">
        <f t="shared" ref="BB915" si="501">IF($AL915="賃金で算定",0,INT(AY915*$AL915/100))</f>
        <v>0</v>
      </c>
      <c r="BC915" s="201">
        <f>IF(AY915=AZ915,BB915,AZ915*$AL915/100)</f>
        <v>0</v>
      </c>
      <c r="BL915" s="43">
        <f>IF(AY915=AZ915,0,1)</f>
        <v>0</v>
      </c>
      <c r="BM915" s="43" t="str">
        <f>IF(BL915=1,AL915,"")</f>
        <v/>
      </c>
    </row>
    <row r="916" spans="2:65" ht="18" customHeight="1" x14ac:dyDescent="0.15">
      <c r="B916" s="466"/>
      <c r="C916" s="467"/>
      <c r="D916" s="467"/>
      <c r="E916" s="467"/>
      <c r="F916" s="467"/>
      <c r="G916" s="467"/>
      <c r="H916" s="467"/>
      <c r="I916" s="468"/>
      <c r="J916" s="466"/>
      <c r="K916" s="467"/>
      <c r="L916" s="467"/>
      <c r="M916" s="467"/>
      <c r="N916" s="472"/>
      <c r="O916" s="86"/>
      <c r="P916" s="15" t="s">
        <v>45</v>
      </c>
      <c r="Q916" s="44"/>
      <c r="R916" s="15" t="s">
        <v>46</v>
      </c>
      <c r="S916" s="85"/>
      <c r="T916" s="474" t="s">
        <v>47</v>
      </c>
      <c r="U916" s="475"/>
      <c r="V916" s="476"/>
      <c r="W916" s="477"/>
      <c r="X916" s="477"/>
      <c r="Y916" s="60"/>
      <c r="Z916" s="33"/>
      <c r="AA916" s="34"/>
      <c r="AB916" s="34"/>
      <c r="AC916" s="35"/>
      <c r="AD916" s="33"/>
      <c r="AE916" s="34"/>
      <c r="AF916" s="34"/>
      <c r="AG916" s="40"/>
      <c r="AH916" s="462">
        <f>IF(V916="賃金で算定",V917+Z917-AD917,0)</f>
        <v>0</v>
      </c>
      <c r="AI916" s="463"/>
      <c r="AJ916" s="463"/>
      <c r="AK916" s="464"/>
      <c r="AL916" s="51"/>
      <c r="AM916" s="52"/>
      <c r="AN916" s="590"/>
      <c r="AO916" s="591"/>
      <c r="AP916" s="591"/>
      <c r="AQ916" s="591"/>
      <c r="AR916" s="591"/>
      <c r="AS916" s="307"/>
      <c r="AV916" s="46" t="str">
        <f>IF(OR(O916="",Q916=""),"", IF(O916&lt;20,DATE(O916+118,Q916,IF(S916="",1,S916)),DATE(O916+88,Q916,IF(S916="",1,S916))))</f>
        <v/>
      </c>
      <c r="AW916" s="47" t="str">
        <f>IF(AV916&lt;=設定シート!C$15,"昔",IF(AV916&lt;=設定シート!E$15,"上",IF(AV916&lt;=設定シート!G$15,"中","下")))</f>
        <v>下</v>
      </c>
      <c r="AX916" s="4">
        <f>IF(AV916&lt;=設定シート!$E$36,5,IF(AV916&lt;=設定シート!$I$36,7,IF(AV916&lt;=設定シート!$M$36,9,11)))</f>
        <v>11</v>
      </c>
      <c r="AY916" s="202"/>
      <c r="AZ916" s="200"/>
      <c r="BA916" s="204">
        <f t="shared" ref="BA916" si="502">AN916</f>
        <v>0</v>
      </c>
      <c r="BB916" s="200"/>
      <c r="BC916" s="200"/>
    </row>
    <row r="917" spans="2:65" ht="18" customHeight="1" x14ac:dyDescent="0.15">
      <c r="B917" s="469"/>
      <c r="C917" s="470"/>
      <c r="D917" s="470"/>
      <c r="E917" s="470"/>
      <c r="F917" s="470"/>
      <c r="G917" s="470"/>
      <c r="H917" s="470"/>
      <c r="I917" s="471"/>
      <c r="J917" s="469"/>
      <c r="K917" s="470"/>
      <c r="L917" s="470"/>
      <c r="M917" s="470"/>
      <c r="N917" s="473"/>
      <c r="O917" s="87"/>
      <c r="P917" s="16" t="s">
        <v>45</v>
      </c>
      <c r="Q917" s="45"/>
      <c r="R917" s="16" t="s">
        <v>46</v>
      </c>
      <c r="S917" s="88"/>
      <c r="T917" s="480" t="s">
        <v>48</v>
      </c>
      <c r="U917" s="481"/>
      <c r="V917" s="482"/>
      <c r="W917" s="483"/>
      <c r="X917" s="483"/>
      <c r="Y917" s="484"/>
      <c r="Z917" s="482"/>
      <c r="AA917" s="483"/>
      <c r="AB917" s="483"/>
      <c r="AC917" s="483"/>
      <c r="AD917" s="482">
        <v>0</v>
      </c>
      <c r="AE917" s="483"/>
      <c r="AF917" s="483"/>
      <c r="AG917" s="484"/>
      <c r="AH917" s="435">
        <f>IF(V916="賃金で算定",0,V917+Z917-AD917)</f>
        <v>0</v>
      </c>
      <c r="AI917" s="435"/>
      <c r="AJ917" s="435"/>
      <c r="AK917" s="465"/>
      <c r="AL917" s="439">
        <f>IF(V916="賃金で算定","賃金で算定",IF(OR(V917=0,$F924="",AV916=""),0,IF(AW916="昔",VLOOKUP($F924,労務比率,AX916,FALSE),IF(AW916="上",VLOOKUP($F924,労務比率,AX916,FALSE),IF(AW916="中",VLOOKUP($F924,労務比率,AX916,FALSE),VLOOKUP($F924,労務比率,AX916,FALSE))))))</f>
        <v>0</v>
      </c>
      <c r="AM917" s="440"/>
      <c r="AN917" s="615">
        <f>IF(V916="賃金で算定",0,INT(AH917*AL917/100))</f>
        <v>0</v>
      </c>
      <c r="AO917" s="616"/>
      <c r="AP917" s="616"/>
      <c r="AQ917" s="616"/>
      <c r="AR917" s="616"/>
      <c r="AS917" s="309"/>
      <c r="AV917" s="46"/>
      <c r="AW917" s="47"/>
      <c r="AY917" s="203">
        <f t="shared" ref="AY917" si="503">AH917</f>
        <v>0</v>
      </c>
      <c r="AZ917" s="201">
        <f>IF(AV916&lt;=設定シート!C$85,AH917,IF(AND(AV916&gt;=設定シート!E$85,AV916&lt;=設定シート!G$85),AH917*105/108,AH917))</f>
        <v>0</v>
      </c>
      <c r="BA917" s="198"/>
      <c r="BB917" s="201">
        <f t="shared" ref="BB917" si="504">IF($AL917="賃金で算定",0,INT(AY917*$AL917/100))</f>
        <v>0</v>
      </c>
      <c r="BC917" s="201">
        <f>IF(AY917=AZ917,BB917,AZ917*$AL917/100)</f>
        <v>0</v>
      </c>
      <c r="BL917" s="43">
        <f>IF(AY917=AZ917,0,1)</f>
        <v>0</v>
      </c>
      <c r="BM917" s="43" t="str">
        <f>IF(BL917=1,AL917,"")</f>
        <v/>
      </c>
    </row>
    <row r="918" spans="2:65" ht="18" customHeight="1" x14ac:dyDescent="0.15">
      <c r="B918" s="466"/>
      <c r="C918" s="467"/>
      <c r="D918" s="467"/>
      <c r="E918" s="467"/>
      <c r="F918" s="467"/>
      <c r="G918" s="467"/>
      <c r="H918" s="467"/>
      <c r="I918" s="468"/>
      <c r="J918" s="466"/>
      <c r="K918" s="467"/>
      <c r="L918" s="467"/>
      <c r="M918" s="467"/>
      <c r="N918" s="472"/>
      <c r="O918" s="86"/>
      <c r="P918" s="15" t="s">
        <v>45</v>
      </c>
      <c r="Q918" s="44"/>
      <c r="R918" s="15" t="s">
        <v>46</v>
      </c>
      <c r="S918" s="85"/>
      <c r="T918" s="474" t="s">
        <v>47</v>
      </c>
      <c r="U918" s="475"/>
      <c r="V918" s="476"/>
      <c r="W918" s="477"/>
      <c r="X918" s="477"/>
      <c r="Y918" s="60"/>
      <c r="Z918" s="33"/>
      <c r="AA918" s="34"/>
      <c r="AB918" s="34"/>
      <c r="AC918" s="35"/>
      <c r="AD918" s="33"/>
      <c r="AE918" s="34"/>
      <c r="AF918" s="34"/>
      <c r="AG918" s="40"/>
      <c r="AH918" s="462">
        <f>IF(V918="賃金で算定",V919+Z919-AD919,0)</f>
        <v>0</v>
      </c>
      <c r="AI918" s="463"/>
      <c r="AJ918" s="463"/>
      <c r="AK918" s="464"/>
      <c r="AL918" s="51"/>
      <c r="AM918" s="52"/>
      <c r="AN918" s="590"/>
      <c r="AO918" s="591"/>
      <c r="AP918" s="591"/>
      <c r="AQ918" s="591"/>
      <c r="AR918" s="591"/>
      <c r="AS918" s="307"/>
      <c r="AV918" s="46" t="str">
        <f>IF(OR(O918="",Q918=""),"", IF(O918&lt;20,DATE(O918+118,Q918,IF(S918="",1,S918)),DATE(O918+88,Q918,IF(S918="",1,S918))))</f>
        <v/>
      </c>
      <c r="AW918" s="47" t="str">
        <f>IF(AV918&lt;=設定シート!C$15,"昔",IF(AV918&lt;=設定シート!E$15,"上",IF(AV918&lt;=設定シート!G$15,"中","下")))</f>
        <v>下</v>
      </c>
      <c r="AX918" s="4">
        <f>IF(AV918&lt;=設定シート!$E$36,5,IF(AV918&lt;=設定シート!$I$36,7,IF(AV918&lt;=設定シート!$M$36,9,11)))</f>
        <v>11</v>
      </c>
      <c r="AY918" s="202"/>
      <c r="AZ918" s="200"/>
      <c r="BA918" s="204">
        <f t="shared" ref="BA918" si="505">AN918</f>
        <v>0</v>
      </c>
      <c r="BB918" s="200"/>
      <c r="BC918" s="200"/>
    </row>
    <row r="919" spans="2:65" ht="18" customHeight="1" x14ac:dyDescent="0.15">
      <c r="B919" s="469"/>
      <c r="C919" s="470"/>
      <c r="D919" s="470"/>
      <c r="E919" s="470"/>
      <c r="F919" s="470"/>
      <c r="G919" s="470"/>
      <c r="H919" s="470"/>
      <c r="I919" s="471"/>
      <c r="J919" s="469"/>
      <c r="K919" s="470"/>
      <c r="L919" s="470"/>
      <c r="M919" s="470"/>
      <c r="N919" s="473"/>
      <c r="O919" s="87"/>
      <c r="P919" s="16" t="s">
        <v>45</v>
      </c>
      <c r="Q919" s="45"/>
      <c r="R919" s="16" t="s">
        <v>46</v>
      </c>
      <c r="S919" s="88"/>
      <c r="T919" s="480" t="s">
        <v>48</v>
      </c>
      <c r="U919" s="481"/>
      <c r="V919" s="482"/>
      <c r="W919" s="483"/>
      <c r="X919" s="483"/>
      <c r="Y919" s="484"/>
      <c r="Z919" s="482"/>
      <c r="AA919" s="483"/>
      <c r="AB919" s="483"/>
      <c r="AC919" s="483"/>
      <c r="AD919" s="482">
        <v>0</v>
      </c>
      <c r="AE919" s="483"/>
      <c r="AF919" s="483"/>
      <c r="AG919" s="484"/>
      <c r="AH919" s="435">
        <f>IF(V918="賃金で算定",0,V919+Z919-AD919)</f>
        <v>0</v>
      </c>
      <c r="AI919" s="435"/>
      <c r="AJ919" s="435"/>
      <c r="AK919" s="465"/>
      <c r="AL919" s="439">
        <f>IF(V918="賃金で算定","賃金で算定",IF(OR(V919=0,$F924="",AV918=""),0,IF(AW918="昔",VLOOKUP($F924,労務比率,AX918,FALSE),IF(AW918="上",VLOOKUP($F924,労務比率,AX918,FALSE),IF(AW918="中",VLOOKUP($F924,労務比率,AX918,FALSE),VLOOKUP($F924,労務比率,AX918,FALSE))))))</f>
        <v>0</v>
      </c>
      <c r="AM919" s="440"/>
      <c r="AN919" s="615">
        <f>IF(V918="賃金で算定",0,INT(AH919*AL919/100))</f>
        <v>0</v>
      </c>
      <c r="AO919" s="616"/>
      <c r="AP919" s="616"/>
      <c r="AQ919" s="616"/>
      <c r="AR919" s="616"/>
      <c r="AS919" s="309"/>
      <c r="AV919" s="46"/>
      <c r="AW919" s="47"/>
      <c r="AY919" s="203">
        <f t="shared" ref="AY919" si="506">AH919</f>
        <v>0</v>
      </c>
      <c r="AZ919" s="201">
        <f>IF(AV918&lt;=設定シート!C$85,AH919,IF(AND(AV918&gt;=設定シート!E$85,AV918&lt;=設定シート!G$85),AH919*105/108,AH919))</f>
        <v>0</v>
      </c>
      <c r="BA919" s="198"/>
      <c r="BB919" s="201">
        <f t="shared" ref="BB919" si="507">IF($AL919="賃金で算定",0,INT(AY919*$AL919/100))</f>
        <v>0</v>
      </c>
      <c r="BC919" s="201">
        <f>IF(AY919=AZ919,BB919,AZ919*$AL919/100)</f>
        <v>0</v>
      </c>
      <c r="BL919" s="43">
        <f>IF(AY919=AZ919,0,1)</f>
        <v>0</v>
      </c>
      <c r="BM919" s="43" t="str">
        <f>IF(BL919=1,AL919,"")</f>
        <v/>
      </c>
    </row>
    <row r="920" spans="2:65" ht="18" customHeight="1" x14ac:dyDescent="0.15">
      <c r="B920" s="466"/>
      <c r="C920" s="467"/>
      <c r="D920" s="467"/>
      <c r="E920" s="467"/>
      <c r="F920" s="467"/>
      <c r="G920" s="467"/>
      <c r="H920" s="467"/>
      <c r="I920" s="468"/>
      <c r="J920" s="466"/>
      <c r="K920" s="467"/>
      <c r="L920" s="467"/>
      <c r="M920" s="467"/>
      <c r="N920" s="472"/>
      <c r="O920" s="86"/>
      <c r="P920" s="15" t="s">
        <v>45</v>
      </c>
      <c r="Q920" s="44"/>
      <c r="R920" s="15" t="s">
        <v>46</v>
      </c>
      <c r="S920" s="85"/>
      <c r="T920" s="474" t="s">
        <v>47</v>
      </c>
      <c r="U920" s="475"/>
      <c r="V920" s="476"/>
      <c r="W920" s="477"/>
      <c r="X920" s="477"/>
      <c r="Y920" s="60"/>
      <c r="Z920" s="33"/>
      <c r="AA920" s="34"/>
      <c r="AB920" s="34"/>
      <c r="AC920" s="35"/>
      <c r="AD920" s="33"/>
      <c r="AE920" s="34"/>
      <c r="AF920" s="34"/>
      <c r="AG920" s="40"/>
      <c r="AH920" s="462">
        <f>IF(V920="賃金で算定",V921+Z921-AD921,0)</f>
        <v>0</v>
      </c>
      <c r="AI920" s="463"/>
      <c r="AJ920" s="463"/>
      <c r="AK920" s="464"/>
      <c r="AL920" s="51"/>
      <c r="AM920" s="52"/>
      <c r="AN920" s="590"/>
      <c r="AO920" s="591"/>
      <c r="AP920" s="591"/>
      <c r="AQ920" s="591"/>
      <c r="AR920" s="591"/>
      <c r="AS920" s="307"/>
      <c r="AV920" s="46" t="str">
        <f>IF(OR(O920="",Q920=""),"", IF(O920&lt;20,DATE(O920+118,Q920,IF(S920="",1,S920)),DATE(O920+88,Q920,IF(S920="",1,S920))))</f>
        <v/>
      </c>
      <c r="AW920" s="47" t="str">
        <f>IF(AV920&lt;=設定シート!C$15,"昔",IF(AV920&lt;=設定シート!E$15,"上",IF(AV920&lt;=設定シート!G$15,"中","下")))</f>
        <v>下</v>
      </c>
      <c r="AX920" s="4">
        <f>IF(AV920&lt;=設定シート!$E$36,5,IF(AV920&lt;=設定シート!$I$36,7,IF(AV920&lt;=設定シート!$M$36,9,11)))</f>
        <v>11</v>
      </c>
      <c r="AY920" s="202"/>
      <c r="AZ920" s="200"/>
      <c r="BA920" s="204">
        <f t="shared" ref="BA920" si="508">AN920</f>
        <v>0</v>
      </c>
      <c r="BB920" s="200"/>
      <c r="BC920" s="200"/>
    </row>
    <row r="921" spans="2:65" ht="18" customHeight="1" x14ac:dyDescent="0.15">
      <c r="B921" s="469"/>
      <c r="C921" s="470"/>
      <c r="D921" s="470"/>
      <c r="E921" s="470"/>
      <c r="F921" s="470"/>
      <c r="G921" s="470"/>
      <c r="H921" s="470"/>
      <c r="I921" s="471"/>
      <c r="J921" s="469"/>
      <c r="K921" s="470"/>
      <c r="L921" s="470"/>
      <c r="M921" s="470"/>
      <c r="N921" s="473"/>
      <c r="O921" s="87"/>
      <c r="P921" s="16" t="s">
        <v>45</v>
      </c>
      <c r="Q921" s="45"/>
      <c r="R921" s="16" t="s">
        <v>46</v>
      </c>
      <c r="S921" s="88"/>
      <c r="T921" s="480" t="s">
        <v>48</v>
      </c>
      <c r="U921" s="481"/>
      <c r="V921" s="482"/>
      <c r="W921" s="483"/>
      <c r="X921" s="483"/>
      <c r="Y921" s="484"/>
      <c r="Z921" s="482"/>
      <c r="AA921" s="483"/>
      <c r="AB921" s="483"/>
      <c r="AC921" s="483"/>
      <c r="AD921" s="482">
        <v>0</v>
      </c>
      <c r="AE921" s="483"/>
      <c r="AF921" s="483"/>
      <c r="AG921" s="484"/>
      <c r="AH921" s="435">
        <f>IF(V920="賃金で算定",0,V921+Z921-AD921)</f>
        <v>0</v>
      </c>
      <c r="AI921" s="435"/>
      <c r="AJ921" s="435"/>
      <c r="AK921" s="465"/>
      <c r="AL921" s="439">
        <f>IF(V920="賃金で算定","賃金で算定",IF(OR(V921=0,$F924="",AV920=""),0,IF(AW920="昔",VLOOKUP($F924,労務比率,AX920,FALSE),IF(AW920="上",VLOOKUP($F924,労務比率,AX920,FALSE),IF(AW920="中",VLOOKUP($F924,労務比率,AX920,FALSE),VLOOKUP($F924,労務比率,AX920,FALSE))))))</f>
        <v>0</v>
      </c>
      <c r="AM921" s="440"/>
      <c r="AN921" s="615">
        <f>IF(V920="賃金で算定",0,INT(AH921*AL921/100))</f>
        <v>0</v>
      </c>
      <c r="AO921" s="616"/>
      <c r="AP921" s="616"/>
      <c r="AQ921" s="616"/>
      <c r="AR921" s="616"/>
      <c r="AS921" s="309"/>
      <c r="AV921" s="46"/>
      <c r="AW921" s="47"/>
      <c r="AY921" s="203">
        <f t="shared" ref="AY921" si="509">AH921</f>
        <v>0</v>
      </c>
      <c r="AZ921" s="201">
        <f>IF(AV920&lt;=設定シート!C$85,AH921,IF(AND(AV920&gt;=設定シート!E$85,AV920&lt;=設定シート!G$85),AH921*105/108,AH921))</f>
        <v>0</v>
      </c>
      <c r="BA921" s="198"/>
      <c r="BB921" s="201">
        <f t="shared" ref="BB921" si="510">IF($AL921="賃金で算定",0,INT(AY921*$AL921/100))</f>
        <v>0</v>
      </c>
      <c r="BC921" s="201">
        <f>IF(AY921=AZ921,BB921,AZ921*$AL921/100)</f>
        <v>0</v>
      </c>
      <c r="BL921" s="43">
        <f>IF(AY921=AZ921,0,1)</f>
        <v>0</v>
      </c>
      <c r="BM921" s="43" t="str">
        <f>IF(BL921=1,AL921,"")</f>
        <v/>
      </c>
    </row>
    <row r="922" spans="2:65" ht="18" customHeight="1" x14ac:dyDescent="0.15">
      <c r="B922" s="466"/>
      <c r="C922" s="467"/>
      <c r="D922" s="467"/>
      <c r="E922" s="467"/>
      <c r="F922" s="467"/>
      <c r="G922" s="467"/>
      <c r="H922" s="467"/>
      <c r="I922" s="468"/>
      <c r="J922" s="466"/>
      <c r="K922" s="467"/>
      <c r="L922" s="467"/>
      <c r="M922" s="467"/>
      <c r="N922" s="472"/>
      <c r="O922" s="86"/>
      <c r="P922" s="15" t="s">
        <v>45</v>
      </c>
      <c r="Q922" s="44"/>
      <c r="R922" s="15" t="s">
        <v>46</v>
      </c>
      <c r="S922" s="85"/>
      <c r="T922" s="474" t="s">
        <v>47</v>
      </c>
      <c r="U922" s="475"/>
      <c r="V922" s="476"/>
      <c r="W922" s="477"/>
      <c r="X922" s="477"/>
      <c r="Y922" s="60"/>
      <c r="Z922" s="33"/>
      <c r="AA922" s="34"/>
      <c r="AB922" s="34"/>
      <c r="AC922" s="35"/>
      <c r="AD922" s="33"/>
      <c r="AE922" s="34"/>
      <c r="AF922" s="34"/>
      <c r="AG922" s="40"/>
      <c r="AH922" s="462">
        <f>IF(V922="賃金で算定",V923+Z923-AD923,0)</f>
        <v>0</v>
      </c>
      <c r="AI922" s="463"/>
      <c r="AJ922" s="463"/>
      <c r="AK922" s="464"/>
      <c r="AL922" s="51"/>
      <c r="AM922" s="52"/>
      <c r="AN922" s="590"/>
      <c r="AO922" s="591"/>
      <c r="AP922" s="591"/>
      <c r="AQ922" s="591"/>
      <c r="AR922" s="591"/>
      <c r="AS922" s="307"/>
      <c r="AV922" s="46" t="str">
        <f>IF(OR(O922="",Q922=""),"", IF(O922&lt;20,DATE(O922+118,Q922,IF(S922="",1,S922)),DATE(O922+88,Q922,IF(S922="",1,S922))))</f>
        <v/>
      </c>
      <c r="AW922" s="47" t="str">
        <f>IF(AV922&lt;=設定シート!C$15,"昔",IF(AV922&lt;=設定シート!E$15,"上",IF(AV922&lt;=設定シート!G$15,"中","下")))</f>
        <v>下</v>
      </c>
      <c r="AX922" s="4">
        <f>IF(AV922&lt;=設定シート!$E$36,5,IF(AV922&lt;=設定シート!$I$36,7,IF(AV922&lt;=設定シート!$M$36,9,11)))</f>
        <v>11</v>
      </c>
      <c r="AY922" s="202"/>
      <c r="AZ922" s="200"/>
      <c r="BA922" s="204">
        <f t="shared" ref="BA922" si="511">AN922</f>
        <v>0</v>
      </c>
      <c r="BB922" s="200"/>
      <c r="BC922" s="200"/>
    </row>
    <row r="923" spans="2:65" ht="18" customHeight="1" x14ac:dyDescent="0.15">
      <c r="B923" s="469"/>
      <c r="C923" s="470"/>
      <c r="D923" s="470"/>
      <c r="E923" s="470"/>
      <c r="F923" s="470"/>
      <c r="G923" s="470"/>
      <c r="H923" s="470"/>
      <c r="I923" s="471"/>
      <c r="J923" s="469"/>
      <c r="K923" s="470"/>
      <c r="L923" s="470"/>
      <c r="M923" s="470"/>
      <c r="N923" s="473"/>
      <c r="O923" s="87"/>
      <c r="P923" s="184" t="s">
        <v>45</v>
      </c>
      <c r="Q923" s="45"/>
      <c r="R923" s="16" t="s">
        <v>46</v>
      </c>
      <c r="S923" s="88"/>
      <c r="T923" s="480" t="s">
        <v>48</v>
      </c>
      <c r="U923" s="481"/>
      <c r="V923" s="482"/>
      <c r="W923" s="483"/>
      <c r="X923" s="483"/>
      <c r="Y923" s="484"/>
      <c r="Z923" s="482"/>
      <c r="AA923" s="483"/>
      <c r="AB923" s="483"/>
      <c r="AC923" s="483"/>
      <c r="AD923" s="482">
        <v>0</v>
      </c>
      <c r="AE923" s="483"/>
      <c r="AF923" s="483"/>
      <c r="AG923" s="484"/>
      <c r="AH923" s="436">
        <f>IF(V922="賃金で算定",0,V923+Z923-AD923)</f>
        <v>0</v>
      </c>
      <c r="AI923" s="437"/>
      <c r="AJ923" s="437"/>
      <c r="AK923" s="438"/>
      <c r="AL923" s="439">
        <f>IF(V922="賃金で算定","賃金で算定",IF(OR(V923=0,$F924="",AV922=""),0,IF(AW922="昔",VLOOKUP($F924,労務比率,AX922,FALSE),IF(AW922="上",VLOOKUP($F924,労務比率,AX922,FALSE),IF(AW922="中",VLOOKUP($F924,労務比率,AX922,FALSE),VLOOKUP($F924,労務比率,AX922,FALSE))))))</f>
        <v>0</v>
      </c>
      <c r="AM923" s="440"/>
      <c r="AN923" s="615">
        <f>IF(V922="賃金で算定",0,INT(AH923*AL923/100))</f>
        <v>0</v>
      </c>
      <c r="AO923" s="616"/>
      <c r="AP923" s="616"/>
      <c r="AQ923" s="616"/>
      <c r="AR923" s="616"/>
      <c r="AS923" s="309"/>
      <c r="AV923" s="46"/>
      <c r="AW923" s="47"/>
      <c r="AY923" s="203">
        <f t="shared" ref="AY923" si="512">AH923</f>
        <v>0</v>
      </c>
      <c r="AZ923" s="201">
        <f>IF(AV922&lt;=設定シート!C$85,AH923,IF(AND(AV922&gt;=設定シート!E$85,AV922&lt;=設定シート!G$85),AH923*105/108,AH923))</f>
        <v>0</v>
      </c>
      <c r="BA923" s="198"/>
      <c r="BB923" s="201">
        <f t="shared" ref="BB923" si="513">IF($AL923="賃金で算定",0,INT(AY923*$AL923/100))</f>
        <v>0</v>
      </c>
      <c r="BC923" s="201">
        <f>IF(AY923=AZ923,BB923,AZ923*$AL923/100)</f>
        <v>0</v>
      </c>
      <c r="BL923" s="43">
        <f>IF(AY923=AZ923,0,1)</f>
        <v>0</v>
      </c>
      <c r="BM923" s="43" t="str">
        <f>IF(BL923=1,AL923,"")</f>
        <v/>
      </c>
    </row>
    <row r="924" spans="2:65" ht="18" customHeight="1" x14ac:dyDescent="0.15">
      <c r="B924" s="441" t="s">
        <v>85</v>
      </c>
      <c r="C924" s="442"/>
      <c r="D924" s="442"/>
      <c r="E924" s="443"/>
      <c r="F924" s="450"/>
      <c r="G924" s="451"/>
      <c r="H924" s="451"/>
      <c r="I924" s="451"/>
      <c r="J924" s="451"/>
      <c r="K924" s="451"/>
      <c r="L924" s="451"/>
      <c r="M924" s="451"/>
      <c r="N924" s="452"/>
      <c r="O924" s="441" t="s">
        <v>49</v>
      </c>
      <c r="P924" s="442"/>
      <c r="Q924" s="442"/>
      <c r="R924" s="442"/>
      <c r="S924" s="442"/>
      <c r="T924" s="442"/>
      <c r="U924" s="443"/>
      <c r="V924" s="459">
        <f>AH924</f>
        <v>0</v>
      </c>
      <c r="W924" s="460"/>
      <c r="X924" s="460"/>
      <c r="Y924" s="461"/>
      <c r="Z924" s="33"/>
      <c r="AA924" s="34"/>
      <c r="AB924" s="34"/>
      <c r="AC924" s="35"/>
      <c r="AD924" s="33"/>
      <c r="AE924" s="34"/>
      <c r="AF924" s="34"/>
      <c r="AG924" s="35"/>
      <c r="AH924" s="462">
        <f>AH906+AH908+AH910+AH912+AH914+AH916+AH918+AH920+AH922</f>
        <v>0</v>
      </c>
      <c r="AI924" s="463"/>
      <c r="AJ924" s="463"/>
      <c r="AK924" s="464"/>
      <c r="AL924" s="53"/>
      <c r="AM924" s="54"/>
      <c r="AN924" s="459">
        <f>AN906+AN908+AN910+AN912+AN914+AN916+AN918+AN920+AN922</f>
        <v>0</v>
      </c>
      <c r="AO924" s="460"/>
      <c r="AP924" s="460"/>
      <c r="AQ924" s="460"/>
      <c r="AR924" s="460"/>
      <c r="AS924" s="307"/>
      <c r="AW924" s="47"/>
      <c r="AY924" s="202"/>
      <c r="AZ924" s="205"/>
      <c r="BA924" s="212">
        <f>BA906+BA908+BA910+BA912+BA914+BA916+BA918+BA920+BA922</f>
        <v>0</v>
      </c>
      <c r="BB924" s="204">
        <f>BB907+BB909+BB911+BB913+BB915+BB917+BB919+BB921+BB923</f>
        <v>0</v>
      </c>
      <c r="BC924" s="204">
        <f>SUMIF(BL907:BL923,0,BC907:BC923)+ROUNDDOWN(ROUNDDOWN(BL924*105/108,0)*BM924/100,0)</f>
        <v>0</v>
      </c>
      <c r="BL924" s="43">
        <f>SUMIF(BL907:BL923,1,AH907:AK923)</f>
        <v>0</v>
      </c>
      <c r="BM924" s="43">
        <f>IF(COUNT(BM907:BM923)=0,0,SUM(BM907:BM923)/COUNT(BM907:BM923))</f>
        <v>0</v>
      </c>
    </row>
    <row r="925" spans="2:65" ht="18" customHeight="1" x14ac:dyDescent="0.15">
      <c r="B925" s="444"/>
      <c r="C925" s="445"/>
      <c r="D925" s="445"/>
      <c r="E925" s="446"/>
      <c r="F925" s="453"/>
      <c r="G925" s="454"/>
      <c r="H925" s="454"/>
      <c r="I925" s="454"/>
      <c r="J925" s="454"/>
      <c r="K925" s="454"/>
      <c r="L925" s="454"/>
      <c r="M925" s="454"/>
      <c r="N925" s="455"/>
      <c r="O925" s="444"/>
      <c r="P925" s="445"/>
      <c r="Q925" s="445"/>
      <c r="R925" s="445"/>
      <c r="S925" s="445"/>
      <c r="T925" s="445"/>
      <c r="U925" s="446"/>
      <c r="V925" s="434">
        <f>V907+V909+V911+V913+V915+V917+V919+V921+V923-V924</f>
        <v>0</v>
      </c>
      <c r="W925" s="435"/>
      <c r="X925" s="435"/>
      <c r="Y925" s="465"/>
      <c r="Z925" s="434">
        <f>Z907+Z909+Z911+Z913+Z915+Z917+Z919+Z921+Z923</f>
        <v>0</v>
      </c>
      <c r="AA925" s="435"/>
      <c r="AB925" s="435"/>
      <c r="AC925" s="435"/>
      <c r="AD925" s="434">
        <f>AD907+AD909+AD911+AD913+AD915+AD917+AD919+AD921+AD923</f>
        <v>0</v>
      </c>
      <c r="AE925" s="435"/>
      <c r="AF925" s="435"/>
      <c r="AG925" s="435"/>
      <c r="AH925" s="434">
        <f>AY925</f>
        <v>0</v>
      </c>
      <c r="AI925" s="435"/>
      <c r="AJ925" s="435"/>
      <c r="AK925" s="435"/>
      <c r="AL925" s="55"/>
      <c r="AM925" s="56"/>
      <c r="AN925" s="926">
        <f>BB925</f>
        <v>0</v>
      </c>
      <c r="AO925" s="638"/>
      <c r="AP925" s="638"/>
      <c r="AQ925" s="638"/>
      <c r="AR925" s="638"/>
      <c r="AS925" s="308"/>
      <c r="AW925" s="47"/>
      <c r="AY925" s="208">
        <f>AY907+AY909+AY911+AY913+AY915+AY917+AY919+AY921+AY923</f>
        <v>0</v>
      </c>
      <c r="AZ925" s="210"/>
      <c r="BA925" s="210"/>
      <c r="BB925" s="206">
        <f>BB924</f>
        <v>0</v>
      </c>
      <c r="BC925" s="213"/>
    </row>
    <row r="926" spans="2:65" ht="18" customHeight="1" x14ac:dyDescent="0.15">
      <c r="B926" s="447"/>
      <c r="C926" s="448"/>
      <c r="D926" s="448"/>
      <c r="E926" s="449"/>
      <c r="F926" s="456"/>
      <c r="G926" s="457"/>
      <c r="H926" s="457"/>
      <c r="I926" s="457"/>
      <c r="J926" s="457"/>
      <c r="K926" s="457"/>
      <c r="L926" s="457"/>
      <c r="M926" s="457"/>
      <c r="N926" s="458"/>
      <c r="O926" s="447"/>
      <c r="P926" s="448"/>
      <c r="Q926" s="448"/>
      <c r="R926" s="448"/>
      <c r="S926" s="448"/>
      <c r="T926" s="448"/>
      <c r="U926" s="449"/>
      <c r="V926" s="436"/>
      <c r="W926" s="437"/>
      <c r="X926" s="437"/>
      <c r="Y926" s="438"/>
      <c r="Z926" s="436"/>
      <c r="AA926" s="437"/>
      <c r="AB926" s="437"/>
      <c r="AC926" s="437"/>
      <c r="AD926" s="436"/>
      <c r="AE926" s="437"/>
      <c r="AF926" s="437"/>
      <c r="AG926" s="437"/>
      <c r="AH926" s="436">
        <f>AZ926</f>
        <v>0</v>
      </c>
      <c r="AI926" s="437"/>
      <c r="AJ926" s="437"/>
      <c r="AK926" s="438"/>
      <c r="AL926" s="57"/>
      <c r="AM926" s="58"/>
      <c r="AN926" s="615">
        <f>BC926</f>
        <v>0</v>
      </c>
      <c r="AO926" s="616"/>
      <c r="AP926" s="616"/>
      <c r="AQ926" s="616"/>
      <c r="AR926" s="616"/>
      <c r="AS926" s="309"/>
      <c r="AU926" s="90"/>
      <c r="AW926" s="47"/>
      <c r="AY926" s="209"/>
      <c r="AZ926" s="211">
        <f>IF(AZ907+AZ909+AZ911+AZ913+AZ915+AZ917+AZ919+AZ921+AZ923=AY925,0,ROUNDDOWN(AZ907+AZ909+AZ911+AZ913+AZ915+AZ917+AZ919+AZ921+AZ923,0))</f>
        <v>0</v>
      </c>
      <c r="BA926" s="207"/>
      <c r="BB926" s="207"/>
      <c r="BC926" s="211">
        <f>IF(BC924=BB925,0,BC924)</f>
        <v>0</v>
      </c>
    </row>
    <row r="927" spans="2:65" ht="18" customHeight="1" x14ac:dyDescent="0.15">
      <c r="AD927" s="1" t="str">
        <f>IF(AND($F924="",$V924+$V925&gt;0),"事業の種類を選択してください。","")</f>
        <v/>
      </c>
      <c r="AN927" s="929">
        <f>IF(AN924=0,0,AN924+IF(AN926=0,AN925,AN926))</f>
        <v>0</v>
      </c>
      <c r="AO927" s="929"/>
      <c r="AP927" s="929"/>
      <c r="AQ927" s="929"/>
      <c r="AR927" s="929"/>
      <c r="AW927" s="47"/>
    </row>
    <row r="928" spans="2:65" ht="31.5" customHeight="1" x14ac:dyDescent="0.15">
      <c r="AN928" s="337"/>
      <c r="AO928" s="337"/>
      <c r="AP928" s="337"/>
      <c r="AQ928" s="337"/>
      <c r="AR928" s="337"/>
      <c r="AW928" s="47"/>
    </row>
    <row r="929" spans="2:49" ht="7.5" customHeight="1" x14ac:dyDescent="0.15">
      <c r="X929" s="6"/>
      <c r="Y929" s="6"/>
      <c r="AW929" s="47"/>
    </row>
    <row r="930" spans="2:49" ht="10.5" customHeight="1" x14ac:dyDescent="0.15">
      <c r="X930" s="6"/>
      <c r="Y930" s="6"/>
      <c r="AW930" s="47"/>
    </row>
    <row r="931" spans="2:49" ht="5.25" customHeight="1" x14ac:dyDescent="0.15">
      <c r="X931" s="6"/>
      <c r="Y931" s="6"/>
      <c r="AW931" s="47"/>
    </row>
    <row r="932" spans="2:49" ht="5.25" customHeight="1" x14ac:dyDescent="0.15">
      <c r="X932" s="6"/>
      <c r="Y932" s="6"/>
      <c r="AW932" s="47"/>
    </row>
    <row r="933" spans="2:49" ht="5.25" customHeight="1" x14ac:dyDescent="0.15">
      <c r="X933" s="6"/>
      <c r="Y933" s="6"/>
      <c r="AW933" s="47"/>
    </row>
    <row r="934" spans="2:49" ht="5.25" customHeight="1" x14ac:dyDescent="0.15">
      <c r="X934" s="6"/>
      <c r="Y934" s="6"/>
      <c r="AW934" s="47"/>
    </row>
    <row r="935" spans="2:49" ht="17.25" customHeight="1" x14ac:dyDescent="0.15">
      <c r="B935" s="2" t="s">
        <v>50</v>
      </c>
      <c r="S935" s="4"/>
      <c r="T935" s="4"/>
      <c r="U935" s="4"/>
      <c r="V935" s="4"/>
      <c r="W935" s="4"/>
      <c r="AL935" s="48"/>
      <c r="AW935" s="47"/>
    </row>
    <row r="936" spans="2:49" ht="12.75" customHeight="1" x14ac:dyDescent="0.15">
      <c r="M936" s="49"/>
      <c r="N936" s="49"/>
      <c r="O936" s="49"/>
      <c r="P936" s="49"/>
      <c r="Q936" s="49"/>
      <c r="R936" s="49"/>
      <c r="S936" s="49"/>
      <c r="T936" s="50"/>
      <c r="U936" s="50"/>
      <c r="V936" s="50"/>
      <c r="W936" s="50"/>
      <c r="X936" s="50"/>
      <c r="Y936" s="50"/>
      <c r="Z936" s="50"/>
      <c r="AA936" s="49"/>
      <c r="AB936" s="49"/>
      <c r="AC936" s="49"/>
      <c r="AL936" s="48"/>
      <c r="AM936" s="560" t="s">
        <v>266</v>
      </c>
      <c r="AN936" s="561"/>
      <c r="AO936" s="561"/>
      <c r="AP936" s="562"/>
      <c r="AW936" s="47"/>
    </row>
    <row r="937" spans="2:49" ht="12.75" customHeight="1" x14ac:dyDescent="0.15">
      <c r="M937" s="49"/>
      <c r="N937" s="49"/>
      <c r="O937" s="49"/>
      <c r="P937" s="49"/>
      <c r="Q937" s="49"/>
      <c r="R937" s="49"/>
      <c r="S937" s="49"/>
      <c r="T937" s="50"/>
      <c r="U937" s="50"/>
      <c r="V937" s="50"/>
      <c r="W937" s="50"/>
      <c r="X937" s="50"/>
      <c r="Y937" s="50"/>
      <c r="Z937" s="50"/>
      <c r="AA937" s="49"/>
      <c r="AB937" s="49"/>
      <c r="AC937" s="49"/>
      <c r="AL937" s="48"/>
      <c r="AM937" s="563"/>
      <c r="AN937" s="564"/>
      <c r="AO937" s="564"/>
      <c r="AP937" s="565"/>
      <c r="AW937" s="47"/>
    </row>
    <row r="938" spans="2:49" ht="12.75" customHeight="1" x14ac:dyDescent="0.15">
      <c r="M938" s="49"/>
      <c r="N938" s="49"/>
      <c r="O938" s="49"/>
      <c r="P938" s="49"/>
      <c r="Q938" s="49"/>
      <c r="R938" s="49"/>
      <c r="S938" s="49"/>
      <c r="T938" s="49"/>
      <c r="U938" s="49"/>
      <c r="V938" s="49"/>
      <c r="W938" s="49"/>
      <c r="X938" s="49"/>
      <c r="Y938" s="49"/>
      <c r="Z938" s="49"/>
      <c r="AA938" s="49"/>
      <c r="AB938" s="49"/>
      <c r="AC938" s="49"/>
      <c r="AL938" s="48"/>
      <c r="AM938" s="220"/>
      <c r="AN938" s="335"/>
      <c r="AW938" s="47"/>
    </row>
    <row r="939" spans="2:49" ht="6" customHeight="1" x14ac:dyDescent="0.15">
      <c r="M939" s="49"/>
      <c r="N939" s="49"/>
      <c r="O939" s="49"/>
      <c r="P939" s="49"/>
      <c r="Q939" s="49"/>
      <c r="R939" s="49"/>
      <c r="S939" s="49"/>
      <c r="T939" s="49"/>
      <c r="U939" s="49"/>
      <c r="V939" s="49"/>
      <c r="W939" s="49"/>
      <c r="X939" s="49"/>
      <c r="Y939" s="49"/>
      <c r="Z939" s="49"/>
      <c r="AA939" s="49"/>
      <c r="AB939" s="49"/>
      <c r="AC939" s="49"/>
      <c r="AL939" s="48"/>
      <c r="AM939" s="48"/>
      <c r="AW939" s="47"/>
    </row>
    <row r="940" spans="2:49" ht="12.75" customHeight="1" x14ac:dyDescent="0.15">
      <c r="B940" s="566" t="s">
        <v>2</v>
      </c>
      <c r="C940" s="567"/>
      <c r="D940" s="567"/>
      <c r="E940" s="567"/>
      <c r="F940" s="567"/>
      <c r="G940" s="567"/>
      <c r="H940" s="567"/>
      <c r="I940" s="567"/>
      <c r="J940" s="569" t="s">
        <v>10</v>
      </c>
      <c r="K940" s="569"/>
      <c r="L940" s="3" t="s">
        <v>3</v>
      </c>
      <c r="M940" s="569" t="s">
        <v>11</v>
      </c>
      <c r="N940" s="569"/>
      <c r="O940" s="570" t="s">
        <v>12</v>
      </c>
      <c r="P940" s="569"/>
      <c r="Q940" s="569"/>
      <c r="R940" s="569"/>
      <c r="S940" s="569"/>
      <c r="T940" s="569"/>
      <c r="U940" s="569" t="s">
        <v>13</v>
      </c>
      <c r="V940" s="569"/>
      <c r="W940" s="569"/>
      <c r="AD940" s="5"/>
      <c r="AE940" s="5"/>
      <c r="AF940" s="5"/>
      <c r="AG940" s="5"/>
      <c r="AH940" s="5"/>
      <c r="AI940" s="5"/>
      <c r="AJ940" s="5"/>
      <c r="AL940" s="571">
        <f>$AL$9</f>
        <v>0</v>
      </c>
      <c r="AM940" s="572"/>
      <c r="AN940" s="938" t="s">
        <v>4</v>
      </c>
      <c r="AO940" s="938"/>
      <c r="AP940" s="941">
        <v>23</v>
      </c>
      <c r="AQ940" s="941"/>
      <c r="AR940" s="938" t="s">
        <v>5</v>
      </c>
      <c r="AS940" s="944"/>
      <c r="AW940" s="47"/>
    </row>
    <row r="941" spans="2:49" ht="13.5" customHeight="1" x14ac:dyDescent="0.15">
      <c r="B941" s="567"/>
      <c r="C941" s="567"/>
      <c r="D941" s="567"/>
      <c r="E941" s="567"/>
      <c r="F941" s="567"/>
      <c r="G941" s="567"/>
      <c r="H941" s="567"/>
      <c r="I941" s="567"/>
      <c r="J941" s="508" t="str">
        <f>$J$10</f>
        <v>1</v>
      </c>
      <c r="K941" s="510" t="str">
        <f>$K$10</f>
        <v>2</v>
      </c>
      <c r="L941" s="513" t="str">
        <f>$L$10</f>
        <v>1</v>
      </c>
      <c r="M941" s="516" t="str">
        <f>$M$10</f>
        <v>0</v>
      </c>
      <c r="N941" s="510" t="str">
        <f>$N$10</f>
        <v>3</v>
      </c>
      <c r="O941" s="516" t="str">
        <f>$O$10</f>
        <v>9</v>
      </c>
      <c r="P941" s="519" t="str">
        <f>$P$10</f>
        <v>3</v>
      </c>
      <c r="Q941" s="519" t="str">
        <f>$Q$10</f>
        <v>9</v>
      </c>
      <c r="R941" s="519" t="str">
        <f>$R$10</f>
        <v>0</v>
      </c>
      <c r="S941" s="519" t="str">
        <f>$S$10</f>
        <v>2</v>
      </c>
      <c r="T941" s="510" t="str">
        <f>$T$10</f>
        <v>5</v>
      </c>
      <c r="U941" s="516">
        <f>$U$10</f>
        <v>0</v>
      </c>
      <c r="V941" s="519">
        <f>$V$10</f>
        <v>0</v>
      </c>
      <c r="W941" s="510">
        <f>$W$10</f>
        <v>0</v>
      </c>
      <c r="AD941" s="5"/>
      <c r="AE941" s="5"/>
      <c r="AF941" s="5"/>
      <c r="AG941" s="5"/>
      <c r="AH941" s="5"/>
      <c r="AI941" s="5"/>
      <c r="AJ941" s="5"/>
      <c r="AL941" s="573"/>
      <c r="AM941" s="574"/>
      <c r="AN941" s="939"/>
      <c r="AO941" s="939"/>
      <c r="AP941" s="942"/>
      <c r="AQ941" s="942"/>
      <c r="AR941" s="939"/>
      <c r="AS941" s="945"/>
      <c r="AW941" s="47"/>
    </row>
    <row r="942" spans="2:49" ht="9" customHeight="1" x14ac:dyDescent="0.15">
      <c r="B942" s="567"/>
      <c r="C942" s="567"/>
      <c r="D942" s="567"/>
      <c r="E942" s="567"/>
      <c r="F942" s="567"/>
      <c r="G942" s="567"/>
      <c r="H942" s="567"/>
      <c r="I942" s="567"/>
      <c r="J942" s="509"/>
      <c r="K942" s="511"/>
      <c r="L942" s="514"/>
      <c r="M942" s="517"/>
      <c r="N942" s="511"/>
      <c r="O942" s="517"/>
      <c r="P942" s="520"/>
      <c r="Q942" s="520"/>
      <c r="R942" s="520"/>
      <c r="S942" s="520"/>
      <c r="T942" s="511"/>
      <c r="U942" s="517"/>
      <c r="V942" s="520"/>
      <c r="W942" s="511"/>
      <c r="AD942" s="5"/>
      <c r="AE942" s="5"/>
      <c r="AF942" s="5"/>
      <c r="AG942" s="5"/>
      <c r="AH942" s="5"/>
      <c r="AI942" s="5"/>
      <c r="AJ942" s="5"/>
      <c r="AL942" s="575"/>
      <c r="AM942" s="576"/>
      <c r="AN942" s="940"/>
      <c r="AO942" s="940"/>
      <c r="AP942" s="943"/>
      <c r="AQ942" s="943"/>
      <c r="AR942" s="940"/>
      <c r="AS942" s="946"/>
      <c r="AW942" s="47"/>
    </row>
    <row r="943" spans="2:49" ht="6" customHeight="1" x14ac:dyDescent="0.15">
      <c r="B943" s="568"/>
      <c r="C943" s="568"/>
      <c r="D943" s="568"/>
      <c r="E943" s="568"/>
      <c r="F943" s="568"/>
      <c r="G943" s="568"/>
      <c r="H943" s="568"/>
      <c r="I943" s="568"/>
      <c r="J943" s="509"/>
      <c r="K943" s="512"/>
      <c r="L943" s="515"/>
      <c r="M943" s="518"/>
      <c r="N943" s="512"/>
      <c r="O943" s="518"/>
      <c r="P943" s="521"/>
      <c r="Q943" s="521"/>
      <c r="R943" s="521"/>
      <c r="S943" s="521"/>
      <c r="T943" s="512"/>
      <c r="U943" s="518"/>
      <c r="V943" s="521"/>
      <c r="W943" s="512"/>
      <c r="AW943" s="47"/>
    </row>
    <row r="944" spans="2:49" ht="15" customHeight="1" x14ac:dyDescent="0.15">
      <c r="B944" s="487" t="s">
        <v>51</v>
      </c>
      <c r="C944" s="488"/>
      <c r="D944" s="488"/>
      <c r="E944" s="488"/>
      <c r="F944" s="488"/>
      <c r="G944" s="488"/>
      <c r="H944" s="488"/>
      <c r="I944" s="489"/>
      <c r="J944" s="487" t="s">
        <v>6</v>
      </c>
      <c r="K944" s="488"/>
      <c r="L944" s="488"/>
      <c r="M944" s="488"/>
      <c r="N944" s="496"/>
      <c r="O944" s="499" t="s">
        <v>52</v>
      </c>
      <c r="P944" s="488"/>
      <c r="Q944" s="488"/>
      <c r="R944" s="488"/>
      <c r="S944" s="488"/>
      <c r="T944" s="488"/>
      <c r="U944" s="489"/>
      <c r="V944" s="12" t="s">
        <v>53</v>
      </c>
      <c r="W944" s="27"/>
      <c r="X944" s="27"/>
      <c r="Y944" s="526" t="s">
        <v>54</v>
      </c>
      <c r="Z944" s="526"/>
      <c r="AA944" s="526"/>
      <c r="AB944" s="526"/>
      <c r="AC944" s="526"/>
      <c r="AD944" s="526"/>
      <c r="AE944" s="526"/>
      <c r="AF944" s="526"/>
      <c r="AG944" s="526"/>
      <c r="AH944" s="526"/>
      <c r="AI944" s="27"/>
      <c r="AJ944" s="27"/>
      <c r="AK944" s="28"/>
      <c r="AL944" s="527" t="s">
        <v>216</v>
      </c>
      <c r="AM944" s="527"/>
      <c r="AN944" s="930" t="s">
        <v>33</v>
      </c>
      <c r="AO944" s="930"/>
      <c r="AP944" s="930"/>
      <c r="AQ944" s="930"/>
      <c r="AR944" s="930"/>
      <c r="AS944" s="931"/>
      <c r="AW944" s="47"/>
    </row>
    <row r="945" spans="2:65" ht="13.5" customHeight="1" x14ac:dyDescent="0.15">
      <c r="B945" s="490"/>
      <c r="C945" s="491"/>
      <c r="D945" s="491"/>
      <c r="E945" s="491"/>
      <c r="F945" s="491"/>
      <c r="G945" s="491"/>
      <c r="H945" s="491"/>
      <c r="I945" s="492"/>
      <c r="J945" s="490"/>
      <c r="K945" s="491"/>
      <c r="L945" s="491"/>
      <c r="M945" s="491"/>
      <c r="N945" s="497"/>
      <c r="O945" s="500"/>
      <c r="P945" s="491"/>
      <c r="Q945" s="491"/>
      <c r="R945" s="491"/>
      <c r="S945" s="491"/>
      <c r="T945" s="491"/>
      <c r="U945" s="492"/>
      <c r="V945" s="530" t="s">
        <v>7</v>
      </c>
      <c r="W945" s="531"/>
      <c r="X945" s="531"/>
      <c r="Y945" s="532"/>
      <c r="Z945" s="536" t="s">
        <v>16</v>
      </c>
      <c r="AA945" s="537"/>
      <c r="AB945" s="537"/>
      <c r="AC945" s="538"/>
      <c r="AD945" s="542" t="s">
        <v>17</v>
      </c>
      <c r="AE945" s="543"/>
      <c r="AF945" s="543"/>
      <c r="AG945" s="544"/>
      <c r="AH945" s="548" t="s">
        <v>86</v>
      </c>
      <c r="AI945" s="549"/>
      <c r="AJ945" s="549"/>
      <c r="AK945" s="550"/>
      <c r="AL945" s="554" t="s">
        <v>217</v>
      </c>
      <c r="AM945" s="554"/>
      <c r="AN945" s="932" t="s">
        <v>19</v>
      </c>
      <c r="AO945" s="933"/>
      <c r="AP945" s="933"/>
      <c r="AQ945" s="933"/>
      <c r="AR945" s="934"/>
      <c r="AS945" s="935"/>
      <c r="AW945" s="47"/>
      <c r="AY945" s="196" t="s">
        <v>243</v>
      </c>
      <c r="AZ945" s="196" t="s">
        <v>243</v>
      </c>
      <c r="BA945" s="196" t="s">
        <v>241</v>
      </c>
      <c r="BB945" s="522" t="s">
        <v>242</v>
      </c>
      <c r="BC945" s="523"/>
    </row>
    <row r="946" spans="2:65" ht="13.5" customHeight="1" x14ac:dyDescent="0.15">
      <c r="B946" s="493"/>
      <c r="C946" s="494"/>
      <c r="D946" s="494"/>
      <c r="E946" s="494"/>
      <c r="F946" s="494"/>
      <c r="G946" s="494"/>
      <c r="H946" s="494"/>
      <c r="I946" s="495"/>
      <c r="J946" s="493"/>
      <c r="K946" s="494"/>
      <c r="L946" s="494"/>
      <c r="M946" s="494"/>
      <c r="N946" s="498"/>
      <c r="O946" s="501"/>
      <c r="P946" s="494"/>
      <c r="Q946" s="494"/>
      <c r="R946" s="494"/>
      <c r="S946" s="494"/>
      <c r="T946" s="494"/>
      <c r="U946" s="495"/>
      <c r="V946" s="533"/>
      <c r="W946" s="534"/>
      <c r="X946" s="534"/>
      <c r="Y946" s="535"/>
      <c r="Z946" s="539"/>
      <c r="AA946" s="540"/>
      <c r="AB946" s="540"/>
      <c r="AC946" s="541"/>
      <c r="AD946" s="545"/>
      <c r="AE946" s="546"/>
      <c r="AF946" s="546"/>
      <c r="AG946" s="547"/>
      <c r="AH946" s="551"/>
      <c r="AI946" s="552"/>
      <c r="AJ946" s="552"/>
      <c r="AK946" s="553"/>
      <c r="AL946" s="555"/>
      <c r="AM946" s="555"/>
      <c r="AN946" s="936"/>
      <c r="AO946" s="936"/>
      <c r="AP946" s="936"/>
      <c r="AQ946" s="936"/>
      <c r="AR946" s="936"/>
      <c r="AS946" s="937"/>
      <c r="AW946" s="47"/>
      <c r="AY946" s="197"/>
      <c r="AZ946" s="198" t="s">
        <v>237</v>
      </c>
      <c r="BA946" s="198" t="s">
        <v>240</v>
      </c>
      <c r="BB946" s="199" t="s">
        <v>238</v>
      </c>
      <c r="BC946" s="198" t="s">
        <v>237</v>
      </c>
      <c r="BL946" s="43" t="s">
        <v>251</v>
      </c>
      <c r="BM946" s="43" t="s">
        <v>151</v>
      </c>
    </row>
    <row r="947" spans="2:65" ht="18" customHeight="1" x14ac:dyDescent="0.15">
      <c r="B947" s="466"/>
      <c r="C947" s="467"/>
      <c r="D947" s="467"/>
      <c r="E947" s="467"/>
      <c r="F947" s="467"/>
      <c r="G947" s="467"/>
      <c r="H947" s="467"/>
      <c r="I947" s="468"/>
      <c r="J947" s="466"/>
      <c r="K947" s="467"/>
      <c r="L947" s="467"/>
      <c r="M947" s="467"/>
      <c r="N947" s="472"/>
      <c r="O947" s="86"/>
      <c r="P947" s="15" t="s">
        <v>0</v>
      </c>
      <c r="Q947" s="44"/>
      <c r="R947" s="15" t="s">
        <v>1</v>
      </c>
      <c r="S947" s="85"/>
      <c r="T947" s="474" t="s">
        <v>57</v>
      </c>
      <c r="U947" s="475"/>
      <c r="V947" s="476"/>
      <c r="W947" s="477"/>
      <c r="X947" s="477"/>
      <c r="Y947" s="59" t="s">
        <v>8</v>
      </c>
      <c r="Z947" s="37"/>
      <c r="AA947" s="38"/>
      <c r="AB947" s="38"/>
      <c r="AC947" s="36" t="s">
        <v>8</v>
      </c>
      <c r="AD947" s="37"/>
      <c r="AE947" s="38"/>
      <c r="AF947" s="38"/>
      <c r="AG947" s="39" t="s">
        <v>8</v>
      </c>
      <c r="AH947" s="462">
        <f>IF(V947="賃金で算定",V948+Z948-AD948,0)</f>
        <v>0</v>
      </c>
      <c r="AI947" s="463"/>
      <c r="AJ947" s="463"/>
      <c r="AK947" s="464"/>
      <c r="AL947" s="51"/>
      <c r="AM947" s="52"/>
      <c r="AN947" s="590"/>
      <c r="AO947" s="591"/>
      <c r="AP947" s="591"/>
      <c r="AQ947" s="591"/>
      <c r="AR947" s="591"/>
      <c r="AS947" s="265" t="s">
        <v>8</v>
      </c>
      <c r="AV947" s="46" t="str">
        <f>IF(OR(O947="",Q947=""),"", IF(O947&lt;20,DATE(O947+118,Q947,IF(S947="",1,S947)),DATE(O947+88,Q947,IF(S947="",1,S947))))</f>
        <v/>
      </c>
      <c r="AW947" s="47" t="str">
        <f>IF(AV947&lt;=設定シート!C$15,"昔",IF(AV947&lt;=設定シート!E$15,"上",IF(AV947&lt;=設定シート!G$15,"中","下")))</f>
        <v>下</v>
      </c>
      <c r="AX947" s="4">
        <f>IF(AV947&lt;=設定シート!$E$36,5,IF(AV947&lt;=設定シート!$I$36,7,IF(AV947&lt;=設定シート!$M$36,9,11)))</f>
        <v>11</v>
      </c>
      <c r="AY947" s="202"/>
      <c r="AZ947" s="200"/>
      <c r="BA947" s="204">
        <f>AN947</f>
        <v>0</v>
      </c>
      <c r="BB947" s="200"/>
      <c r="BC947" s="200"/>
    </row>
    <row r="948" spans="2:65" ht="18" customHeight="1" x14ac:dyDescent="0.15">
      <c r="B948" s="469"/>
      <c r="C948" s="470"/>
      <c r="D948" s="470"/>
      <c r="E948" s="470"/>
      <c r="F948" s="470"/>
      <c r="G948" s="470"/>
      <c r="H948" s="470"/>
      <c r="I948" s="471"/>
      <c r="J948" s="469"/>
      <c r="K948" s="470"/>
      <c r="L948" s="470"/>
      <c r="M948" s="470"/>
      <c r="N948" s="473"/>
      <c r="O948" s="87"/>
      <c r="P948" s="5" t="s">
        <v>0</v>
      </c>
      <c r="Q948" s="45"/>
      <c r="R948" s="5" t="s">
        <v>1</v>
      </c>
      <c r="S948" s="88"/>
      <c r="T948" s="480" t="s">
        <v>58</v>
      </c>
      <c r="U948" s="481"/>
      <c r="V948" s="482"/>
      <c r="W948" s="483"/>
      <c r="X948" s="483"/>
      <c r="Y948" s="484"/>
      <c r="Z948" s="485"/>
      <c r="AA948" s="486"/>
      <c r="AB948" s="486"/>
      <c r="AC948" s="486"/>
      <c r="AD948" s="482">
        <v>0</v>
      </c>
      <c r="AE948" s="483"/>
      <c r="AF948" s="483"/>
      <c r="AG948" s="484"/>
      <c r="AH948" s="435">
        <f>IF(V947="賃金で算定",0,V948+Z948-AD948)</f>
        <v>0</v>
      </c>
      <c r="AI948" s="435"/>
      <c r="AJ948" s="435"/>
      <c r="AK948" s="465"/>
      <c r="AL948" s="439">
        <f>IF(V947="賃金で算定","賃金で算定",IF(OR(V948=0,$F965="",AV947=""),0,IF(AW947="昔",VLOOKUP($F965,労務比率,AX947,FALSE),IF(AW947="上",VLOOKUP($F965,労務比率,AX947,FALSE),IF(AW947="中",VLOOKUP($F965,労務比率,AX947,FALSE),VLOOKUP($F965,労務比率,AX947,FALSE))))))</f>
        <v>0</v>
      </c>
      <c r="AM948" s="440"/>
      <c r="AN948" s="615">
        <f>IF(V947="賃金で算定",0,INT(AH948*AL948/100))</f>
        <v>0</v>
      </c>
      <c r="AO948" s="616"/>
      <c r="AP948" s="616"/>
      <c r="AQ948" s="616"/>
      <c r="AR948" s="616"/>
      <c r="AS948" s="309"/>
      <c r="AV948" s="46"/>
      <c r="AW948" s="47"/>
      <c r="AY948" s="203">
        <f>AH948</f>
        <v>0</v>
      </c>
      <c r="AZ948" s="201">
        <f>IF(AV947&lt;=設定シート!C$85,AH948,IF(AND(AV947&gt;=設定シート!E$85,AV947&lt;=設定シート!G$85),AH948*105/108,AH948))</f>
        <v>0</v>
      </c>
      <c r="BA948" s="198"/>
      <c r="BB948" s="201">
        <f>IF($AL948="賃金で算定",0,INT(AY948*$AL948/100))</f>
        <v>0</v>
      </c>
      <c r="BC948" s="201">
        <f>IF(AY948=AZ948,BB948,AZ948*$AL948/100)</f>
        <v>0</v>
      </c>
      <c r="BL948" s="43">
        <f>IF(AY948=AZ948,0,1)</f>
        <v>0</v>
      </c>
      <c r="BM948" s="43" t="str">
        <f>IF(BL948=1,AL948,"")</f>
        <v/>
      </c>
    </row>
    <row r="949" spans="2:65" ht="18" customHeight="1" x14ac:dyDescent="0.15">
      <c r="B949" s="466"/>
      <c r="C949" s="467"/>
      <c r="D949" s="467"/>
      <c r="E949" s="467"/>
      <c r="F949" s="467"/>
      <c r="G949" s="467"/>
      <c r="H949" s="467"/>
      <c r="I949" s="468"/>
      <c r="J949" s="466"/>
      <c r="K949" s="467"/>
      <c r="L949" s="467"/>
      <c r="M949" s="467"/>
      <c r="N949" s="472"/>
      <c r="O949" s="86"/>
      <c r="P949" s="15" t="s">
        <v>45</v>
      </c>
      <c r="Q949" s="44"/>
      <c r="R949" s="15" t="s">
        <v>46</v>
      </c>
      <c r="S949" s="85"/>
      <c r="T949" s="474" t="s">
        <v>47</v>
      </c>
      <c r="U949" s="475"/>
      <c r="V949" s="476"/>
      <c r="W949" s="477"/>
      <c r="X949" s="477"/>
      <c r="Y949" s="60"/>
      <c r="Z949" s="33"/>
      <c r="AA949" s="34"/>
      <c r="AB949" s="34"/>
      <c r="AC949" s="35"/>
      <c r="AD949" s="33"/>
      <c r="AE949" s="34"/>
      <c r="AF949" s="34"/>
      <c r="AG949" s="40"/>
      <c r="AH949" s="462">
        <f>IF(V949="賃金で算定",V950+Z950-AD950,0)</f>
        <v>0</v>
      </c>
      <c r="AI949" s="463"/>
      <c r="AJ949" s="463"/>
      <c r="AK949" s="464"/>
      <c r="AL949" s="51"/>
      <c r="AM949" s="52"/>
      <c r="AN949" s="590"/>
      <c r="AO949" s="591"/>
      <c r="AP949" s="591"/>
      <c r="AQ949" s="591"/>
      <c r="AR949" s="591"/>
      <c r="AS949" s="307"/>
      <c r="AV949" s="46" t="str">
        <f>IF(OR(O949="",Q949=""),"", IF(O949&lt;20,DATE(O949+118,Q949,IF(S949="",1,S949)),DATE(O949+88,Q949,IF(S949="",1,S949))))</f>
        <v/>
      </c>
      <c r="AW949" s="47" t="str">
        <f>IF(AV949&lt;=設定シート!C$15,"昔",IF(AV949&lt;=設定シート!E$15,"上",IF(AV949&lt;=設定シート!G$15,"中","下")))</f>
        <v>下</v>
      </c>
      <c r="AX949" s="4">
        <f>IF(AV949&lt;=設定シート!$E$36,5,IF(AV949&lt;=設定シート!$I$36,7,IF(AV949&lt;=設定シート!$M$36,9,11)))</f>
        <v>11</v>
      </c>
      <c r="AY949" s="202"/>
      <c r="AZ949" s="200"/>
      <c r="BA949" s="204">
        <f t="shared" ref="BA949" si="514">AN949</f>
        <v>0</v>
      </c>
      <c r="BB949" s="200"/>
      <c r="BC949" s="200"/>
      <c r="BL949" s="43"/>
      <c r="BM949" s="43"/>
    </row>
    <row r="950" spans="2:65" ht="18" customHeight="1" x14ac:dyDescent="0.15">
      <c r="B950" s="469"/>
      <c r="C950" s="470"/>
      <c r="D950" s="470"/>
      <c r="E950" s="470"/>
      <c r="F950" s="470"/>
      <c r="G950" s="470"/>
      <c r="H950" s="470"/>
      <c r="I950" s="471"/>
      <c r="J950" s="469"/>
      <c r="K950" s="470"/>
      <c r="L950" s="470"/>
      <c r="M950" s="470"/>
      <c r="N950" s="473"/>
      <c r="O950" s="87"/>
      <c r="P950" s="16" t="s">
        <v>45</v>
      </c>
      <c r="Q950" s="45"/>
      <c r="R950" s="16" t="s">
        <v>46</v>
      </c>
      <c r="S950" s="88"/>
      <c r="T950" s="480" t="s">
        <v>48</v>
      </c>
      <c r="U950" s="481"/>
      <c r="V950" s="482"/>
      <c r="W950" s="483"/>
      <c r="X950" s="483"/>
      <c r="Y950" s="484"/>
      <c r="Z950" s="485"/>
      <c r="AA950" s="486"/>
      <c r="AB950" s="486"/>
      <c r="AC950" s="486"/>
      <c r="AD950" s="482">
        <v>0</v>
      </c>
      <c r="AE950" s="483"/>
      <c r="AF950" s="483"/>
      <c r="AG950" s="484"/>
      <c r="AH950" s="435">
        <f>IF(V949="賃金で算定",0,V950+Z950-AD950)</f>
        <v>0</v>
      </c>
      <c r="AI950" s="435"/>
      <c r="AJ950" s="435"/>
      <c r="AK950" s="465"/>
      <c r="AL950" s="439">
        <f>IF(V949="賃金で算定","賃金で算定",IF(OR(V950=0,$F965="",AV949=""),0,IF(AW949="昔",VLOOKUP($F965,労務比率,AX949,FALSE),IF(AW949="上",VLOOKUP($F965,労務比率,AX949,FALSE),IF(AW949="中",VLOOKUP($F965,労務比率,AX949,FALSE),VLOOKUP($F965,労務比率,AX949,FALSE))))))</f>
        <v>0</v>
      </c>
      <c r="AM950" s="440"/>
      <c r="AN950" s="615">
        <f>IF(V949="賃金で算定",0,INT(AH950*AL950/100))</f>
        <v>0</v>
      </c>
      <c r="AO950" s="616"/>
      <c r="AP950" s="616"/>
      <c r="AQ950" s="616"/>
      <c r="AR950" s="616"/>
      <c r="AS950" s="309"/>
      <c r="AV950" s="46"/>
      <c r="AW950" s="47"/>
      <c r="AY950" s="203">
        <f t="shared" ref="AY950" si="515">AH950</f>
        <v>0</v>
      </c>
      <c r="AZ950" s="201">
        <f>IF(AV949&lt;=設定シート!C$85,AH950,IF(AND(AV949&gt;=設定シート!E$85,AV949&lt;=設定シート!G$85),AH950*105/108,AH950))</f>
        <v>0</v>
      </c>
      <c r="BA950" s="198"/>
      <c r="BB950" s="201">
        <f t="shared" ref="BB950" si="516">IF($AL950="賃金で算定",0,INT(AY950*$AL950/100))</f>
        <v>0</v>
      </c>
      <c r="BC950" s="201">
        <f>IF(AY950=AZ950,BB950,AZ950*$AL950/100)</f>
        <v>0</v>
      </c>
      <c r="BL950" s="43">
        <f>IF(AY950=AZ950,0,1)</f>
        <v>0</v>
      </c>
      <c r="BM950" s="43" t="str">
        <f>IF(BL950=1,AL950,"")</f>
        <v/>
      </c>
    </row>
    <row r="951" spans="2:65" ht="18" customHeight="1" x14ac:dyDescent="0.15">
      <c r="B951" s="466"/>
      <c r="C951" s="467"/>
      <c r="D951" s="467"/>
      <c r="E951" s="467"/>
      <c r="F951" s="467"/>
      <c r="G951" s="467"/>
      <c r="H951" s="467"/>
      <c r="I951" s="468"/>
      <c r="J951" s="466"/>
      <c r="K951" s="467"/>
      <c r="L951" s="467"/>
      <c r="M951" s="467"/>
      <c r="N951" s="472"/>
      <c r="O951" s="86"/>
      <c r="P951" s="15" t="s">
        <v>45</v>
      </c>
      <c r="Q951" s="44"/>
      <c r="R951" s="15" t="s">
        <v>46</v>
      </c>
      <c r="S951" s="85"/>
      <c r="T951" s="474" t="s">
        <v>47</v>
      </c>
      <c r="U951" s="475"/>
      <c r="V951" s="476"/>
      <c r="W951" s="477"/>
      <c r="X951" s="477"/>
      <c r="Y951" s="60"/>
      <c r="Z951" s="33"/>
      <c r="AA951" s="34"/>
      <c r="AB951" s="34"/>
      <c r="AC951" s="35"/>
      <c r="AD951" s="33"/>
      <c r="AE951" s="34"/>
      <c r="AF951" s="34"/>
      <c r="AG951" s="40"/>
      <c r="AH951" s="462">
        <f>IF(V951="賃金で算定",V952+Z952-AD952,0)</f>
        <v>0</v>
      </c>
      <c r="AI951" s="463"/>
      <c r="AJ951" s="463"/>
      <c r="AK951" s="464"/>
      <c r="AL951" s="51"/>
      <c r="AM951" s="52"/>
      <c r="AN951" s="590"/>
      <c r="AO951" s="591"/>
      <c r="AP951" s="591"/>
      <c r="AQ951" s="591"/>
      <c r="AR951" s="591"/>
      <c r="AS951" s="307"/>
      <c r="AV951" s="46" t="str">
        <f>IF(OR(O951="",Q951=""),"", IF(O951&lt;20,DATE(O951+118,Q951,IF(S951="",1,S951)),DATE(O951+88,Q951,IF(S951="",1,S951))))</f>
        <v/>
      </c>
      <c r="AW951" s="47" t="str">
        <f>IF(AV951&lt;=設定シート!C$15,"昔",IF(AV951&lt;=設定シート!E$15,"上",IF(AV951&lt;=設定シート!G$15,"中","下")))</f>
        <v>下</v>
      </c>
      <c r="AX951" s="4">
        <f>IF(AV951&lt;=設定シート!$E$36,5,IF(AV951&lt;=設定シート!$I$36,7,IF(AV951&lt;=設定シート!$M$36,9,11)))</f>
        <v>11</v>
      </c>
      <c r="AY951" s="202"/>
      <c r="AZ951" s="200"/>
      <c r="BA951" s="204">
        <f t="shared" ref="BA951" si="517">AN951</f>
        <v>0</v>
      </c>
      <c r="BB951" s="200"/>
      <c r="BC951" s="200"/>
    </row>
    <row r="952" spans="2:65" ht="18" customHeight="1" x14ac:dyDescent="0.15">
      <c r="B952" s="469"/>
      <c r="C952" s="470"/>
      <c r="D952" s="470"/>
      <c r="E952" s="470"/>
      <c r="F952" s="470"/>
      <c r="G952" s="470"/>
      <c r="H952" s="470"/>
      <c r="I952" s="471"/>
      <c r="J952" s="469"/>
      <c r="K952" s="470"/>
      <c r="L952" s="470"/>
      <c r="M952" s="470"/>
      <c r="N952" s="473"/>
      <c r="O952" s="87"/>
      <c r="P952" s="16" t="s">
        <v>45</v>
      </c>
      <c r="Q952" s="45"/>
      <c r="R952" s="16" t="s">
        <v>46</v>
      </c>
      <c r="S952" s="88"/>
      <c r="T952" s="480" t="s">
        <v>48</v>
      </c>
      <c r="U952" s="481"/>
      <c r="V952" s="482"/>
      <c r="W952" s="483"/>
      <c r="X952" s="483"/>
      <c r="Y952" s="484"/>
      <c r="Z952" s="482"/>
      <c r="AA952" s="483"/>
      <c r="AB952" s="483"/>
      <c r="AC952" s="483"/>
      <c r="AD952" s="482">
        <v>0</v>
      </c>
      <c r="AE952" s="483"/>
      <c r="AF952" s="483"/>
      <c r="AG952" s="484"/>
      <c r="AH952" s="435">
        <f>IF(V951="賃金で算定",0,V952+Z952-AD952)</f>
        <v>0</v>
      </c>
      <c r="AI952" s="435"/>
      <c r="AJ952" s="435"/>
      <c r="AK952" s="465"/>
      <c r="AL952" s="439">
        <f>IF(V951="賃金で算定","賃金で算定",IF(OR(V952=0,$F965="",AV951=""),0,IF(AW951="昔",VLOOKUP($F965,労務比率,AX951,FALSE),IF(AW951="上",VLOOKUP($F965,労務比率,AX951,FALSE),IF(AW951="中",VLOOKUP($F965,労務比率,AX951,FALSE),VLOOKUP($F965,労務比率,AX951,FALSE))))))</f>
        <v>0</v>
      </c>
      <c r="AM952" s="440"/>
      <c r="AN952" s="615">
        <f>IF(V951="賃金で算定",0,INT(AH952*AL952/100))</f>
        <v>0</v>
      </c>
      <c r="AO952" s="616"/>
      <c r="AP952" s="616"/>
      <c r="AQ952" s="616"/>
      <c r="AR952" s="616"/>
      <c r="AS952" s="309"/>
      <c r="AV952" s="46"/>
      <c r="AW952" s="47"/>
      <c r="AY952" s="203">
        <f t="shared" ref="AY952" si="518">AH952</f>
        <v>0</v>
      </c>
      <c r="AZ952" s="201">
        <f>IF(AV951&lt;=設定シート!C$85,AH952,IF(AND(AV951&gt;=設定シート!E$85,AV951&lt;=設定シート!G$85),AH952*105/108,AH952))</f>
        <v>0</v>
      </c>
      <c r="BA952" s="198"/>
      <c r="BB952" s="201">
        <f t="shared" ref="BB952" si="519">IF($AL952="賃金で算定",0,INT(AY952*$AL952/100))</f>
        <v>0</v>
      </c>
      <c r="BC952" s="201">
        <f>IF(AY952=AZ952,BB952,AZ952*$AL952/100)</f>
        <v>0</v>
      </c>
      <c r="BL952" s="43">
        <f>IF(AY952=AZ952,0,1)</f>
        <v>0</v>
      </c>
      <c r="BM952" s="43" t="str">
        <f>IF(BL952=1,AL952,"")</f>
        <v/>
      </c>
    </row>
    <row r="953" spans="2:65" ht="18" customHeight="1" x14ac:dyDescent="0.15">
      <c r="B953" s="466"/>
      <c r="C953" s="467"/>
      <c r="D953" s="467"/>
      <c r="E953" s="467"/>
      <c r="F953" s="467"/>
      <c r="G953" s="467"/>
      <c r="H953" s="467"/>
      <c r="I953" s="468"/>
      <c r="J953" s="466"/>
      <c r="K953" s="467"/>
      <c r="L953" s="467"/>
      <c r="M953" s="467"/>
      <c r="N953" s="472"/>
      <c r="O953" s="86"/>
      <c r="P953" s="15" t="s">
        <v>45</v>
      </c>
      <c r="Q953" s="44"/>
      <c r="R953" s="15" t="s">
        <v>46</v>
      </c>
      <c r="S953" s="85"/>
      <c r="T953" s="474" t="s">
        <v>47</v>
      </c>
      <c r="U953" s="475"/>
      <c r="V953" s="476"/>
      <c r="W953" s="477"/>
      <c r="X953" s="477"/>
      <c r="Y953" s="61"/>
      <c r="Z953" s="29"/>
      <c r="AA953" s="30"/>
      <c r="AB953" s="30"/>
      <c r="AC953" s="41"/>
      <c r="AD953" s="29"/>
      <c r="AE953" s="30"/>
      <c r="AF953" s="30"/>
      <c r="AG953" s="42"/>
      <c r="AH953" s="462">
        <f>IF(V953="賃金で算定",V954+Z954-AD954,0)</f>
        <v>0</v>
      </c>
      <c r="AI953" s="463"/>
      <c r="AJ953" s="463"/>
      <c r="AK953" s="464"/>
      <c r="AL953" s="51"/>
      <c r="AM953" s="52"/>
      <c r="AN953" s="590"/>
      <c r="AO953" s="591"/>
      <c r="AP953" s="591"/>
      <c r="AQ953" s="591"/>
      <c r="AR953" s="591"/>
      <c r="AS953" s="307"/>
      <c r="AV953" s="46" t="str">
        <f>IF(OR(O953="",Q953=""),"", IF(O953&lt;20,DATE(O953+118,Q953,IF(S953="",1,S953)),DATE(O953+88,Q953,IF(S953="",1,S953))))</f>
        <v/>
      </c>
      <c r="AW953" s="47" t="str">
        <f>IF(AV953&lt;=設定シート!C$15,"昔",IF(AV953&lt;=設定シート!E$15,"上",IF(AV953&lt;=設定シート!G$15,"中","下")))</f>
        <v>下</v>
      </c>
      <c r="AX953" s="4">
        <f>IF(AV953&lt;=設定シート!$E$36,5,IF(AV953&lt;=設定シート!$I$36,7,IF(AV953&lt;=設定シート!$M$36,9,11)))</f>
        <v>11</v>
      </c>
      <c r="AY953" s="202"/>
      <c r="AZ953" s="200"/>
      <c r="BA953" s="204">
        <f t="shared" ref="BA953" si="520">AN953</f>
        <v>0</v>
      </c>
      <c r="BB953" s="200"/>
      <c r="BC953" s="200"/>
    </row>
    <row r="954" spans="2:65" ht="18" customHeight="1" x14ac:dyDescent="0.15">
      <c r="B954" s="469"/>
      <c r="C954" s="470"/>
      <c r="D954" s="470"/>
      <c r="E954" s="470"/>
      <c r="F954" s="470"/>
      <c r="G954" s="470"/>
      <c r="H954" s="470"/>
      <c r="I954" s="471"/>
      <c r="J954" s="469"/>
      <c r="K954" s="470"/>
      <c r="L954" s="470"/>
      <c r="M954" s="470"/>
      <c r="N954" s="473"/>
      <c r="O954" s="87"/>
      <c r="P954" s="16" t="s">
        <v>45</v>
      </c>
      <c r="Q954" s="45"/>
      <c r="R954" s="16" t="s">
        <v>46</v>
      </c>
      <c r="S954" s="88"/>
      <c r="T954" s="480" t="s">
        <v>48</v>
      </c>
      <c r="U954" s="481"/>
      <c r="V954" s="482"/>
      <c r="W954" s="483"/>
      <c r="X954" s="483"/>
      <c r="Y954" s="484"/>
      <c r="Z954" s="485"/>
      <c r="AA954" s="486"/>
      <c r="AB954" s="486"/>
      <c r="AC954" s="486"/>
      <c r="AD954" s="482">
        <v>0</v>
      </c>
      <c r="AE954" s="483"/>
      <c r="AF954" s="483"/>
      <c r="AG954" s="484"/>
      <c r="AH954" s="435">
        <f>IF(V953="賃金で算定",0,V954+Z954-AD954)</f>
        <v>0</v>
      </c>
      <c r="AI954" s="435"/>
      <c r="AJ954" s="435"/>
      <c r="AK954" s="465"/>
      <c r="AL954" s="439">
        <f>IF(V953="賃金で算定","賃金で算定",IF(OR(V954=0,$F965="",AV953=""),0,IF(AW953="昔",VLOOKUP($F965,労務比率,AX953,FALSE),IF(AW953="上",VLOOKUP($F965,労務比率,AX953,FALSE),IF(AW953="中",VLOOKUP($F965,労務比率,AX953,FALSE),VLOOKUP($F965,労務比率,AX953,FALSE))))))</f>
        <v>0</v>
      </c>
      <c r="AM954" s="440"/>
      <c r="AN954" s="615">
        <f>IF(V953="賃金で算定",0,INT(AH954*AL954/100))</f>
        <v>0</v>
      </c>
      <c r="AO954" s="616"/>
      <c r="AP954" s="616"/>
      <c r="AQ954" s="616"/>
      <c r="AR954" s="616"/>
      <c r="AS954" s="309"/>
      <c r="AV954" s="46"/>
      <c r="AW954" s="47"/>
      <c r="AY954" s="203">
        <f t="shared" ref="AY954" si="521">AH954</f>
        <v>0</v>
      </c>
      <c r="AZ954" s="201">
        <f>IF(AV953&lt;=設定シート!C$85,AH954,IF(AND(AV953&gt;=設定シート!E$85,AV953&lt;=設定シート!G$85),AH954*105/108,AH954))</f>
        <v>0</v>
      </c>
      <c r="BA954" s="198"/>
      <c r="BB954" s="201">
        <f t="shared" ref="BB954" si="522">IF($AL954="賃金で算定",0,INT(AY954*$AL954/100))</f>
        <v>0</v>
      </c>
      <c r="BC954" s="201">
        <f>IF(AY954=AZ954,BB954,AZ954*$AL954/100)</f>
        <v>0</v>
      </c>
      <c r="BL954" s="43">
        <f>IF(AY954=AZ954,0,1)</f>
        <v>0</v>
      </c>
      <c r="BM954" s="43" t="str">
        <f>IF(BL954=1,AL954,"")</f>
        <v/>
      </c>
    </row>
    <row r="955" spans="2:65" ht="18" customHeight="1" x14ac:dyDescent="0.15">
      <c r="B955" s="466"/>
      <c r="C955" s="467"/>
      <c r="D955" s="467"/>
      <c r="E955" s="467"/>
      <c r="F955" s="467"/>
      <c r="G955" s="467"/>
      <c r="H955" s="467"/>
      <c r="I955" s="468"/>
      <c r="J955" s="466"/>
      <c r="K955" s="467"/>
      <c r="L955" s="467"/>
      <c r="M955" s="467"/>
      <c r="N955" s="472"/>
      <c r="O955" s="86"/>
      <c r="P955" s="15" t="s">
        <v>45</v>
      </c>
      <c r="Q955" s="44"/>
      <c r="R955" s="15" t="s">
        <v>46</v>
      </c>
      <c r="S955" s="85"/>
      <c r="T955" s="474" t="s">
        <v>47</v>
      </c>
      <c r="U955" s="475"/>
      <c r="V955" s="476"/>
      <c r="W955" s="477"/>
      <c r="X955" s="477"/>
      <c r="Y955" s="60"/>
      <c r="Z955" s="33"/>
      <c r="AA955" s="34"/>
      <c r="AB955" s="34"/>
      <c r="AC955" s="35"/>
      <c r="AD955" s="33"/>
      <c r="AE955" s="34"/>
      <c r="AF955" s="34"/>
      <c r="AG955" s="40"/>
      <c r="AH955" s="462">
        <f>IF(V955="賃金で算定",V956+Z956-AD956,0)</f>
        <v>0</v>
      </c>
      <c r="AI955" s="463"/>
      <c r="AJ955" s="463"/>
      <c r="AK955" s="464"/>
      <c r="AL955" s="51"/>
      <c r="AM955" s="52"/>
      <c r="AN955" s="590"/>
      <c r="AO955" s="591"/>
      <c r="AP955" s="591"/>
      <c r="AQ955" s="591"/>
      <c r="AR955" s="591"/>
      <c r="AS955" s="307"/>
      <c r="AV955" s="46" t="str">
        <f>IF(OR(O955="",Q955=""),"", IF(O955&lt;20,DATE(O955+118,Q955,IF(S955="",1,S955)),DATE(O955+88,Q955,IF(S955="",1,S955))))</f>
        <v/>
      </c>
      <c r="AW955" s="47" t="str">
        <f>IF(AV955&lt;=設定シート!C$15,"昔",IF(AV955&lt;=設定シート!E$15,"上",IF(AV955&lt;=設定シート!G$15,"中","下")))</f>
        <v>下</v>
      </c>
      <c r="AX955" s="4">
        <f>IF(AV955&lt;=設定シート!$E$36,5,IF(AV955&lt;=設定シート!$I$36,7,IF(AV955&lt;=設定シート!$M$36,9,11)))</f>
        <v>11</v>
      </c>
      <c r="AY955" s="202"/>
      <c r="AZ955" s="200"/>
      <c r="BA955" s="204">
        <f t="shared" ref="BA955" si="523">AN955</f>
        <v>0</v>
      </c>
      <c r="BB955" s="200"/>
      <c r="BC955" s="200"/>
    </row>
    <row r="956" spans="2:65" ht="18" customHeight="1" x14ac:dyDescent="0.15">
      <c r="B956" s="469"/>
      <c r="C956" s="470"/>
      <c r="D956" s="470"/>
      <c r="E956" s="470"/>
      <c r="F956" s="470"/>
      <c r="G956" s="470"/>
      <c r="H956" s="470"/>
      <c r="I956" s="471"/>
      <c r="J956" s="469"/>
      <c r="K956" s="470"/>
      <c r="L956" s="470"/>
      <c r="M956" s="470"/>
      <c r="N956" s="473"/>
      <c r="O956" s="87"/>
      <c r="P956" s="16" t="s">
        <v>45</v>
      </c>
      <c r="Q956" s="45"/>
      <c r="R956" s="16" t="s">
        <v>46</v>
      </c>
      <c r="S956" s="88"/>
      <c r="T956" s="480" t="s">
        <v>48</v>
      </c>
      <c r="U956" s="481"/>
      <c r="V956" s="482"/>
      <c r="W956" s="483"/>
      <c r="X956" s="483"/>
      <c r="Y956" s="484"/>
      <c r="Z956" s="482"/>
      <c r="AA956" s="483"/>
      <c r="AB956" s="483"/>
      <c r="AC956" s="483"/>
      <c r="AD956" s="482">
        <v>0</v>
      </c>
      <c r="AE956" s="483"/>
      <c r="AF956" s="483"/>
      <c r="AG956" s="484"/>
      <c r="AH956" s="435">
        <f>IF(V955="賃金で算定",0,V956+Z956-AD956)</f>
        <v>0</v>
      </c>
      <c r="AI956" s="435"/>
      <c r="AJ956" s="435"/>
      <c r="AK956" s="465"/>
      <c r="AL956" s="439">
        <f>IF(V955="賃金で算定","賃金で算定",IF(OR(V956=0,$F965="",AV955=""),0,IF(AW955="昔",VLOOKUP($F965,労務比率,AX955,FALSE),IF(AW955="上",VLOOKUP($F965,労務比率,AX955,FALSE),IF(AW955="中",VLOOKUP($F965,労務比率,AX955,FALSE),VLOOKUP($F965,労務比率,AX955,FALSE))))))</f>
        <v>0</v>
      </c>
      <c r="AM956" s="440"/>
      <c r="AN956" s="615">
        <f>IF(V955="賃金で算定",0,INT(AH956*AL956/100))</f>
        <v>0</v>
      </c>
      <c r="AO956" s="616"/>
      <c r="AP956" s="616"/>
      <c r="AQ956" s="616"/>
      <c r="AR956" s="616"/>
      <c r="AS956" s="309"/>
      <c r="AV956" s="46"/>
      <c r="AW956" s="47"/>
      <c r="AY956" s="203">
        <f t="shared" ref="AY956" si="524">AH956</f>
        <v>0</v>
      </c>
      <c r="AZ956" s="201">
        <f>IF(AV955&lt;=設定シート!C$85,AH956,IF(AND(AV955&gt;=設定シート!E$85,AV955&lt;=設定シート!G$85),AH956*105/108,AH956))</f>
        <v>0</v>
      </c>
      <c r="BA956" s="198"/>
      <c r="BB956" s="201">
        <f t="shared" ref="BB956" si="525">IF($AL956="賃金で算定",0,INT(AY956*$AL956/100))</f>
        <v>0</v>
      </c>
      <c r="BC956" s="201">
        <f>IF(AY956=AZ956,BB956,AZ956*$AL956/100)</f>
        <v>0</v>
      </c>
      <c r="BL956" s="43">
        <f>IF(AY956=AZ956,0,1)</f>
        <v>0</v>
      </c>
      <c r="BM956" s="43" t="str">
        <f>IF(BL956=1,AL956,"")</f>
        <v/>
      </c>
    </row>
    <row r="957" spans="2:65" ht="18" customHeight="1" x14ac:dyDescent="0.15">
      <c r="B957" s="466"/>
      <c r="C957" s="467"/>
      <c r="D957" s="467"/>
      <c r="E957" s="467"/>
      <c r="F957" s="467"/>
      <c r="G957" s="467"/>
      <c r="H957" s="467"/>
      <c r="I957" s="468"/>
      <c r="J957" s="466"/>
      <c r="K957" s="467"/>
      <c r="L957" s="467"/>
      <c r="M957" s="467"/>
      <c r="N957" s="472"/>
      <c r="O957" s="86"/>
      <c r="P957" s="15" t="s">
        <v>45</v>
      </c>
      <c r="Q957" s="44"/>
      <c r="R957" s="15" t="s">
        <v>46</v>
      </c>
      <c r="S957" s="85"/>
      <c r="T957" s="474" t="s">
        <v>47</v>
      </c>
      <c r="U957" s="475"/>
      <c r="V957" s="476"/>
      <c r="W957" s="477"/>
      <c r="X957" s="477"/>
      <c r="Y957" s="60"/>
      <c r="Z957" s="33"/>
      <c r="AA957" s="34"/>
      <c r="AB957" s="34"/>
      <c r="AC957" s="35"/>
      <c r="AD957" s="33"/>
      <c r="AE957" s="34"/>
      <c r="AF957" s="34"/>
      <c r="AG957" s="40"/>
      <c r="AH957" s="462">
        <f>IF(V957="賃金で算定",V958+Z958-AD958,0)</f>
        <v>0</v>
      </c>
      <c r="AI957" s="463"/>
      <c r="AJ957" s="463"/>
      <c r="AK957" s="464"/>
      <c r="AL957" s="51"/>
      <c r="AM957" s="52"/>
      <c r="AN957" s="590"/>
      <c r="AO957" s="591"/>
      <c r="AP957" s="591"/>
      <c r="AQ957" s="591"/>
      <c r="AR957" s="591"/>
      <c r="AS957" s="307"/>
      <c r="AV957" s="46" t="str">
        <f>IF(OR(O957="",Q957=""),"", IF(O957&lt;20,DATE(O957+118,Q957,IF(S957="",1,S957)),DATE(O957+88,Q957,IF(S957="",1,S957))))</f>
        <v/>
      </c>
      <c r="AW957" s="47" t="str">
        <f>IF(AV957&lt;=設定シート!C$15,"昔",IF(AV957&lt;=設定シート!E$15,"上",IF(AV957&lt;=設定シート!G$15,"中","下")))</f>
        <v>下</v>
      </c>
      <c r="AX957" s="4">
        <f>IF(AV957&lt;=設定シート!$E$36,5,IF(AV957&lt;=設定シート!$I$36,7,IF(AV957&lt;=設定シート!$M$36,9,11)))</f>
        <v>11</v>
      </c>
      <c r="AY957" s="202"/>
      <c r="AZ957" s="200"/>
      <c r="BA957" s="204">
        <f t="shared" ref="BA957" si="526">AN957</f>
        <v>0</v>
      </c>
      <c r="BB957" s="200"/>
      <c r="BC957" s="200"/>
    </row>
    <row r="958" spans="2:65" ht="18" customHeight="1" x14ac:dyDescent="0.15">
      <c r="B958" s="469"/>
      <c r="C958" s="470"/>
      <c r="D958" s="470"/>
      <c r="E958" s="470"/>
      <c r="F958" s="470"/>
      <c r="G958" s="470"/>
      <c r="H958" s="470"/>
      <c r="I958" s="471"/>
      <c r="J958" s="469"/>
      <c r="K958" s="470"/>
      <c r="L958" s="470"/>
      <c r="M958" s="470"/>
      <c r="N958" s="473"/>
      <c r="O958" s="87"/>
      <c r="P958" s="16" t="s">
        <v>45</v>
      </c>
      <c r="Q958" s="45"/>
      <c r="R958" s="16" t="s">
        <v>46</v>
      </c>
      <c r="S958" s="88"/>
      <c r="T958" s="480" t="s">
        <v>48</v>
      </c>
      <c r="U958" s="481"/>
      <c r="V958" s="482"/>
      <c r="W958" s="483"/>
      <c r="X958" s="483"/>
      <c r="Y958" s="484"/>
      <c r="Z958" s="482"/>
      <c r="AA958" s="483"/>
      <c r="AB958" s="483"/>
      <c r="AC958" s="483"/>
      <c r="AD958" s="482">
        <v>0</v>
      </c>
      <c r="AE958" s="483"/>
      <c r="AF958" s="483"/>
      <c r="AG958" s="484"/>
      <c r="AH958" s="435">
        <f>IF(V957="賃金で算定",0,V958+Z958-AD958)</f>
        <v>0</v>
      </c>
      <c r="AI958" s="435"/>
      <c r="AJ958" s="435"/>
      <c r="AK958" s="465"/>
      <c r="AL958" s="439">
        <f>IF(V957="賃金で算定","賃金で算定",IF(OR(V958=0,$F965="",AV957=""),0,IF(AW957="昔",VLOOKUP($F965,労務比率,AX957,FALSE),IF(AW957="上",VLOOKUP($F965,労務比率,AX957,FALSE),IF(AW957="中",VLOOKUP($F965,労務比率,AX957,FALSE),VLOOKUP($F965,労務比率,AX957,FALSE))))))</f>
        <v>0</v>
      </c>
      <c r="AM958" s="440"/>
      <c r="AN958" s="615">
        <f>IF(V957="賃金で算定",0,INT(AH958*AL958/100))</f>
        <v>0</v>
      </c>
      <c r="AO958" s="616"/>
      <c r="AP958" s="616"/>
      <c r="AQ958" s="616"/>
      <c r="AR958" s="616"/>
      <c r="AS958" s="309"/>
      <c r="AV958" s="46"/>
      <c r="AW958" s="47"/>
      <c r="AY958" s="203">
        <f t="shared" ref="AY958" si="527">AH958</f>
        <v>0</v>
      </c>
      <c r="AZ958" s="201">
        <f>IF(AV957&lt;=設定シート!C$85,AH958,IF(AND(AV957&gt;=設定シート!E$85,AV957&lt;=設定シート!G$85),AH958*105/108,AH958))</f>
        <v>0</v>
      </c>
      <c r="BA958" s="198"/>
      <c r="BB958" s="201">
        <f t="shared" ref="BB958" si="528">IF($AL958="賃金で算定",0,INT(AY958*$AL958/100))</f>
        <v>0</v>
      </c>
      <c r="BC958" s="201">
        <f>IF(AY958=AZ958,BB958,AZ958*$AL958/100)</f>
        <v>0</v>
      </c>
      <c r="BL958" s="43">
        <f>IF(AY958=AZ958,0,1)</f>
        <v>0</v>
      </c>
      <c r="BM958" s="43" t="str">
        <f>IF(BL958=1,AL958,"")</f>
        <v/>
      </c>
    </row>
    <row r="959" spans="2:65" ht="18" customHeight="1" x14ac:dyDescent="0.15">
      <c r="B959" s="466"/>
      <c r="C959" s="467"/>
      <c r="D959" s="467"/>
      <c r="E959" s="467"/>
      <c r="F959" s="467"/>
      <c r="G959" s="467"/>
      <c r="H959" s="467"/>
      <c r="I959" s="468"/>
      <c r="J959" s="466"/>
      <c r="K959" s="467"/>
      <c r="L959" s="467"/>
      <c r="M959" s="467"/>
      <c r="N959" s="472"/>
      <c r="O959" s="86"/>
      <c r="P959" s="15" t="s">
        <v>45</v>
      </c>
      <c r="Q959" s="44"/>
      <c r="R959" s="15" t="s">
        <v>46</v>
      </c>
      <c r="S959" s="85"/>
      <c r="T959" s="474" t="s">
        <v>47</v>
      </c>
      <c r="U959" s="475"/>
      <c r="V959" s="476"/>
      <c r="W959" s="477"/>
      <c r="X959" s="477"/>
      <c r="Y959" s="60"/>
      <c r="Z959" s="33"/>
      <c r="AA959" s="34"/>
      <c r="AB959" s="34"/>
      <c r="AC959" s="35"/>
      <c r="AD959" s="33"/>
      <c r="AE959" s="34"/>
      <c r="AF959" s="34"/>
      <c r="AG959" s="40"/>
      <c r="AH959" s="462">
        <f>IF(V959="賃金で算定",V960+Z960-AD960,0)</f>
        <v>0</v>
      </c>
      <c r="AI959" s="463"/>
      <c r="AJ959" s="463"/>
      <c r="AK959" s="464"/>
      <c r="AL959" s="51"/>
      <c r="AM959" s="52"/>
      <c r="AN959" s="590"/>
      <c r="AO959" s="591"/>
      <c r="AP959" s="591"/>
      <c r="AQ959" s="591"/>
      <c r="AR959" s="591"/>
      <c r="AS959" s="307"/>
      <c r="AV959" s="46" t="str">
        <f>IF(OR(O959="",Q959=""),"", IF(O959&lt;20,DATE(O959+118,Q959,IF(S959="",1,S959)),DATE(O959+88,Q959,IF(S959="",1,S959))))</f>
        <v/>
      </c>
      <c r="AW959" s="47" t="str">
        <f>IF(AV959&lt;=設定シート!C$15,"昔",IF(AV959&lt;=設定シート!E$15,"上",IF(AV959&lt;=設定シート!G$15,"中","下")))</f>
        <v>下</v>
      </c>
      <c r="AX959" s="4">
        <f>IF(AV959&lt;=設定シート!$E$36,5,IF(AV959&lt;=設定シート!$I$36,7,IF(AV959&lt;=設定シート!$M$36,9,11)))</f>
        <v>11</v>
      </c>
      <c r="AY959" s="202"/>
      <c r="AZ959" s="200"/>
      <c r="BA959" s="204">
        <f t="shared" ref="BA959" si="529">AN959</f>
        <v>0</v>
      </c>
      <c r="BB959" s="200"/>
      <c r="BC959" s="200"/>
    </row>
    <row r="960" spans="2:65" ht="18" customHeight="1" x14ac:dyDescent="0.15">
      <c r="B960" s="469"/>
      <c r="C960" s="470"/>
      <c r="D960" s="470"/>
      <c r="E960" s="470"/>
      <c r="F960" s="470"/>
      <c r="G960" s="470"/>
      <c r="H960" s="470"/>
      <c r="I960" s="471"/>
      <c r="J960" s="469"/>
      <c r="K960" s="470"/>
      <c r="L960" s="470"/>
      <c r="M960" s="470"/>
      <c r="N960" s="473"/>
      <c r="O960" s="87"/>
      <c r="P960" s="16" t="s">
        <v>45</v>
      </c>
      <c r="Q960" s="45"/>
      <c r="R960" s="16" t="s">
        <v>46</v>
      </c>
      <c r="S960" s="88"/>
      <c r="T960" s="480" t="s">
        <v>48</v>
      </c>
      <c r="U960" s="481"/>
      <c r="V960" s="482"/>
      <c r="W960" s="483"/>
      <c r="X960" s="483"/>
      <c r="Y960" s="484"/>
      <c r="Z960" s="482"/>
      <c r="AA960" s="483"/>
      <c r="AB960" s="483"/>
      <c r="AC960" s="483"/>
      <c r="AD960" s="482">
        <v>0</v>
      </c>
      <c r="AE960" s="483"/>
      <c r="AF960" s="483"/>
      <c r="AG960" s="484"/>
      <c r="AH960" s="435">
        <f>IF(V959="賃金で算定",0,V960+Z960-AD960)</f>
        <v>0</v>
      </c>
      <c r="AI960" s="435"/>
      <c r="AJ960" s="435"/>
      <c r="AK960" s="465"/>
      <c r="AL960" s="439">
        <f>IF(V959="賃金で算定","賃金で算定",IF(OR(V960=0,$F965="",AV959=""),0,IF(AW959="昔",VLOOKUP($F965,労務比率,AX959,FALSE),IF(AW959="上",VLOOKUP($F965,労務比率,AX959,FALSE),IF(AW959="中",VLOOKUP($F965,労務比率,AX959,FALSE),VLOOKUP($F965,労務比率,AX959,FALSE))))))</f>
        <v>0</v>
      </c>
      <c r="AM960" s="440"/>
      <c r="AN960" s="615">
        <f>IF(V959="賃金で算定",0,INT(AH960*AL960/100))</f>
        <v>0</v>
      </c>
      <c r="AO960" s="616"/>
      <c r="AP960" s="616"/>
      <c r="AQ960" s="616"/>
      <c r="AR960" s="616"/>
      <c r="AS960" s="309"/>
      <c r="AV960" s="46"/>
      <c r="AW960" s="47"/>
      <c r="AY960" s="203">
        <f t="shared" ref="AY960" si="530">AH960</f>
        <v>0</v>
      </c>
      <c r="AZ960" s="201">
        <f>IF(AV959&lt;=設定シート!C$85,AH960,IF(AND(AV959&gt;=設定シート!E$85,AV959&lt;=設定シート!G$85),AH960*105/108,AH960))</f>
        <v>0</v>
      </c>
      <c r="BA960" s="198"/>
      <c r="BB960" s="201">
        <f t="shared" ref="BB960" si="531">IF($AL960="賃金で算定",0,INT(AY960*$AL960/100))</f>
        <v>0</v>
      </c>
      <c r="BC960" s="201">
        <f>IF(AY960=AZ960,BB960,AZ960*$AL960/100)</f>
        <v>0</v>
      </c>
      <c r="BL960" s="43">
        <f>IF(AY960=AZ960,0,1)</f>
        <v>0</v>
      </c>
      <c r="BM960" s="43" t="str">
        <f>IF(BL960=1,AL960,"")</f>
        <v/>
      </c>
    </row>
    <row r="961" spans="2:65" ht="18" customHeight="1" x14ac:dyDescent="0.15">
      <c r="B961" s="466"/>
      <c r="C961" s="467"/>
      <c r="D961" s="467"/>
      <c r="E961" s="467"/>
      <c r="F961" s="467"/>
      <c r="G961" s="467"/>
      <c r="H961" s="467"/>
      <c r="I961" s="468"/>
      <c r="J961" s="466"/>
      <c r="K961" s="467"/>
      <c r="L961" s="467"/>
      <c r="M961" s="467"/>
      <c r="N961" s="472"/>
      <c r="O961" s="86"/>
      <c r="P961" s="15" t="s">
        <v>45</v>
      </c>
      <c r="Q961" s="44"/>
      <c r="R961" s="15" t="s">
        <v>46</v>
      </c>
      <c r="S961" s="85"/>
      <c r="T961" s="474" t="s">
        <v>47</v>
      </c>
      <c r="U961" s="475"/>
      <c r="V961" s="476"/>
      <c r="W961" s="477"/>
      <c r="X961" s="477"/>
      <c r="Y961" s="60"/>
      <c r="Z961" s="33"/>
      <c r="AA961" s="34"/>
      <c r="AB961" s="34"/>
      <c r="AC961" s="35"/>
      <c r="AD961" s="33"/>
      <c r="AE961" s="34"/>
      <c r="AF961" s="34"/>
      <c r="AG961" s="40"/>
      <c r="AH961" s="462">
        <f>IF(V961="賃金で算定",V962+Z962-AD962,0)</f>
        <v>0</v>
      </c>
      <c r="AI961" s="463"/>
      <c r="AJ961" s="463"/>
      <c r="AK961" s="464"/>
      <c r="AL961" s="51"/>
      <c r="AM961" s="52"/>
      <c r="AN961" s="590"/>
      <c r="AO961" s="591"/>
      <c r="AP961" s="591"/>
      <c r="AQ961" s="591"/>
      <c r="AR961" s="591"/>
      <c r="AS961" s="307"/>
      <c r="AV961" s="46" t="str">
        <f>IF(OR(O961="",Q961=""),"", IF(O961&lt;20,DATE(O961+118,Q961,IF(S961="",1,S961)),DATE(O961+88,Q961,IF(S961="",1,S961))))</f>
        <v/>
      </c>
      <c r="AW961" s="47" t="str">
        <f>IF(AV961&lt;=設定シート!C$15,"昔",IF(AV961&lt;=設定シート!E$15,"上",IF(AV961&lt;=設定シート!G$15,"中","下")))</f>
        <v>下</v>
      </c>
      <c r="AX961" s="4">
        <f>IF(AV961&lt;=設定シート!$E$36,5,IF(AV961&lt;=設定シート!$I$36,7,IF(AV961&lt;=設定シート!$M$36,9,11)))</f>
        <v>11</v>
      </c>
      <c r="AY961" s="202"/>
      <c r="AZ961" s="200"/>
      <c r="BA961" s="204">
        <f t="shared" ref="BA961" si="532">AN961</f>
        <v>0</v>
      </c>
      <c r="BB961" s="200"/>
      <c r="BC961" s="200"/>
    </row>
    <row r="962" spans="2:65" ht="18" customHeight="1" x14ac:dyDescent="0.15">
      <c r="B962" s="469"/>
      <c r="C962" s="470"/>
      <c r="D962" s="470"/>
      <c r="E962" s="470"/>
      <c r="F962" s="470"/>
      <c r="G962" s="470"/>
      <c r="H962" s="470"/>
      <c r="I962" s="471"/>
      <c r="J962" s="469"/>
      <c r="K962" s="470"/>
      <c r="L962" s="470"/>
      <c r="M962" s="470"/>
      <c r="N962" s="473"/>
      <c r="O962" s="87"/>
      <c r="P962" s="16" t="s">
        <v>45</v>
      </c>
      <c r="Q962" s="45"/>
      <c r="R962" s="16" t="s">
        <v>46</v>
      </c>
      <c r="S962" s="88"/>
      <c r="T962" s="480" t="s">
        <v>48</v>
      </c>
      <c r="U962" s="481"/>
      <c r="V962" s="482"/>
      <c r="W962" s="483"/>
      <c r="X962" s="483"/>
      <c r="Y962" s="484"/>
      <c r="Z962" s="482"/>
      <c r="AA962" s="483"/>
      <c r="AB962" s="483"/>
      <c r="AC962" s="483"/>
      <c r="AD962" s="482">
        <v>0</v>
      </c>
      <c r="AE962" s="483"/>
      <c r="AF962" s="483"/>
      <c r="AG962" s="484"/>
      <c r="AH962" s="435">
        <f>IF(V961="賃金で算定",0,V962+Z962-AD962)</f>
        <v>0</v>
      </c>
      <c r="AI962" s="435"/>
      <c r="AJ962" s="435"/>
      <c r="AK962" s="465"/>
      <c r="AL962" s="439">
        <f>IF(V961="賃金で算定","賃金で算定",IF(OR(V962=0,$F965="",AV961=""),0,IF(AW961="昔",VLOOKUP($F965,労務比率,AX961,FALSE),IF(AW961="上",VLOOKUP($F965,労務比率,AX961,FALSE),IF(AW961="中",VLOOKUP($F965,労務比率,AX961,FALSE),VLOOKUP($F965,労務比率,AX961,FALSE))))))</f>
        <v>0</v>
      </c>
      <c r="AM962" s="440"/>
      <c r="AN962" s="615">
        <f>IF(V961="賃金で算定",0,INT(AH962*AL962/100))</f>
        <v>0</v>
      </c>
      <c r="AO962" s="616"/>
      <c r="AP962" s="616"/>
      <c r="AQ962" s="616"/>
      <c r="AR962" s="616"/>
      <c r="AS962" s="309"/>
      <c r="AV962" s="46"/>
      <c r="AW962" s="47"/>
      <c r="AY962" s="203">
        <f t="shared" ref="AY962" si="533">AH962</f>
        <v>0</v>
      </c>
      <c r="AZ962" s="201">
        <f>IF(AV961&lt;=設定シート!C$85,AH962,IF(AND(AV961&gt;=設定シート!E$85,AV961&lt;=設定シート!G$85),AH962*105/108,AH962))</f>
        <v>0</v>
      </c>
      <c r="BA962" s="198"/>
      <c r="BB962" s="201">
        <f t="shared" ref="BB962" si="534">IF($AL962="賃金で算定",0,INT(AY962*$AL962/100))</f>
        <v>0</v>
      </c>
      <c r="BC962" s="201">
        <f>IF(AY962=AZ962,BB962,AZ962*$AL962/100)</f>
        <v>0</v>
      </c>
      <c r="BL962" s="43">
        <f>IF(AY962=AZ962,0,1)</f>
        <v>0</v>
      </c>
      <c r="BM962" s="43" t="str">
        <f>IF(BL962=1,AL962,"")</f>
        <v/>
      </c>
    </row>
    <row r="963" spans="2:65" ht="18" customHeight="1" x14ac:dyDescent="0.15">
      <c r="B963" s="466"/>
      <c r="C963" s="467"/>
      <c r="D963" s="467"/>
      <c r="E963" s="467"/>
      <c r="F963" s="467"/>
      <c r="G963" s="467"/>
      <c r="H963" s="467"/>
      <c r="I963" s="468"/>
      <c r="J963" s="466"/>
      <c r="K963" s="467"/>
      <c r="L963" s="467"/>
      <c r="M963" s="467"/>
      <c r="N963" s="472"/>
      <c r="O963" s="86"/>
      <c r="P963" s="15" t="s">
        <v>45</v>
      </c>
      <c r="Q963" s="44"/>
      <c r="R963" s="15" t="s">
        <v>46</v>
      </c>
      <c r="S963" s="85"/>
      <c r="T963" s="474" t="s">
        <v>47</v>
      </c>
      <c r="U963" s="475"/>
      <c r="V963" s="476"/>
      <c r="W963" s="477"/>
      <c r="X963" s="477"/>
      <c r="Y963" s="60"/>
      <c r="Z963" s="33"/>
      <c r="AA963" s="34"/>
      <c r="AB963" s="34"/>
      <c r="AC963" s="35"/>
      <c r="AD963" s="33"/>
      <c r="AE963" s="34"/>
      <c r="AF963" s="34"/>
      <c r="AG963" s="40"/>
      <c r="AH963" s="462">
        <f>IF(V963="賃金で算定",V964+Z964-AD964,0)</f>
        <v>0</v>
      </c>
      <c r="AI963" s="463"/>
      <c r="AJ963" s="463"/>
      <c r="AK963" s="464"/>
      <c r="AL963" s="51"/>
      <c r="AM963" s="52"/>
      <c r="AN963" s="590"/>
      <c r="AO963" s="591"/>
      <c r="AP963" s="591"/>
      <c r="AQ963" s="591"/>
      <c r="AR963" s="591"/>
      <c r="AS963" s="307"/>
      <c r="AV963" s="46" t="str">
        <f>IF(OR(O963="",Q963=""),"", IF(O963&lt;20,DATE(O963+118,Q963,IF(S963="",1,S963)),DATE(O963+88,Q963,IF(S963="",1,S963))))</f>
        <v/>
      </c>
      <c r="AW963" s="47" t="str">
        <f>IF(AV963&lt;=設定シート!C$15,"昔",IF(AV963&lt;=設定シート!E$15,"上",IF(AV963&lt;=設定シート!G$15,"中","下")))</f>
        <v>下</v>
      </c>
      <c r="AX963" s="4">
        <f>IF(AV963&lt;=設定シート!$E$36,5,IF(AV963&lt;=設定シート!$I$36,7,IF(AV963&lt;=設定シート!$M$36,9,11)))</f>
        <v>11</v>
      </c>
      <c r="AY963" s="202"/>
      <c r="AZ963" s="200"/>
      <c r="BA963" s="204">
        <f t="shared" ref="BA963" si="535">AN963</f>
        <v>0</v>
      </c>
      <c r="BB963" s="200"/>
      <c r="BC963" s="200"/>
    </row>
    <row r="964" spans="2:65" ht="18" customHeight="1" x14ac:dyDescent="0.15">
      <c r="B964" s="469"/>
      <c r="C964" s="470"/>
      <c r="D964" s="470"/>
      <c r="E964" s="470"/>
      <c r="F964" s="470"/>
      <c r="G964" s="470"/>
      <c r="H964" s="470"/>
      <c r="I964" s="471"/>
      <c r="J964" s="469"/>
      <c r="K964" s="470"/>
      <c r="L964" s="470"/>
      <c r="M964" s="470"/>
      <c r="N964" s="473"/>
      <c r="O964" s="87"/>
      <c r="P964" s="184" t="s">
        <v>45</v>
      </c>
      <c r="Q964" s="45"/>
      <c r="R964" s="16" t="s">
        <v>46</v>
      </c>
      <c r="S964" s="88"/>
      <c r="T964" s="480" t="s">
        <v>48</v>
      </c>
      <c r="U964" s="481"/>
      <c r="V964" s="482"/>
      <c r="W964" s="483"/>
      <c r="X964" s="483"/>
      <c r="Y964" s="484"/>
      <c r="Z964" s="482"/>
      <c r="AA964" s="483"/>
      <c r="AB964" s="483"/>
      <c r="AC964" s="483"/>
      <c r="AD964" s="482">
        <v>0</v>
      </c>
      <c r="AE964" s="483"/>
      <c r="AF964" s="483"/>
      <c r="AG964" s="484"/>
      <c r="AH964" s="436">
        <f>IF(V963="賃金で算定",0,V964+Z964-AD964)</f>
        <v>0</v>
      </c>
      <c r="AI964" s="437"/>
      <c r="AJ964" s="437"/>
      <c r="AK964" s="438"/>
      <c r="AL964" s="439">
        <f>IF(V963="賃金で算定","賃金で算定",IF(OR(V964=0,$F965="",AV963=""),0,IF(AW963="昔",VLOOKUP($F965,労務比率,AX963,FALSE),IF(AW963="上",VLOOKUP($F965,労務比率,AX963,FALSE),IF(AW963="中",VLOOKUP($F965,労務比率,AX963,FALSE),VLOOKUP($F965,労務比率,AX963,FALSE))))))</f>
        <v>0</v>
      </c>
      <c r="AM964" s="440"/>
      <c r="AN964" s="615">
        <f>IF(V963="賃金で算定",0,INT(AH964*AL964/100))</f>
        <v>0</v>
      </c>
      <c r="AO964" s="616"/>
      <c r="AP964" s="616"/>
      <c r="AQ964" s="616"/>
      <c r="AR964" s="616"/>
      <c r="AS964" s="309"/>
      <c r="AV964" s="46"/>
      <c r="AW964" s="47"/>
      <c r="AY964" s="203">
        <f t="shared" ref="AY964" si="536">AH964</f>
        <v>0</v>
      </c>
      <c r="AZ964" s="201">
        <f>IF(AV963&lt;=設定シート!C$85,AH964,IF(AND(AV963&gt;=設定シート!E$85,AV963&lt;=設定シート!G$85),AH964*105/108,AH964))</f>
        <v>0</v>
      </c>
      <c r="BA964" s="198"/>
      <c r="BB964" s="201">
        <f t="shared" ref="BB964" si="537">IF($AL964="賃金で算定",0,INT(AY964*$AL964/100))</f>
        <v>0</v>
      </c>
      <c r="BC964" s="201">
        <f>IF(AY964=AZ964,BB964,AZ964*$AL964/100)</f>
        <v>0</v>
      </c>
      <c r="BL964" s="43">
        <f>IF(AY964=AZ964,0,1)</f>
        <v>0</v>
      </c>
      <c r="BM964" s="43" t="str">
        <f>IF(BL964=1,AL964,"")</f>
        <v/>
      </c>
    </row>
    <row r="965" spans="2:65" ht="18" customHeight="1" x14ac:dyDescent="0.15">
      <c r="B965" s="441" t="s">
        <v>85</v>
      </c>
      <c r="C965" s="442"/>
      <c r="D965" s="442"/>
      <c r="E965" s="443"/>
      <c r="F965" s="450"/>
      <c r="G965" s="451"/>
      <c r="H965" s="451"/>
      <c r="I965" s="451"/>
      <c r="J965" s="451"/>
      <c r="K965" s="451"/>
      <c r="L965" s="451"/>
      <c r="M965" s="451"/>
      <c r="N965" s="452"/>
      <c r="O965" s="441" t="s">
        <v>49</v>
      </c>
      <c r="P965" s="442"/>
      <c r="Q965" s="442"/>
      <c r="R965" s="442"/>
      <c r="S965" s="442"/>
      <c r="T965" s="442"/>
      <c r="U965" s="443"/>
      <c r="V965" s="459">
        <f>AH965</f>
        <v>0</v>
      </c>
      <c r="W965" s="460"/>
      <c r="X965" s="460"/>
      <c r="Y965" s="461"/>
      <c r="Z965" s="33"/>
      <c r="AA965" s="34"/>
      <c r="AB965" s="34"/>
      <c r="AC965" s="35"/>
      <c r="AD965" s="33"/>
      <c r="AE965" s="34"/>
      <c r="AF965" s="34"/>
      <c r="AG965" s="35"/>
      <c r="AH965" s="462">
        <f>AH947+AH949+AH951+AH953+AH955+AH957+AH959+AH961+AH963</f>
        <v>0</v>
      </c>
      <c r="AI965" s="463"/>
      <c r="AJ965" s="463"/>
      <c r="AK965" s="464"/>
      <c r="AL965" s="53"/>
      <c r="AM965" s="54"/>
      <c r="AN965" s="459">
        <f>AN947+AN949+AN951+AN953+AN955+AN957+AN959+AN961+AN963</f>
        <v>0</v>
      </c>
      <c r="AO965" s="460"/>
      <c r="AP965" s="460"/>
      <c r="AQ965" s="460"/>
      <c r="AR965" s="460"/>
      <c r="AS965" s="307"/>
      <c r="AW965" s="47"/>
      <c r="AY965" s="202"/>
      <c r="AZ965" s="205"/>
      <c r="BA965" s="212">
        <f>BA947+BA949+BA951+BA953+BA955+BA957+BA959+BA961+BA963</f>
        <v>0</v>
      </c>
      <c r="BB965" s="204">
        <f>BB948+BB950+BB952+BB954+BB956+BB958+BB960+BB962+BB964</f>
        <v>0</v>
      </c>
      <c r="BC965" s="204">
        <f>SUMIF(BL948:BL964,0,BC948:BC964)+ROUNDDOWN(ROUNDDOWN(BL965*105/108,0)*BM965/100,0)</f>
        <v>0</v>
      </c>
      <c r="BL965" s="43">
        <f>SUMIF(BL948:BL964,1,AH948:AK964)</f>
        <v>0</v>
      </c>
      <c r="BM965" s="43">
        <f>IF(COUNT(BM948:BM964)=0,0,SUM(BM948:BM964)/COUNT(BM948:BM964))</f>
        <v>0</v>
      </c>
    </row>
    <row r="966" spans="2:65" ht="18" customHeight="1" x14ac:dyDescent="0.15">
      <c r="B966" s="444"/>
      <c r="C966" s="445"/>
      <c r="D966" s="445"/>
      <c r="E966" s="446"/>
      <c r="F966" s="453"/>
      <c r="G966" s="454"/>
      <c r="H966" s="454"/>
      <c r="I966" s="454"/>
      <c r="J966" s="454"/>
      <c r="K966" s="454"/>
      <c r="L966" s="454"/>
      <c r="M966" s="454"/>
      <c r="N966" s="455"/>
      <c r="O966" s="444"/>
      <c r="P966" s="445"/>
      <c r="Q966" s="445"/>
      <c r="R966" s="445"/>
      <c r="S966" s="445"/>
      <c r="T966" s="445"/>
      <c r="U966" s="446"/>
      <c r="V966" s="434">
        <f>V948+V950+V952+V954+V956+V958+V960+V962+V964-V965</f>
        <v>0</v>
      </c>
      <c r="W966" s="435"/>
      <c r="X966" s="435"/>
      <c r="Y966" s="465"/>
      <c r="Z966" s="434">
        <f>Z948+Z950+Z952+Z954+Z956+Z958+Z960+Z962+Z964</f>
        <v>0</v>
      </c>
      <c r="AA966" s="435"/>
      <c r="AB966" s="435"/>
      <c r="AC966" s="435"/>
      <c r="AD966" s="434">
        <f>AD948+AD950+AD952+AD954+AD956+AD958+AD960+AD962+AD964</f>
        <v>0</v>
      </c>
      <c r="AE966" s="435"/>
      <c r="AF966" s="435"/>
      <c r="AG966" s="435"/>
      <c r="AH966" s="434">
        <f>AY966</f>
        <v>0</v>
      </c>
      <c r="AI966" s="435"/>
      <c r="AJ966" s="435"/>
      <c r="AK966" s="435"/>
      <c r="AL966" s="55"/>
      <c r="AM966" s="56"/>
      <c r="AN966" s="926">
        <f>BB966</f>
        <v>0</v>
      </c>
      <c r="AO966" s="638"/>
      <c r="AP966" s="638"/>
      <c r="AQ966" s="638"/>
      <c r="AR966" s="638"/>
      <c r="AS966" s="308"/>
      <c r="AW966" s="47"/>
      <c r="AY966" s="208">
        <f>AY948+AY950+AY952+AY954+AY956+AY958+AY960+AY962+AY964</f>
        <v>0</v>
      </c>
      <c r="AZ966" s="210"/>
      <c r="BA966" s="210"/>
      <c r="BB966" s="206">
        <f>BB965</f>
        <v>0</v>
      </c>
      <c r="BC966" s="213"/>
    </row>
    <row r="967" spans="2:65" ht="18" customHeight="1" x14ac:dyDescent="0.15">
      <c r="B967" s="447"/>
      <c r="C967" s="448"/>
      <c r="D967" s="448"/>
      <c r="E967" s="449"/>
      <c r="F967" s="456"/>
      <c r="G967" s="457"/>
      <c r="H967" s="457"/>
      <c r="I967" s="457"/>
      <c r="J967" s="457"/>
      <c r="K967" s="457"/>
      <c r="L967" s="457"/>
      <c r="M967" s="457"/>
      <c r="N967" s="458"/>
      <c r="O967" s="447"/>
      <c r="P967" s="448"/>
      <c r="Q967" s="448"/>
      <c r="R967" s="448"/>
      <c r="S967" s="448"/>
      <c r="T967" s="448"/>
      <c r="U967" s="449"/>
      <c r="V967" s="436"/>
      <c r="W967" s="437"/>
      <c r="X967" s="437"/>
      <c r="Y967" s="438"/>
      <c r="Z967" s="436"/>
      <c r="AA967" s="437"/>
      <c r="AB967" s="437"/>
      <c r="AC967" s="437"/>
      <c r="AD967" s="436"/>
      <c r="AE967" s="437"/>
      <c r="AF967" s="437"/>
      <c r="AG967" s="437"/>
      <c r="AH967" s="436">
        <f>AZ967</f>
        <v>0</v>
      </c>
      <c r="AI967" s="437"/>
      <c r="AJ967" s="437"/>
      <c r="AK967" s="438"/>
      <c r="AL967" s="57"/>
      <c r="AM967" s="58"/>
      <c r="AN967" s="615">
        <f>BC967</f>
        <v>0</v>
      </c>
      <c r="AO967" s="616"/>
      <c r="AP967" s="616"/>
      <c r="AQ967" s="616"/>
      <c r="AR967" s="616"/>
      <c r="AS967" s="309"/>
      <c r="AU967" s="90"/>
      <c r="AW967" s="47"/>
      <c r="AY967" s="209"/>
      <c r="AZ967" s="211">
        <f>IF(AZ948+AZ950+AZ952+AZ954+AZ956+AZ958+AZ960+AZ962+AZ964=AY966,0,ROUNDDOWN(AZ948+AZ950+AZ952+AZ954+AZ956+AZ958+AZ960+AZ962+AZ964,0))</f>
        <v>0</v>
      </c>
      <c r="BA967" s="207"/>
      <c r="BB967" s="207"/>
      <c r="BC967" s="211">
        <f>IF(BC965=BB966,0,BC965)</f>
        <v>0</v>
      </c>
    </row>
    <row r="968" spans="2:65" ht="18" customHeight="1" x14ac:dyDescent="0.15">
      <c r="AD968" s="1" t="str">
        <f>IF(AND($F965="",$V965+$V966&gt;0),"事業の種類を選択してください。","")</f>
        <v/>
      </c>
      <c r="AN968" s="929">
        <f>IF(AN965=0,0,AN965+IF(AN967=0,AN966,AN967))</f>
        <v>0</v>
      </c>
      <c r="AO968" s="929"/>
      <c r="AP968" s="929"/>
      <c r="AQ968" s="929"/>
      <c r="AR968" s="929"/>
      <c r="AW968" s="47"/>
    </row>
    <row r="969" spans="2:65" ht="31.5" customHeight="1" x14ac:dyDescent="0.15">
      <c r="AN969" s="337"/>
      <c r="AO969" s="337"/>
      <c r="AP969" s="337"/>
      <c r="AQ969" s="337"/>
      <c r="AR969" s="337"/>
      <c r="AW969" s="47"/>
    </row>
    <row r="970" spans="2:65" ht="7.5" customHeight="1" x14ac:dyDescent="0.15">
      <c r="X970" s="6"/>
      <c r="Y970" s="6"/>
      <c r="AW970" s="47"/>
    </row>
    <row r="971" spans="2:65" ht="10.5" customHeight="1" x14ac:dyDescent="0.15">
      <c r="X971" s="6"/>
      <c r="Y971" s="6"/>
      <c r="AW971" s="47"/>
    </row>
    <row r="972" spans="2:65" ht="5.25" customHeight="1" x14ac:dyDescent="0.15">
      <c r="X972" s="6"/>
      <c r="Y972" s="6"/>
      <c r="AW972" s="47"/>
    </row>
    <row r="973" spans="2:65" ht="5.25" customHeight="1" x14ac:dyDescent="0.15">
      <c r="X973" s="6"/>
      <c r="Y973" s="6"/>
      <c r="AW973" s="47"/>
    </row>
    <row r="974" spans="2:65" ht="5.25" customHeight="1" x14ac:dyDescent="0.15">
      <c r="X974" s="6"/>
      <c r="Y974" s="6"/>
      <c r="AW974" s="47"/>
    </row>
    <row r="975" spans="2:65" ht="5.25" customHeight="1" x14ac:dyDescent="0.15">
      <c r="X975" s="6"/>
      <c r="Y975" s="6"/>
      <c r="AW975" s="47"/>
    </row>
    <row r="976" spans="2:65" ht="17.25" customHeight="1" x14ac:dyDescent="0.15">
      <c r="B976" s="2" t="s">
        <v>50</v>
      </c>
      <c r="S976" s="4"/>
      <c r="T976" s="4"/>
      <c r="U976" s="4"/>
      <c r="V976" s="4"/>
      <c r="W976" s="4"/>
      <c r="AL976" s="48"/>
      <c r="AW976" s="47"/>
    </row>
    <row r="977" spans="2:65" ht="12.75" customHeight="1" x14ac:dyDescent="0.15">
      <c r="M977" s="49"/>
      <c r="N977" s="49"/>
      <c r="O977" s="49"/>
      <c r="P977" s="49"/>
      <c r="Q977" s="49"/>
      <c r="R977" s="49"/>
      <c r="S977" s="49"/>
      <c r="T977" s="50"/>
      <c r="U977" s="50"/>
      <c r="V977" s="50"/>
      <c r="W977" s="50"/>
      <c r="X977" s="50"/>
      <c r="Y977" s="50"/>
      <c r="Z977" s="50"/>
      <c r="AA977" s="49"/>
      <c r="AB977" s="49"/>
      <c r="AC977" s="49"/>
      <c r="AL977" s="48"/>
      <c r="AM977" s="560" t="s">
        <v>266</v>
      </c>
      <c r="AN977" s="561"/>
      <c r="AO977" s="561"/>
      <c r="AP977" s="562"/>
      <c r="AW977" s="47"/>
    </row>
    <row r="978" spans="2:65" ht="12.75" customHeight="1" x14ac:dyDescent="0.15">
      <c r="M978" s="49"/>
      <c r="N978" s="49"/>
      <c r="O978" s="49"/>
      <c r="P978" s="49"/>
      <c r="Q978" s="49"/>
      <c r="R978" s="49"/>
      <c r="S978" s="49"/>
      <c r="T978" s="50"/>
      <c r="U978" s="50"/>
      <c r="V978" s="50"/>
      <c r="W978" s="50"/>
      <c r="X978" s="50"/>
      <c r="Y978" s="50"/>
      <c r="Z978" s="50"/>
      <c r="AA978" s="49"/>
      <c r="AB978" s="49"/>
      <c r="AC978" s="49"/>
      <c r="AL978" s="48"/>
      <c r="AM978" s="563"/>
      <c r="AN978" s="564"/>
      <c r="AO978" s="564"/>
      <c r="AP978" s="565"/>
      <c r="AW978" s="47"/>
    </row>
    <row r="979" spans="2:65" ht="12.75" customHeight="1" x14ac:dyDescent="0.15">
      <c r="M979" s="49"/>
      <c r="N979" s="49"/>
      <c r="O979" s="49"/>
      <c r="P979" s="49"/>
      <c r="Q979" s="49"/>
      <c r="R979" s="49"/>
      <c r="S979" s="49"/>
      <c r="T979" s="49"/>
      <c r="U979" s="49"/>
      <c r="V979" s="49"/>
      <c r="W979" s="49"/>
      <c r="X979" s="49"/>
      <c r="Y979" s="49"/>
      <c r="Z979" s="49"/>
      <c r="AA979" s="49"/>
      <c r="AB979" s="49"/>
      <c r="AC979" s="49"/>
      <c r="AL979" s="48"/>
      <c r="AM979" s="220"/>
      <c r="AN979" s="335"/>
      <c r="AW979" s="47"/>
    </row>
    <row r="980" spans="2:65" ht="6" customHeight="1" x14ac:dyDescent="0.15">
      <c r="M980" s="49"/>
      <c r="N980" s="49"/>
      <c r="O980" s="49"/>
      <c r="P980" s="49"/>
      <c r="Q980" s="49"/>
      <c r="R980" s="49"/>
      <c r="S980" s="49"/>
      <c r="T980" s="49"/>
      <c r="U980" s="49"/>
      <c r="V980" s="49"/>
      <c r="W980" s="49"/>
      <c r="X980" s="49"/>
      <c r="Y980" s="49"/>
      <c r="Z980" s="49"/>
      <c r="AA980" s="49"/>
      <c r="AB980" s="49"/>
      <c r="AC980" s="49"/>
      <c r="AL980" s="48"/>
      <c r="AM980" s="48"/>
      <c r="AW980" s="47"/>
    </row>
    <row r="981" spans="2:65" ht="12.75" customHeight="1" x14ac:dyDescent="0.15">
      <c r="B981" s="566" t="s">
        <v>2</v>
      </c>
      <c r="C981" s="567"/>
      <c r="D981" s="567"/>
      <c r="E981" s="567"/>
      <c r="F981" s="567"/>
      <c r="G981" s="567"/>
      <c r="H981" s="567"/>
      <c r="I981" s="567"/>
      <c r="J981" s="569" t="s">
        <v>10</v>
      </c>
      <c r="K981" s="569"/>
      <c r="L981" s="3" t="s">
        <v>3</v>
      </c>
      <c r="M981" s="569" t="s">
        <v>11</v>
      </c>
      <c r="N981" s="569"/>
      <c r="O981" s="570" t="s">
        <v>12</v>
      </c>
      <c r="P981" s="569"/>
      <c r="Q981" s="569"/>
      <c r="R981" s="569"/>
      <c r="S981" s="569"/>
      <c r="T981" s="569"/>
      <c r="U981" s="569" t="s">
        <v>13</v>
      </c>
      <c r="V981" s="569"/>
      <c r="W981" s="569"/>
      <c r="AD981" s="5"/>
      <c r="AE981" s="5"/>
      <c r="AF981" s="5"/>
      <c r="AG981" s="5"/>
      <c r="AH981" s="5"/>
      <c r="AI981" s="5"/>
      <c r="AJ981" s="5"/>
      <c r="AL981" s="571">
        <f>$AL$9</f>
        <v>0</v>
      </c>
      <c r="AM981" s="572"/>
      <c r="AN981" s="938" t="s">
        <v>4</v>
      </c>
      <c r="AO981" s="938"/>
      <c r="AP981" s="941">
        <v>24</v>
      </c>
      <c r="AQ981" s="941"/>
      <c r="AR981" s="938" t="s">
        <v>5</v>
      </c>
      <c r="AS981" s="944"/>
      <c r="AW981" s="47"/>
    </row>
    <row r="982" spans="2:65" ht="13.5" customHeight="1" x14ac:dyDescent="0.15">
      <c r="B982" s="567"/>
      <c r="C982" s="567"/>
      <c r="D982" s="567"/>
      <c r="E982" s="567"/>
      <c r="F982" s="567"/>
      <c r="G982" s="567"/>
      <c r="H982" s="567"/>
      <c r="I982" s="567"/>
      <c r="J982" s="508" t="str">
        <f>$J$10</f>
        <v>1</v>
      </c>
      <c r="K982" s="510" t="str">
        <f>$K$10</f>
        <v>2</v>
      </c>
      <c r="L982" s="513" t="str">
        <f>$L$10</f>
        <v>1</v>
      </c>
      <c r="M982" s="516" t="str">
        <f>$M$10</f>
        <v>0</v>
      </c>
      <c r="N982" s="510" t="str">
        <f>$N$10</f>
        <v>3</v>
      </c>
      <c r="O982" s="516" t="str">
        <f>$O$10</f>
        <v>9</v>
      </c>
      <c r="P982" s="519" t="str">
        <f>$P$10</f>
        <v>3</v>
      </c>
      <c r="Q982" s="519" t="str">
        <f>$Q$10</f>
        <v>9</v>
      </c>
      <c r="R982" s="519" t="str">
        <f>$R$10</f>
        <v>0</v>
      </c>
      <c r="S982" s="519" t="str">
        <f>$S$10</f>
        <v>2</v>
      </c>
      <c r="T982" s="510" t="str">
        <f>$T$10</f>
        <v>5</v>
      </c>
      <c r="U982" s="516">
        <f>$U$10</f>
        <v>0</v>
      </c>
      <c r="V982" s="519">
        <f>$V$10</f>
        <v>0</v>
      </c>
      <c r="W982" s="510">
        <f>$W$10</f>
        <v>0</v>
      </c>
      <c r="AD982" s="5"/>
      <c r="AE982" s="5"/>
      <c r="AF982" s="5"/>
      <c r="AG982" s="5"/>
      <c r="AH982" s="5"/>
      <c r="AI982" s="5"/>
      <c r="AJ982" s="5"/>
      <c r="AL982" s="573"/>
      <c r="AM982" s="574"/>
      <c r="AN982" s="939"/>
      <c r="AO982" s="939"/>
      <c r="AP982" s="942"/>
      <c r="AQ982" s="942"/>
      <c r="AR982" s="939"/>
      <c r="AS982" s="945"/>
      <c r="AW982" s="47"/>
    </row>
    <row r="983" spans="2:65" ht="9" customHeight="1" x14ac:dyDescent="0.15">
      <c r="B983" s="567"/>
      <c r="C983" s="567"/>
      <c r="D983" s="567"/>
      <c r="E983" s="567"/>
      <c r="F983" s="567"/>
      <c r="G983" s="567"/>
      <c r="H983" s="567"/>
      <c r="I983" s="567"/>
      <c r="J983" s="509"/>
      <c r="K983" s="511"/>
      <c r="L983" s="514"/>
      <c r="M983" s="517"/>
      <c r="N983" s="511"/>
      <c r="O983" s="517"/>
      <c r="P983" s="520"/>
      <c r="Q983" s="520"/>
      <c r="R983" s="520"/>
      <c r="S983" s="520"/>
      <c r="T983" s="511"/>
      <c r="U983" s="517"/>
      <c r="V983" s="520"/>
      <c r="W983" s="511"/>
      <c r="AD983" s="5"/>
      <c r="AE983" s="5"/>
      <c r="AF983" s="5"/>
      <c r="AG983" s="5"/>
      <c r="AH983" s="5"/>
      <c r="AI983" s="5"/>
      <c r="AJ983" s="5"/>
      <c r="AL983" s="575"/>
      <c r="AM983" s="576"/>
      <c r="AN983" s="940"/>
      <c r="AO983" s="940"/>
      <c r="AP983" s="943"/>
      <c r="AQ983" s="943"/>
      <c r="AR983" s="940"/>
      <c r="AS983" s="946"/>
      <c r="AW983" s="47"/>
    </row>
    <row r="984" spans="2:65" ht="6" customHeight="1" x14ac:dyDescent="0.15">
      <c r="B984" s="568"/>
      <c r="C984" s="568"/>
      <c r="D984" s="568"/>
      <c r="E984" s="568"/>
      <c r="F984" s="568"/>
      <c r="G984" s="568"/>
      <c r="H984" s="568"/>
      <c r="I984" s="568"/>
      <c r="J984" s="509"/>
      <c r="K984" s="512"/>
      <c r="L984" s="515"/>
      <c r="M984" s="518"/>
      <c r="N984" s="512"/>
      <c r="O984" s="518"/>
      <c r="P984" s="521"/>
      <c r="Q984" s="521"/>
      <c r="R984" s="521"/>
      <c r="S984" s="521"/>
      <c r="T984" s="512"/>
      <c r="U984" s="518"/>
      <c r="V984" s="521"/>
      <c r="W984" s="512"/>
      <c r="AW984" s="47"/>
    </row>
    <row r="985" spans="2:65" ht="15" customHeight="1" x14ac:dyDescent="0.15">
      <c r="B985" s="487" t="s">
        <v>51</v>
      </c>
      <c r="C985" s="488"/>
      <c r="D985" s="488"/>
      <c r="E985" s="488"/>
      <c r="F985" s="488"/>
      <c r="G985" s="488"/>
      <c r="H985" s="488"/>
      <c r="I985" s="489"/>
      <c r="J985" s="487" t="s">
        <v>6</v>
      </c>
      <c r="K985" s="488"/>
      <c r="L985" s="488"/>
      <c r="M985" s="488"/>
      <c r="N985" s="496"/>
      <c r="O985" s="499" t="s">
        <v>52</v>
      </c>
      <c r="P985" s="488"/>
      <c r="Q985" s="488"/>
      <c r="R985" s="488"/>
      <c r="S985" s="488"/>
      <c r="T985" s="488"/>
      <c r="U985" s="489"/>
      <c r="V985" s="12" t="s">
        <v>53</v>
      </c>
      <c r="W985" s="27"/>
      <c r="X985" s="27"/>
      <c r="Y985" s="526" t="s">
        <v>54</v>
      </c>
      <c r="Z985" s="526"/>
      <c r="AA985" s="526"/>
      <c r="AB985" s="526"/>
      <c r="AC985" s="526"/>
      <c r="AD985" s="526"/>
      <c r="AE985" s="526"/>
      <c r="AF985" s="526"/>
      <c r="AG985" s="526"/>
      <c r="AH985" s="526"/>
      <c r="AI985" s="27"/>
      <c r="AJ985" s="27"/>
      <c r="AK985" s="28"/>
      <c r="AL985" s="527" t="s">
        <v>216</v>
      </c>
      <c r="AM985" s="527"/>
      <c r="AN985" s="930" t="s">
        <v>33</v>
      </c>
      <c r="AO985" s="930"/>
      <c r="AP985" s="930"/>
      <c r="AQ985" s="930"/>
      <c r="AR985" s="930"/>
      <c r="AS985" s="931"/>
      <c r="AW985" s="47"/>
    </row>
    <row r="986" spans="2:65" ht="13.5" customHeight="1" x14ac:dyDescent="0.15">
      <c r="B986" s="490"/>
      <c r="C986" s="491"/>
      <c r="D986" s="491"/>
      <c r="E986" s="491"/>
      <c r="F986" s="491"/>
      <c r="G986" s="491"/>
      <c r="H986" s="491"/>
      <c r="I986" s="492"/>
      <c r="J986" s="490"/>
      <c r="K986" s="491"/>
      <c r="L986" s="491"/>
      <c r="M986" s="491"/>
      <c r="N986" s="497"/>
      <c r="O986" s="500"/>
      <c r="P986" s="491"/>
      <c r="Q986" s="491"/>
      <c r="R986" s="491"/>
      <c r="S986" s="491"/>
      <c r="T986" s="491"/>
      <c r="U986" s="492"/>
      <c r="V986" s="530" t="s">
        <v>7</v>
      </c>
      <c r="W986" s="531"/>
      <c r="X986" s="531"/>
      <c r="Y986" s="532"/>
      <c r="Z986" s="536" t="s">
        <v>16</v>
      </c>
      <c r="AA986" s="537"/>
      <c r="AB986" s="537"/>
      <c r="AC986" s="538"/>
      <c r="AD986" s="542" t="s">
        <v>17</v>
      </c>
      <c r="AE986" s="543"/>
      <c r="AF986" s="543"/>
      <c r="AG986" s="544"/>
      <c r="AH986" s="548" t="s">
        <v>86</v>
      </c>
      <c r="AI986" s="549"/>
      <c r="AJ986" s="549"/>
      <c r="AK986" s="550"/>
      <c r="AL986" s="554" t="s">
        <v>217</v>
      </c>
      <c r="AM986" s="554"/>
      <c r="AN986" s="932" t="s">
        <v>19</v>
      </c>
      <c r="AO986" s="933"/>
      <c r="AP986" s="933"/>
      <c r="AQ986" s="933"/>
      <c r="AR986" s="934"/>
      <c r="AS986" s="935"/>
      <c r="AW986" s="47"/>
      <c r="AY986" s="196" t="s">
        <v>243</v>
      </c>
      <c r="AZ986" s="196" t="s">
        <v>243</v>
      </c>
      <c r="BA986" s="196" t="s">
        <v>241</v>
      </c>
      <c r="BB986" s="522" t="s">
        <v>242</v>
      </c>
      <c r="BC986" s="523"/>
    </row>
    <row r="987" spans="2:65" ht="13.5" customHeight="1" x14ac:dyDescent="0.15">
      <c r="B987" s="493"/>
      <c r="C987" s="494"/>
      <c r="D987" s="494"/>
      <c r="E987" s="494"/>
      <c r="F987" s="494"/>
      <c r="G987" s="494"/>
      <c r="H987" s="494"/>
      <c r="I987" s="495"/>
      <c r="J987" s="493"/>
      <c r="K987" s="494"/>
      <c r="L987" s="494"/>
      <c r="M987" s="494"/>
      <c r="N987" s="498"/>
      <c r="O987" s="501"/>
      <c r="P987" s="494"/>
      <c r="Q987" s="494"/>
      <c r="R987" s="494"/>
      <c r="S987" s="494"/>
      <c r="T987" s="494"/>
      <c r="U987" s="495"/>
      <c r="V987" s="533"/>
      <c r="W987" s="534"/>
      <c r="X987" s="534"/>
      <c r="Y987" s="535"/>
      <c r="Z987" s="539"/>
      <c r="AA987" s="540"/>
      <c r="AB987" s="540"/>
      <c r="AC987" s="541"/>
      <c r="AD987" s="545"/>
      <c r="AE987" s="546"/>
      <c r="AF987" s="546"/>
      <c r="AG987" s="547"/>
      <c r="AH987" s="551"/>
      <c r="AI987" s="552"/>
      <c r="AJ987" s="552"/>
      <c r="AK987" s="553"/>
      <c r="AL987" s="555"/>
      <c r="AM987" s="555"/>
      <c r="AN987" s="936"/>
      <c r="AO987" s="936"/>
      <c r="AP987" s="936"/>
      <c r="AQ987" s="936"/>
      <c r="AR987" s="936"/>
      <c r="AS987" s="937"/>
      <c r="AW987" s="47"/>
      <c r="AY987" s="197"/>
      <c r="AZ987" s="198" t="s">
        <v>237</v>
      </c>
      <c r="BA987" s="198" t="s">
        <v>240</v>
      </c>
      <c r="BB987" s="199" t="s">
        <v>238</v>
      </c>
      <c r="BC987" s="198" t="s">
        <v>237</v>
      </c>
      <c r="BL987" s="43" t="s">
        <v>251</v>
      </c>
      <c r="BM987" s="43" t="s">
        <v>151</v>
      </c>
    </row>
    <row r="988" spans="2:65" ht="18" customHeight="1" x14ac:dyDescent="0.15">
      <c r="B988" s="466"/>
      <c r="C988" s="467"/>
      <c r="D988" s="467"/>
      <c r="E988" s="467"/>
      <c r="F988" s="467"/>
      <c r="G988" s="467"/>
      <c r="H988" s="467"/>
      <c r="I988" s="468"/>
      <c r="J988" s="466"/>
      <c r="K988" s="467"/>
      <c r="L988" s="467"/>
      <c r="M988" s="467"/>
      <c r="N988" s="472"/>
      <c r="O988" s="86"/>
      <c r="P988" s="15" t="s">
        <v>0</v>
      </c>
      <c r="Q988" s="44"/>
      <c r="R988" s="15" t="s">
        <v>1</v>
      </c>
      <c r="S988" s="85"/>
      <c r="T988" s="474" t="s">
        <v>57</v>
      </c>
      <c r="U988" s="475"/>
      <c r="V988" s="476"/>
      <c r="W988" s="477"/>
      <c r="X988" s="477"/>
      <c r="Y988" s="59" t="s">
        <v>8</v>
      </c>
      <c r="Z988" s="37"/>
      <c r="AA988" s="38"/>
      <c r="AB988" s="38"/>
      <c r="AC988" s="36" t="s">
        <v>8</v>
      </c>
      <c r="AD988" s="37"/>
      <c r="AE988" s="38"/>
      <c r="AF988" s="38"/>
      <c r="AG988" s="39" t="s">
        <v>8</v>
      </c>
      <c r="AH988" s="462">
        <f>IF(V988="賃金で算定",V989+Z989-AD989,0)</f>
        <v>0</v>
      </c>
      <c r="AI988" s="463"/>
      <c r="AJ988" s="463"/>
      <c r="AK988" s="464"/>
      <c r="AL988" s="51"/>
      <c r="AM988" s="52"/>
      <c r="AN988" s="590"/>
      <c r="AO988" s="591"/>
      <c r="AP988" s="591"/>
      <c r="AQ988" s="591"/>
      <c r="AR988" s="591"/>
      <c r="AS988" s="265" t="s">
        <v>8</v>
      </c>
      <c r="AV988" s="46" t="str">
        <f>IF(OR(O988="",Q988=""),"", IF(O988&lt;20,DATE(O988+118,Q988,IF(S988="",1,S988)),DATE(O988+88,Q988,IF(S988="",1,S988))))</f>
        <v/>
      </c>
      <c r="AW988" s="47" t="str">
        <f>IF(AV988&lt;=設定シート!C$15,"昔",IF(AV988&lt;=設定シート!E$15,"上",IF(AV988&lt;=設定シート!G$15,"中","下")))</f>
        <v>下</v>
      </c>
      <c r="AX988" s="4">
        <f>IF(AV988&lt;=設定シート!$E$36,5,IF(AV988&lt;=設定シート!$I$36,7,IF(AV988&lt;=設定シート!$M$36,9,11)))</f>
        <v>11</v>
      </c>
      <c r="AY988" s="202"/>
      <c r="AZ988" s="200"/>
      <c r="BA988" s="204">
        <f>AN988</f>
        <v>0</v>
      </c>
      <c r="BB988" s="200"/>
      <c r="BC988" s="200"/>
    </row>
    <row r="989" spans="2:65" ht="18" customHeight="1" x14ac:dyDescent="0.15">
      <c r="B989" s="469"/>
      <c r="C989" s="470"/>
      <c r="D989" s="470"/>
      <c r="E989" s="470"/>
      <c r="F989" s="470"/>
      <c r="G989" s="470"/>
      <c r="H989" s="470"/>
      <c r="I989" s="471"/>
      <c r="J989" s="469"/>
      <c r="K989" s="470"/>
      <c r="L989" s="470"/>
      <c r="M989" s="470"/>
      <c r="N989" s="473"/>
      <c r="O989" s="87"/>
      <c r="P989" s="5" t="s">
        <v>0</v>
      </c>
      <c r="Q989" s="45"/>
      <c r="R989" s="5" t="s">
        <v>1</v>
      </c>
      <c r="S989" s="88"/>
      <c r="T989" s="480" t="s">
        <v>58</v>
      </c>
      <c r="U989" s="481"/>
      <c r="V989" s="482"/>
      <c r="W989" s="483"/>
      <c r="X989" s="483"/>
      <c r="Y989" s="484"/>
      <c r="Z989" s="485"/>
      <c r="AA989" s="486"/>
      <c r="AB989" s="486"/>
      <c r="AC989" s="486"/>
      <c r="AD989" s="482">
        <v>0</v>
      </c>
      <c r="AE989" s="483"/>
      <c r="AF989" s="483"/>
      <c r="AG989" s="484"/>
      <c r="AH989" s="435">
        <f>IF(V988="賃金で算定",0,V989+Z989-AD989)</f>
        <v>0</v>
      </c>
      <c r="AI989" s="435"/>
      <c r="AJ989" s="435"/>
      <c r="AK989" s="465"/>
      <c r="AL989" s="439">
        <f>IF(V988="賃金で算定","賃金で算定",IF(OR(V989=0,$F1006="",AV988=""),0,IF(AW988="昔",VLOOKUP($F1006,労務比率,AX988,FALSE),IF(AW988="上",VLOOKUP($F1006,労務比率,AX988,FALSE),IF(AW988="中",VLOOKUP($F1006,労務比率,AX988,FALSE),VLOOKUP($F1006,労務比率,AX988,FALSE))))))</f>
        <v>0</v>
      </c>
      <c r="AM989" s="440"/>
      <c r="AN989" s="615">
        <f>IF(V988="賃金で算定",0,INT(AH989*AL989/100))</f>
        <v>0</v>
      </c>
      <c r="AO989" s="616"/>
      <c r="AP989" s="616"/>
      <c r="AQ989" s="616"/>
      <c r="AR989" s="616"/>
      <c r="AS989" s="309"/>
      <c r="AV989" s="46"/>
      <c r="AW989" s="47"/>
      <c r="AY989" s="203">
        <f>AH989</f>
        <v>0</v>
      </c>
      <c r="AZ989" s="201">
        <f>IF(AV988&lt;=設定シート!C$85,AH989,IF(AND(AV988&gt;=設定シート!E$85,AV988&lt;=設定シート!G$85),AH989*105/108,AH989))</f>
        <v>0</v>
      </c>
      <c r="BA989" s="198"/>
      <c r="BB989" s="201">
        <f>IF($AL989="賃金で算定",0,INT(AY989*$AL989/100))</f>
        <v>0</v>
      </c>
      <c r="BC989" s="201">
        <f>IF(AY989=AZ989,BB989,AZ989*$AL989/100)</f>
        <v>0</v>
      </c>
      <c r="BL989" s="43">
        <f>IF(AY989=AZ989,0,1)</f>
        <v>0</v>
      </c>
      <c r="BM989" s="43" t="str">
        <f>IF(BL989=1,AL989,"")</f>
        <v/>
      </c>
    </row>
    <row r="990" spans="2:65" ht="18" customHeight="1" x14ac:dyDescent="0.15">
      <c r="B990" s="466"/>
      <c r="C990" s="467"/>
      <c r="D990" s="467"/>
      <c r="E990" s="467"/>
      <c r="F990" s="467"/>
      <c r="G990" s="467"/>
      <c r="H990" s="467"/>
      <c r="I990" s="468"/>
      <c r="J990" s="466"/>
      <c r="K990" s="467"/>
      <c r="L990" s="467"/>
      <c r="M990" s="467"/>
      <c r="N990" s="472"/>
      <c r="O990" s="86"/>
      <c r="P990" s="15" t="s">
        <v>45</v>
      </c>
      <c r="Q990" s="44"/>
      <c r="R990" s="15" t="s">
        <v>46</v>
      </c>
      <c r="S990" s="85"/>
      <c r="T990" s="474" t="s">
        <v>47</v>
      </c>
      <c r="U990" s="475"/>
      <c r="V990" s="476"/>
      <c r="W990" s="477"/>
      <c r="X990" s="477"/>
      <c r="Y990" s="60"/>
      <c r="Z990" s="33"/>
      <c r="AA990" s="34"/>
      <c r="AB990" s="34"/>
      <c r="AC990" s="35"/>
      <c r="AD990" s="33"/>
      <c r="AE990" s="34"/>
      <c r="AF990" s="34"/>
      <c r="AG990" s="40"/>
      <c r="AH990" s="462">
        <f>IF(V990="賃金で算定",V991+Z991-AD991,0)</f>
        <v>0</v>
      </c>
      <c r="AI990" s="463"/>
      <c r="AJ990" s="463"/>
      <c r="AK990" s="464"/>
      <c r="AL990" s="51"/>
      <c r="AM990" s="52"/>
      <c r="AN990" s="590"/>
      <c r="AO990" s="591"/>
      <c r="AP990" s="591"/>
      <c r="AQ990" s="591"/>
      <c r="AR990" s="591"/>
      <c r="AS990" s="307"/>
      <c r="AV990" s="46" t="str">
        <f>IF(OR(O990="",Q990=""),"", IF(O990&lt;20,DATE(O990+118,Q990,IF(S990="",1,S990)),DATE(O990+88,Q990,IF(S990="",1,S990))))</f>
        <v/>
      </c>
      <c r="AW990" s="47" t="str">
        <f>IF(AV990&lt;=設定シート!C$15,"昔",IF(AV990&lt;=設定シート!E$15,"上",IF(AV990&lt;=設定シート!G$15,"中","下")))</f>
        <v>下</v>
      </c>
      <c r="AX990" s="4">
        <f>IF(AV990&lt;=設定シート!$E$36,5,IF(AV990&lt;=設定シート!$I$36,7,IF(AV990&lt;=設定シート!$M$36,9,11)))</f>
        <v>11</v>
      </c>
      <c r="AY990" s="202"/>
      <c r="AZ990" s="200"/>
      <c r="BA990" s="204">
        <f t="shared" ref="BA990" si="538">AN990</f>
        <v>0</v>
      </c>
      <c r="BB990" s="200"/>
      <c r="BC990" s="200"/>
      <c r="BL990" s="43"/>
      <c r="BM990" s="43"/>
    </row>
    <row r="991" spans="2:65" ht="18" customHeight="1" x14ac:dyDescent="0.15">
      <c r="B991" s="469"/>
      <c r="C991" s="470"/>
      <c r="D991" s="470"/>
      <c r="E991" s="470"/>
      <c r="F991" s="470"/>
      <c r="G991" s="470"/>
      <c r="H991" s="470"/>
      <c r="I991" s="471"/>
      <c r="J991" s="469"/>
      <c r="K991" s="470"/>
      <c r="L991" s="470"/>
      <c r="M991" s="470"/>
      <c r="N991" s="473"/>
      <c r="O991" s="87"/>
      <c r="P991" s="16" t="s">
        <v>45</v>
      </c>
      <c r="Q991" s="45"/>
      <c r="R991" s="16" t="s">
        <v>46</v>
      </c>
      <c r="S991" s="88"/>
      <c r="T991" s="480" t="s">
        <v>48</v>
      </c>
      <c r="U991" s="481"/>
      <c r="V991" s="482"/>
      <c r="W991" s="483"/>
      <c r="X991" s="483"/>
      <c r="Y991" s="484"/>
      <c r="Z991" s="485"/>
      <c r="AA991" s="486"/>
      <c r="AB991" s="486"/>
      <c r="AC991" s="486"/>
      <c r="AD991" s="482">
        <v>0</v>
      </c>
      <c r="AE991" s="483"/>
      <c r="AF991" s="483"/>
      <c r="AG991" s="484"/>
      <c r="AH991" s="435">
        <f>IF(V990="賃金で算定",0,V991+Z991-AD991)</f>
        <v>0</v>
      </c>
      <c r="AI991" s="435"/>
      <c r="AJ991" s="435"/>
      <c r="AK991" s="465"/>
      <c r="AL991" s="439">
        <f>IF(V990="賃金で算定","賃金で算定",IF(OR(V991=0,$F1006="",AV990=""),0,IF(AW990="昔",VLOOKUP($F1006,労務比率,AX990,FALSE),IF(AW990="上",VLOOKUP($F1006,労務比率,AX990,FALSE),IF(AW990="中",VLOOKUP($F1006,労務比率,AX990,FALSE),VLOOKUP($F1006,労務比率,AX990,FALSE))))))</f>
        <v>0</v>
      </c>
      <c r="AM991" s="440"/>
      <c r="AN991" s="615">
        <f>IF(V990="賃金で算定",0,INT(AH991*AL991/100))</f>
        <v>0</v>
      </c>
      <c r="AO991" s="616"/>
      <c r="AP991" s="616"/>
      <c r="AQ991" s="616"/>
      <c r="AR991" s="616"/>
      <c r="AS991" s="309"/>
      <c r="AV991" s="46"/>
      <c r="AW991" s="47"/>
      <c r="AY991" s="203">
        <f t="shared" ref="AY991" si="539">AH991</f>
        <v>0</v>
      </c>
      <c r="AZ991" s="201">
        <f>IF(AV990&lt;=設定シート!C$85,AH991,IF(AND(AV990&gt;=設定シート!E$85,AV990&lt;=設定シート!G$85),AH991*105/108,AH991))</f>
        <v>0</v>
      </c>
      <c r="BA991" s="198"/>
      <c r="BB991" s="201">
        <f t="shared" ref="BB991" si="540">IF($AL991="賃金で算定",0,INT(AY991*$AL991/100))</f>
        <v>0</v>
      </c>
      <c r="BC991" s="201">
        <f>IF(AY991=AZ991,BB991,AZ991*$AL991/100)</f>
        <v>0</v>
      </c>
      <c r="BL991" s="43">
        <f>IF(AY991=AZ991,0,1)</f>
        <v>0</v>
      </c>
      <c r="BM991" s="43" t="str">
        <f>IF(BL991=1,AL991,"")</f>
        <v/>
      </c>
    </row>
    <row r="992" spans="2:65" ht="18" customHeight="1" x14ac:dyDescent="0.15">
      <c r="B992" s="466"/>
      <c r="C992" s="467"/>
      <c r="D992" s="467"/>
      <c r="E992" s="467"/>
      <c r="F992" s="467"/>
      <c r="G992" s="467"/>
      <c r="H992" s="467"/>
      <c r="I992" s="468"/>
      <c r="J992" s="466"/>
      <c r="K992" s="467"/>
      <c r="L992" s="467"/>
      <c r="M992" s="467"/>
      <c r="N992" s="472"/>
      <c r="O992" s="86"/>
      <c r="P992" s="15" t="s">
        <v>45</v>
      </c>
      <c r="Q992" s="44"/>
      <c r="R992" s="15" t="s">
        <v>46</v>
      </c>
      <c r="S992" s="85"/>
      <c r="T992" s="474" t="s">
        <v>47</v>
      </c>
      <c r="U992" s="475"/>
      <c r="V992" s="476"/>
      <c r="W992" s="477"/>
      <c r="X992" s="477"/>
      <c r="Y992" s="60"/>
      <c r="Z992" s="33"/>
      <c r="AA992" s="34"/>
      <c r="AB992" s="34"/>
      <c r="AC992" s="35"/>
      <c r="AD992" s="33"/>
      <c r="AE992" s="34"/>
      <c r="AF992" s="34"/>
      <c r="AG992" s="40"/>
      <c r="AH992" s="462">
        <f>IF(V992="賃金で算定",V993+Z993-AD993,0)</f>
        <v>0</v>
      </c>
      <c r="AI992" s="463"/>
      <c r="AJ992" s="463"/>
      <c r="AK992" s="464"/>
      <c r="AL992" s="51"/>
      <c r="AM992" s="52"/>
      <c r="AN992" s="590"/>
      <c r="AO992" s="591"/>
      <c r="AP992" s="591"/>
      <c r="AQ992" s="591"/>
      <c r="AR992" s="591"/>
      <c r="AS992" s="307"/>
      <c r="AV992" s="46" t="str">
        <f>IF(OR(O992="",Q992=""),"", IF(O992&lt;20,DATE(O992+118,Q992,IF(S992="",1,S992)),DATE(O992+88,Q992,IF(S992="",1,S992))))</f>
        <v/>
      </c>
      <c r="AW992" s="47" t="str">
        <f>IF(AV992&lt;=設定シート!C$15,"昔",IF(AV992&lt;=設定シート!E$15,"上",IF(AV992&lt;=設定シート!G$15,"中","下")))</f>
        <v>下</v>
      </c>
      <c r="AX992" s="4">
        <f>IF(AV992&lt;=設定シート!$E$36,5,IF(AV992&lt;=設定シート!$I$36,7,IF(AV992&lt;=設定シート!$M$36,9,11)))</f>
        <v>11</v>
      </c>
      <c r="AY992" s="202"/>
      <c r="AZ992" s="200"/>
      <c r="BA992" s="204">
        <f t="shared" ref="BA992" si="541">AN992</f>
        <v>0</v>
      </c>
      <c r="BB992" s="200"/>
      <c r="BC992" s="200"/>
    </row>
    <row r="993" spans="2:65" ht="18" customHeight="1" x14ac:dyDescent="0.15">
      <c r="B993" s="469"/>
      <c r="C993" s="470"/>
      <c r="D993" s="470"/>
      <c r="E993" s="470"/>
      <c r="F993" s="470"/>
      <c r="G993" s="470"/>
      <c r="H993" s="470"/>
      <c r="I993" s="471"/>
      <c r="J993" s="469"/>
      <c r="K993" s="470"/>
      <c r="L993" s="470"/>
      <c r="M993" s="470"/>
      <c r="N993" s="473"/>
      <c r="O993" s="87"/>
      <c r="P993" s="16" t="s">
        <v>45</v>
      </c>
      <c r="Q993" s="45"/>
      <c r="R993" s="16" t="s">
        <v>46</v>
      </c>
      <c r="S993" s="88"/>
      <c r="T993" s="480" t="s">
        <v>48</v>
      </c>
      <c r="U993" s="481"/>
      <c r="V993" s="482"/>
      <c r="W993" s="483"/>
      <c r="X993" s="483"/>
      <c r="Y993" s="484"/>
      <c r="Z993" s="482"/>
      <c r="AA993" s="483"/>
      <c r="AB993" s="483"/>
      <c r="AC993" s="483"/>
      <c r="AD993" s="482">
        <v>0</v>
      </c>
      <c r="AE993" s="483"/>
      <c r="AF993" s="483"/>
      <c r="AG993" s="484"/>
      <c r="AH993" s="435">
        <f>IF(V992="賃金で算定",0,V993+Z993-AD993)</f>
        <v>0</v>
      </c>
      <c r="AI993" s="435"/>
      <c r="AJ993" s="435"/>
      <c r="AK993" s="465"/>
      <c r="AL993" s="439">
        <f>IF(V992="賃金で算定","賃金で算定",IF(OR(V993=0,$F1006="",AV992=""),0,IF(AW992="昔",VLOOKUP($F1006,労務比率,AX992,FALSE),IF(AW992="上",VLOOKUP($F1006,労務比率,AX992,FALSE),IF(AW992="中",VLOOKUP($F1006,労務比率,AX992,FALSE),VLOOKUP($F1006,労務比率,AX992,FALSE))))))</f>
        <v>0</v>
      </c>
      <c r="AM993" s="440"/>
      <c r="AN993" s="615">
        <f>IF(V992="賃金で算定",0,INT(AH993*AL993/100))</f>
        <v>0</v>
      </c>
      <c r="AO993" s="616"/>
      <c r="AP993" s="616"/>
      <c r="AQ993" s="616"/>
      <c r="AR993" s="616"/>
      <c r="AS993" s="309"/>
      <c r="AV993" s="46"/>
      <c r="AW993" s="47"/>
      <c r="AY993" s="203">
        <f t="shared" ref="AY993" si="542">AH993</f>
        <v>0</v>
      </c>
      <c r="AZ993" s="201">
        <f>IF(AV992&lt;=設定シート!C$85,AH993,IF(AND(AV992&gt;=設定シート!E$85,AV992&lt;=設定シート!G$85),AH993*105/108,AH993))</f>
        <v>0</v>
      </c>
      <c r="BA993" s="198"/>
      <c r="BB993" s="201">
        <f t="shared" ref="BB993" si="543">IF($AL993="賃金で算定",0,INT(AY993*$AL993/100))</f>
        <v>0</v>
      </c>
      <c r="BC993" s="201">
        <f>IF(AY993=AZ993,BB993,AZ993*$AL993/100)</f>
        <v>0</v>
      </c>
      <c r="BL993" s="43">
        <f>IF(AY993=AZ993,0,1)</f>
        <v>0</v>
      </c>
      <c r="BM993" s="43" t="str">
        <f>IF(BL993=1,AL993,"")</f>
        <v/>
      </c>
    </row>
    <row r="994" spans="2:65" ht="18" customHeight="1" x14ac:dyDescent="0.15">
      <c r="B994" s="466"/>
      <c r="C994" s="467"/>
      <c r="D994" s="467"/>
      <c r="E994" s="467"/>
      <c r="F994" s="467"/>
      <c r="G994" s="467"/>
      <c r="H994" s="467"/>
      <c r="I994" s="468"/>
      <c r="J994" s="466"/>
      <c r="K994" s="467"/>
      <c r="L994" s="467"/>
      <c r="M994" s="467"/>
      <c r="N994" s="472"/>
      <c r="O994" s="86"/>
      <c r="P994" s="15" t="s">
        <v>45</v>
      </c>
      <c r="Q994" s="44"/>
      <c r="R994" s="15" t="s">
        <v>46</v>
      </c>
      <c r="S994" s="85"/>
      <c r="T994" s="474" t="s">
        <v>47</v>
      </c>
      <c r="U994" s="475"/>
      <c r="V994" s="476"/>
      <c r="W994" s="477"/>
      <c r="X994" s="477"/>
      <c r="Y994" s="61"/>
      <c r="Z994" s="29"/>
      <c r="AA994" s="30"/>
      <c r="AB994" s="30"/>
      <c r="AC994" s="41"/>
      <c r="AD994" s="29"/>
      <c r="AE994" s="30"/>
      <c r="AF994" s="30"/>
      <c r="AG994" s="42"/>
      <c r="AH994" s="462">
        <f>IF(V994="賃金で算定",V995+Z995-AD995,0)</f>
        <v>0</v>
      </c>
      <c r="AI994" s="463"/>
      <c r="AJ994" s="463"/>
      <c r="AK994" s="464"/>
      <c r="AL994" s="51"/>
      <c r="AM994" s="52"/>
      <c r="AN994" s="590"/>
      <c r="AO994" s="591"/>
      <c r="AP994" s="591"/>
      <c r="AQ994" s="591"/>
      <c r="AR994" s="591"/>
      <c r="AS994" s="307"/>
      <c r="AV994" s="46" t="str">
        <f>IF(OR(O994="",Q994=""),"", IF(O994&lt;20,DATE(O994+118,Q994,IF(S994="",1,S994)),DATE(O994+88,Q994,IF(S994="",1,S994))))</f>
        <v/>
      </c>
      <c r="AW994" s="47" t="str">
        <f>IF(AV994&lt;=設定シート!C$15,"昔",IF(AV994&lt;=設定シート!E$15,"上",IF(AV994&lt;=設定シート!G$15,"中","下")))</f>
        <v>下</v>
      </c>
      <c r="AX994" s="4">
        <f>IF(AV994&lt;=設定シート!$E$36,5,IF(AV994&lt;=設定シート!$I$36,7,IF(AV994&lt;=設定シート!$M$36,9,11)))</f>
        <v>11</v>
      </c>
      <c r="AY994" s="202"/>
      <c r="AZ994" s="200"/>
      <c r="BA994" s="204">
        <f t="shared" ref="BA994" si="544">AN994</f>
        <v>0</v>
      </c>
      <c r="BB994" s="200"/>
      <c r="BC994" s="200"/>
    </row>
    <row r="995" spans="2:65" ht="18" customHeight="1" x14ac:dyDescent="0.15">
      <c r="B995" s="469"/>
      <c r="C995" s="470"/>
      <c r="D995" s="470"/>
      <c r="E995" s="470"/>
      <c r="F995" s="470"/>
      <c r="G995" s="470"/>
      <c r="H995" s="470"/>
      <c r="I995" s="471"/>
      <c r="J995" s="469"/>
      <c r="K995" s="470"/>
      <c r="L995" s="470"/>
      <c r="M995" s="470"/>
      <c r="N995" s="473"/>
      <c r="O995" s="87"/>
      <c r="P995" s="16" t="s">
        <v>45</v>
      </c>
      <c r="Q995" s="45"/>
      <c r="R995" s="16" t="s">
        <v>46</v>
      </c>
      <c r="S995" s="88"/>
      <c r="T995" s="480" t="s">
        <v>48</v>
      </c>
      <c r="U995" s="481"/>
      <c r="V995" s="482"/>
      <c r="W995" s="483"/>
      <c r="X995" s="483"/>
      <c r="Y995" s="484"/>
      <c r="Z995" s="485"/>
      <c r="AA995" s="486"/>
      <c r="AB995" s="486"/>
      <c r="AC995" s="486"/>
      <c r="AD995" s="482">
        <v>0</v>
      </c>
      <c r="AE995" s="483"/>
      <c r="AF995" s="483"/>
      <c r="AG995" s="484"/>
      <c r="AH995" s="435">
        <f>IF(V994="賃金で算定",0,V995+Z995-AD995)</f>
        <v>0</v>
      </c>
      <c r="AI995" s="435"/>
      <c r="AJ995" s="435"/>
      <c r="AK995" s="465"/>
      <c r="AL995" s="439">
        <f>IF(V994="賃金で算定","賃金で算定",IF(OR(V995=0,$F1006="",AV994=""),0,IF(AW994="昔",VLOOKUP($F1006,労務比率,AX994,FALSE),IF(AW994="上",VLOOKUP($F1006,労務比率,AX994,FALSE),IF(AW994="中",VLOOKUP($F1006,労務比率,AX994,FALSE),VLOOKUP($F1006,労務比率,AX994,FALSE))))))</f>
        <v>0</v>
      </c>
      <c r="AM995" s="440"/>
      <c r="AN995" s="615">
        <f>IF(V994="賃金で算定",0,INT(AH995*AL995/100))</f>
        <v>0</v>
      </c>
      <c r="AO995" s="616"/>
      <c r="AP995" s="616"/>
      <c r="AQ995" s="616"/>
      <c r="AR995" s="616"/>
      <c r="AS995" s="309"/>
      <c r="AV995" s="46"/>
      <c r="AW995" s="47"/>
      <c r="AY995" s="203">
        <f t="shared" ref="AY995" si="545">AH995</f>
        <v>0</v>
      </c>
      <c r="AZ995" s="201">
        <f>IF(AV994&lt;=設定シート!C$85,AH995,IF(AND(AV994&gt;=設定シート!E$85,AV994&lt;=設定シート!G$85),AH995*105/108,AH995))</f>
        <v>0</v>
      </c>
      <c r="BA995" s="198"/>
      <c r="BB995" s="201">
        <f t="shared" ref="BB995" si="546">IF($AL995="賃金で算定",0,INT(AY995*$AL995/100))</f>
        <v>0</v>
      </c>
      <c r="BC995" s="201">
        <f>IF(AY995=AZ995,BB995,AZ995*$AL995/100)</f>
        <v>0</v>
      </c>
      <c r="BL995" s="43">
        <f>IF(AY995=AZ995,0,1)</f>
        <v>0</v>
      </c>
      <c r="BM995" s="43" t="str">
        <f>IF(BL995=1,AL995,"")</f>
        <v/>
      </c>
    </row>
    <row r="996" spans="2:65" ht="18" customHeight="1" x14ac:dyDescent="0.15">
      <c r="B996" s="466"/>
      <c r="C996" s="467"/>
      <c r="D996" s="467"/>
      <c r="E996" s="467"/>
      <c r="F996" s="467"/>
      <c r="G996" s="467"/>
      <c r="H996" s="467"/>
      <c r="I996" s="468"/>
      <c r="J996" s="466"/>
      <c r="K996" s="467"/>
      <c r="L996" s="467"/>
      <c r="M996" s="467"/>
      <c r="N996" s="472"/>
      <c r="O996" s="86"/>
      <c r="P996" s="15" t="s">
        <v>45</v>
      </c>
      <c r="Q996" s="44"/>
      <c r="R996" s="15" t="s">
        <v>46</v>
      </c>
      <c r="S996" s="85"/>
      <c r="T996" s="474" t="s">
        <v>47</v>
      </c>
      <c r="U996" s="475"/>
      <c r="V996" s="476"/>
      <c r="W996" s="477"/>
      <c r="X996" s="477"/>
      <c r="Y996" s="60"/>
      <c r="Z996" s="33"/>
      <c r="AA996" s="34"/>
      <c r="AB996" s="34"/>
      <c r="AC996" s="35"/>
      <c r="AD996" s="33"/>
      <c r="AE996" s="34"/>
      <c r="AF996" s="34"/>
      <c r="AG996" s="40"/>
      <c r="AH996" s="462">
        <f>IF(V996="賃金で算定",V997+Z997-AD997,0)</f>
        <v>0</v>
      </c>
      <c r="AI996" s="463"/>
      <c r="AJ996" s="463"/>
      <c r="AK996" s="464"/>
      <c r="AL996" s="51"/>
      <c r="AM996" s="52"/>
      <c r="AN996" s="590"/>
      <c r="AO996" s="591"/>
      <c r="AP996" s="591"/>
      <c r="AQ996" s="591"/>
      <c r="AR996" s="591"/>
      <c r="AS996" s="307"/>
      <c r="AV996" s="46" t="str">
        <f>IF(OR(O996="",Q996=""),"", IF(O996&lt;20,DATE(O996+118,Q996,IF(S996="",1,S996)),DATE(O996+88,Q996,IF(S996="",1,S996))))</f>
        <v/>
      </c>
      <c r="AW996" s="47" t="str">
        <f>IF(AV996&lt;=設定シート!C$15,"昔",IF(AV996&lt;=設定シート!E$15,"上",IF(AV996&lt;=設定シート!G$15,"中","下")))</f>
        <v>下</v>
      </c>
      <c r="AX996" s="4">
        <f>IF(AV996&lt;=設定シート!$E$36,5,IF(AV996&lt;=設定シート!$I$36,7,IF(AV996&lt;=設定シート!$M$36,9,11)))</f>
        <v>11</v>
      </c>
      <c r="AY996" s="202"/>
      <c r="AZ996" s="200"/>
      <c r="BA996" s="204">
        <f t="shared" ref="BA996" si="547">AN996</f>
        <v>0</v>
      </c>
      <c r="BB996" s="200"/>
      <c r="BC996" s="200"/>
    </row>
    <row r="997" spans="2:65" ht="18" customHeight="1" x14ac:dyDescent="0.15">
      <c r="B997" s="469"/>
      <c r="C997" s="470"/>
      <c r="D997" s="470"/>
      <c r="E997" s="470"/>
      <c r="F997" s="470"/>
      <c r="G997" s="470"/>
      <c r="H997" s="470"/>
      <c r="I997" s="471"/>
      <c r="J997" s="469"/>
      <c r="K997" s="470"/>
      <c r="L997" s="470"/>
      <c r="M997" s="470"/>
      <c r="N997" s="473"/>
      <c r="O997" s="87"/>
      <c r="P997" s="16" t="s">
        <v>45</v>
      </c>
      <c r="Q997" s="45"/>
      <c r="R997" s="16" t="s">
        <v>46</v>
      </c>
      <c r="S997" s="88"/>
      <c r="T997" s="480" t="s">
        <v>48</v>
      </c>
      <c r="U997" s="481"/>
      <c r="V997" s="482"/>
      <c r="W997" s="483"/>
      <c r="X997" s="483"/>
      <c r="Y997" s="484"/>
      <c r="Z997" s="482"/>
      <c r="AA997" s="483"/>
      <c r="AB997" s="483"/>
      <c r="AC997" s="483"/>
      <c r="AD997" s="482">
        <v>0</v>
      </c>
      <c r="AE997" s="483"/>
      <c r="AF997" s="483"/>
      <c r="AG997" s="484"/>
      <c r="AH997" s="435">
        <f>IF(V996="賃金で算定",0,V997+Z997-AD997)</f>
        <v>0</v>
      </c>
      <c r="AI997" s="435"/>
      <c r="AJ997" s="435"/>
      <c r="AK997" s="465"/>
      <c r="AL997" s="439">
        <f>IF(V996="賃金で算定","賃金で算定",IF(OR(V997=0,$F1006="",AV996=""),0,IF(AW996="昔",VLOOKUP($F1006,労務比率,AX996,FALSE),IF(AW996="上",VLOOKUP($F1006,労務比率,AX996,FALSE),IF(AW996="中",VLOOKUP($F1006,労務比率,AX996,FALSE),VLOOKUP($F1006,労務比率,AX996,FALSE))))))</f>
        <v>0</v>
      </c>
      <c r="AM997" s="440"/>
      <c r="AN997" s="615">
        <f>IF(V996="賃金で算定",0,INT(AH997*AL997/100))</f>
        <v>0</v>
      </c>
      <c r="AO997" s="616"/>
      <c r="AP997" s="616"/>
      <c r="AQ997" s="616"/>
      <c r="AR997" s="616"/>
      <c r="AS997" s="309"/>
      <c r="AV997" s="46"/>
      <c r="AW997" s="47"/>
      <c r="AY997" s="203">
        <f t="shared" ref="AY997" si="548">AH997</f>
        <v>0</v>
      </c>
      <c r="AZ997" s="201">
        <f>IF(AV996&lt;=設定シート!C$85,AH997,IF(AND(AV996&gt;=設定シート!E$85,AV996&lt;=設定シート!G$85),AH997*105/108,AH997))</f>
        <v>0</v>
      </c>
      <c r="BA997" s="198"/>
      <c r="BB997" s="201">
        <f t="shared" ref="BB997" si="549">IF($AL997="賃金で算定",0,INT(AY997*$AL997/100))</f>
        <v>0</v>
      </c>
      <c r="BC997" s="201">
        <f>IF(AY997=AZ997,BB997,AZ997*$AL997/100)</f>
        <v>0</v>
      </c>
      <c r="BL997" s="43">
        <f>IF(AY997=AZ997,0,1)</f>
        <v>0</v>
      </c>
      <c r="BM997" s="43" t="str">
        <f>IF(BL997=1,AL997,"")</f>
        <v/>
      </c>
    </row>
    <row r="998" spans="2:65" ht="18" customHeight="1" x14ac:dyDescent="0.15">
      <c r="B998" s="466"/>
      <c r="C998" s="467"/>
      <c r="D998" s="467"/>
      <c r="E998" s="467"/>
      <c r="F998" s="467"/>
      <c r="G998" s="467"/>
      <c r="H998" s="467"/>
      <c r="I998" s="468"/>
      <c r="J998" s="466"/>
      <c r="K998" s="467"/>
      <c r="L998" s="467"/>
      <c r="M998" s="467"/>
      <c r="N998" s="472"/>
      <c r="O998" s="86"/>
      <c r="P998" s="15" t="s">
        <v>45</v>
      </c>
      <c r="Q998" s="44"/>
      <c r="R998" s="15" t="s">
        <v>46</v>
      </c>
      <c r="S998" s="85"/>
      <c r="T998" s="474" t="s">
        <v>47</v>
      </c>
      <c r="U998" s="475"/>
      <c r="V998" s="476"/>
      <c r="W998" s="477"/>
      <c r="X998" s="477"/>
      <c r="Y998" s="60"/>
      <c r="Z998" s="33"/>
      <c r="AA998" s="34"/>
      <c r="AB998" s="34"/>
      <c r="AC998" s="35"/>
      <c r="AD998" s="33"/>
      <c r="AE998" s="34"/>
      <c r="AF998" s="34"/>
      <c r="AG998" s="40"/>
      <c r="AH998" s="462">
        <f>IF(V998="賃金で算定",V999+Z999-AD999,0)</f>
        <v>0</v>
      </c>
      <c r="AI998" s="463"/>
      <c r="AJ998" s="463"/>
      <c r="AK998" s="464"/>
      <c r="AL998" s="51"/>
      <c r="AM998" s="52"/>
      <c r="AN998" s="590"/>
      <c r="AO998" s="591"/>
      <c r="AP998" s="591"/>
      <c r="AQ998" s="591"/>
      <c r="AR998" s="591"/>
      <c r="AS998" s="307"/>
      <c r="AV998" s="46" t="str">
        <f>IF(OR(O998="",Q998=""),"", IF(O998&lt;20,DATE(O998+118,Q998,IF(S998="",1,S998)),DATE(O998+88,Q998,IF(S998="",1,S998))))</f>
        <v/>
      </c>
      <c r="AW998" s="47" t="str">
        <f>IF(AV998&lt;=設定シート!C$15,"昔",IF(AV998&lt;=設定シート!E$15,"上",IF(AV998&lt;=設定シート!G$15,"中","下")))</f>
        <v>下</v>
      </c>
      <c r="AX998" s="4">
        <f>IF(AV998&lt;=設定シート!$E$36,5,IF(AV998&lt;=設定シート!$I$36,7,IF(AV998&lt;=設定シート!$M$36,9,11)))</f>
        <v>11</v>
      </c>
      <c r="AY998" s="202"/>
      <c r="AZ998" s="200"/>
      <c r="BA998" s="204">
        <f t="shared" ref="BA998" si="550">AN998</f>
        <v>0</v>
      </c>
      <c r="BB998" s="200"/>
      <c r="BC998" s="200"/>
    </row>
    <row r="999" spans="2:65" ht="18" customHeight="1" x14ac:dyDescent="0.15">
      <c r="B999" s="469"/>
      <c r="C999" s="470"/>
      <c r="D999" s="470"/>
      <c r="E999" s="470"/>
      <c r="F999" s="470"/>
      <c r="G999" s="470"/>
      <c r="H999" s="470"/>
      <c r="I999" s="471"/>
      <c r="J999" s="469"/>
      <c r="K999" s="470"/>
      <c r="L999" s="470"/>
      <c r="M999" s="470"/>
      <c r="N999" s="473"/>
      <c r="O999" s="87"/>
      <c r="P999" s="16" t="s">
        <v>45</v>
      </c>
      <c r="Q999" s="45"/>
      <c r="R999" s="16" t="s">
        <v>46</v>
      </c>
      <c r="S999" s="88"/>
      <c r="T999" s="480" t="s">
        <v>48</v>
      </c>
      <c r="U999" s="481"/>
      <c r="V999" s="482"/>
      <c r="W999" s="483"/>
      <c r="X999" s="483"/>
      <c r="Y999" s="484"/>
      <c r="Z999" s="482"/>
      <c r="AA999" s="483"/>
      <c r="AB999" s="483"/>
      <c r="AC999" s="483"/>
      <c r="AD999" s="482">
        <v>0</v>
      </c>
      <c r="AE999" s="483"/>
      <c r="AF999" s="483"/>
      <c r="AG999" s="484"/>
      <c r="AH999" s="435">
        <f>IF(V998="賃金で算定",0,V999+Z999-AD999)</f>
        <v>0</v>
      </c>
      <c r="AI999" s="435"/>
      <c r="AJ999" s="435"/>
      <c r="AK999" s="465"/>
      <c r="AL999" s="439">
        <f>IF(V998="賃金で算定","賃金で算定",IF(OR(V999=0,$F1006="",AV998=""),0,IF(AW998="昔",VLOOKUP($F1006,労務比率,AX998,FALSE),IF(AW998="上",VLOOKUP($F1006,労務比率,AX998,FALSE),IF(AW998="中",VLOOKUP($F1006,労務比率,AX998,FALSE),VLOOKUP($F1006,労務比率,AX998,FALSE))))))</f>
        <v>0</v>
      </c>
      <c r="AM999" s="440"/>
      <c r="AN999" s="615">
        <f>IF(V998="賃金で算定",0,INT(AH999*AL999/100))</f>
        <v>0</v>
      </c>
      <c r="AO999" s="616"/>
      <c r="AP999" s="616"/>
      <c r="AQ999" s="616"/>
      <c r="AR999" s="616"/>
      <c r="AS999" s="309"/>
      <c r="AV999" s="46"/>
      <c r="AW999" s="47"/>
      <c r="AY999" s="203">
        <f t="shared" ref="AY999" si="551">AH999</f>
        <v>0</v>
      </c>
      <c r="AZ999" s="201">
        <f>IF(AV998&lt;=設定シート!C$85,AH999,IF(AND(AV998&gt;=設定シート!E$85,AV998&lt;=設定シート!G$85),AH999*105/108,AH999))</f>
        <v>0</v>
      </c>
      <c r="BA999" s="198"/>
      <c r="BB999" s="201">
        <f t="shared" ref="BB999" si="552">IF($AL999="賃金で算定",0,INT(AY999*$AL999/100))</f>
        <v>0</v>
      </c>
      <c r="BC999" s="201">
        <f>IF(AY999=AZ999,BB999,AZ999*$AL999/100)</f>
        <v>0</v>
      </c>
      <c r="BL999" s="43">
        <f>IF(AY999=AZ999,0,1)</f>
        <v>0</v>
      </c>
      <c r="BM999" s="43" t="str">
        <f>IF(BL999=1,AL999,"")</f>
        <v/>
      </c>
    </row>
    <row r="1000" spans="2:65" ht="18" customHeight="1" x14ac:dyDescent="0.15">
      <c r="B1000" s="466"/>
      <c r="C1000" s="467"/>
      <c r="D1000" s="467"/>
      <c r="E1000" s="467"/>
      <c r="F1000" s="467"/>
      <c r="G1000" s="467"/>
      <c r="H1000" s="467"/>
      <c r="I1000" s="468"/>
      <c r="J1000" s="466"/>
      <c r="K1000" s="467"/>
      <c r="L1000" s="467"/>
      <c r="M1000" s="467"/>
      <c r="N1000" s="472"/>
      <c r="O1000" s="86"/>
      <c r="P1000" s="15" t="s">
        <v>45</v>
      </c>
      <c r="Q1000" s="44"/>
      <c r="R1000" s="15" t="s">
        <v>46</v>
      </c>
      <c r="S1000" s="85"/>
      <c r="T1000" s="474" t="s">
        <v>47</v>
      </c>
      <c r="U1000" s="475"/>
      <c r="V1000" s="476"/>
      <c r="W1000" s="477"/>
      <c r="X1000" s="477"/>
      <c r="Y1000" s="60"/>
      <c r="Z1000" s="33"/>
      <c r="AA1000" s="34"/>
      <c r="AB1000" s="34"/>
      <c r="AC1000" s="35"/>
      <c r="AD1000" s="33"/>
      <c r="AE1000" s="34"/>
      <c r="AF1000" s="34"/>
      <c r="AG1000" s="40"/>
      <c r="AH1000" s="462">
        <f>IF(V1000="賃金で算定",V1001+Z1001-AD1001,0)</f>
        <v>0</v>
      </c>
      <c r="AI1000" s="463"/>
      <c r="AJ1000" s="463"/>
      <c r="AK1000" s="464"/>
      <c r="AL1000" s="51"/>
      <c r="AM1000" s="52"/>
      <c r="AN1000" s="590"/>
      <c r="AO1000" s="591"/>
      <c r="AP1000" s="591"/>
      <c r="AQ1000" s="591"/>
      <c r="AR1000" s="591"/>
      <c r="AS1000" s="307"/>
      <c r="AV1000" s="46" t="str">
        <f>IF(OR(O1000="",Q1000=""),"", IF(O1000&lt;20,DATE(O1000+118,Q1000,IF(S1000="",1,S1000)),DATE(O1000+88,Q1000,IF(S1000="",1,S1000))))</f>
        <v/>
      </c>
      <c r="AW1000" s="47" t="str">
        <f>IF(AV1000&lt;=設定シート!C$15,"昔",IF(AV1000&lt;=設定シート!E$15,"上",IF(AV1000&lt;=設定シート!G$15,"中","下")))</f>
        <v>下</v>
      </c>
      <c r="AX1000" s="4">
        <f>IF(AV1000&lt;=設定シート!$E$36,5,IF(AV1000&lt;=設定シート!$I$36,7,IF(AV1000&lt;=設定シート!$M$36,9,11)))</f>
        <v>11</v>
      </c>
      <c r="AY1000" s="202"/>
      <c r="AZ1000" s="200"/>
      <c r="BA1000" s="204">
        <f t="shared" ref="BA1000" si="553">AN1000</f>
        <v>0</v>
      </c>
      <c r="BB1000" s="200"/>
      <c r="BC1000" s="200"/>
    </row>
    <row r="1001" spans="2:65" ht="18" customHeight="1" x14ac:dyDescent="0.15">
      <c r="B1001" s="469"/>
      <c r="C1001" s="470"/>
      <c r="D1001" s="470"/>
      <c r="E1001" s="470"/>
      <c r="F1001" s="470"/>
      <c r="G1001" s="470"/>
      <c r="H1001" s="470"/>
      <c r="I1001" s="471"/>
      <c r="J1001" s="469"/>
      <c r="K1001" s="470"/>
      <c r="L1001" s="470"/>
      <c r="M1001" s="470"/>
      <c r="N1001" s="473"/>
      <c r="O1001" s="87"/>
      <c r="P1001" s="16" t="s">
        <v>45</v>
      </c>
      <c r="Q1001" s="45"/>
      <c r="R1001" s="16" t="s">
        <v>46</v>
      </c>
      <c r="S1001" s="88"/>
      <c r="T1001" s="480" t="s">
        <v>48</v>
      </c>
      <c r="U1001" s="481"/>
      <c r="V1001" s="482"/>
      <c r="W1001" s="483"/>
      <c r="X1001" s="483"/>
      <c r="Y1001" s="484"/>
      <c r="Z1001" s="482"/>
      <c r="AA1001" s="483"/>
      <c r="AB1001" s="483"/>
      <c r="AC1001" s="483"/>
      <c r="AD1001" s="482">
        <v>0</v>
      </c>
      <c r="AE1001" s="483"/>
      <c r="AF1001" s="483"/>
      <c r="AG1001" s="484"/>
      <c r="AH1001" s="435">
        <f>IF(V1000="賃金で算定",0,V1001+Z1001-AD1001)</f>
        <v>0</v>
      </c>
      <c r="AI1001" s="435"/>
      <c r="AJ1001" s="435"/>
      <c r="AK1001" s="465"/>
      <c r="AL1001" s="439">
        <f>IF(V1000="賃金で算定","賃金で算定",IF(OR(V1001=0,$F1006="",AV1000=""),0,IF(AW1000="昔",VLOOKUP($F1006,労務比率,AX1000,FALSE),IF(AW1000="上",VLOOKUP($F1006,労務比率,AX1000,FALSE),IF(AW1000="中",VLOOKUP($F1006,労務比率,AX1000,FALSE),VLOOKUP($F1006,労務比率,AX1000,FALSE))))))</f>
        <v>0</v>
      </c>
      <c r="AM1001" s="440"/>
      <c r="AN1001" s="615">
        <f>IF(V1000="賃金で算定",0,INT(AH1001*AL1001/100))</f>
        <v>0</v>
      </c>
      <c r="AO1001" s="616"/>
      <c r="AP1001" s="616"/>
      <c r="AQ1001" s="616"/>
      <c r="AR1001" s="616"/>
      <c r="AS1001" s="309"/>
      <c r="AV1001" s="46"/>
      <c r="AW1001" s="47"/>
      <c r="AY1001" s="203">
        <f t="shared" ref="AY1001" si="554">AH1001</f>
        <v>0</v>
      </c>
      <c r="AZ1001" s="201">
        <f>IF(AV1000&lt;=設定シート!C$85,AH1001,IF(AND(AV1000&gt;=設定シート!E$85,AV1000&lt;=設定シート!G$85),AH1001*105/108,AH1001))</f>
        <v>0</v>
      </c>
      <c r="BA1001" s="198"/>
      <c r="BB1001" s="201">
        <f t="shared" ref="BB1001" si="555">IF($AL1001="賃金で算定",0,INT(AY1001*$AL1001/100))</f>
        <v>0</v>
      </c>
      <c r="BC1001" s="201">
        <f>IF(AY1001=AZ1001,BB1001,AZ1001*$AL1001/100)</f>
        <v>0</v>
      </c>
      <c r="BL1001" s="43">
        <f>IF(AY1001=AZ1001,0,1)</f>
        <v>0</v>
      </c>
      <c r="BM1001" s="43" t="str">
        <f>IF(BL1001=1,AL1001,"")</f>
        <v/>
      </c>
    </row>
    <row r="1002" spans="2:65" ht="18" customHeight="1" x14ac:dyDescent="0.15">
      <c r="B1002" s="466"/>
      <c r="C1002" s="467"/>
      <c r="D1002" s="467"/>
      <c r="E1002" s="467"/>
      <c r="F1002" s="467"/>
      <c r="G1002" s="467"/>
      <c r="H1002" s="467"/>
      <c r="I1002" s="468"/>
      <c r="J1002" s="466"/>
      <c r="K1002" s="467"/>
      <c r="L1002" s="467"/>
      <c r="M1002" s="467"/>
      <c r="N1002" s="472"/>
      <c r="O1002" s="86"/>
      <c r="P1002" s="15" t="s">
        <v>45</v>
      </c>
      <c r="Q1002" s="44"/>
      <c r="R1002" s="15" t="s">
        <v>46</v>
      </c>
      <c r="S1002" s="85"/>
      <c r="T1002" s="474" t="s">
        <v>47</v>
      </c>
      <c r="U1002" s="475"/>
      <c r="V1002" s="476"/>
      <c r="W1002" s="477"/>
      <c r="X1002" s="477"/>
      <c r="Y1002" s="60"/>
      <c r="Z1002" s="33"/>
      <c r="AA1002" s="34"/>
      <c r="AB1002" s="34"/>
      <c r="AC1002" s="35"/>
      <c r="AD1002" s="33"/>
      <c r="AE1002" s="34"/>
      <c r="AF1002" s="34"/>
      <c r="AG1002" s="40"/>
      <c r="AH1002" s="462">
        <f>IF(V1002="賃金で算定",V1003+Z1003-AD1003,0)</f>
        <v>0</v>
      </c>
      <c r="AI1002" s="463"/>
      <c r="AJ1002" s="463"/>
      <c r="AK1002" s="464"/>
      <c r="AL1002" s="51"/>
      <c r="AM1002" s="52"/>
      <c r="AN1002" s="590"/>
      <c r="AO1002" s="591"/>
      <c r="AP1002" s="591"/>
      <c r="AQ1002" s="591"/>
      <c r="AR1002" s="591"/>
      <c r="AS1002" s="307"/>
      <c r="AV1002" s="46" t="str">
        <f>IF(OR(O1002="",Q1002=""),"", IF(O1002&lt;20,DATE(O1002+118,Q1002,IF(S1002="",1,S1002)),DATE(O1002+88,Q1002,IF(S1002="",1,S1002))))</f>
        <v/>
      </c>
      <c r="AW1002" s="47" t="str">
        <f>IF(AV1002&lt;=設定シート!C$15,"昔",IF(AV1002&lt;=設定シート!E$15,"上",IF(AV1002&lt;=設定シート!G$15,"中","下")))</f>
        <v>下</v>
      </c>
      <c r="AX1002" s="4">
        <f>IF(AV1002&lt;=設定シート!$E$36,5,IF(AV1002&lt;=設定シート!$I$36,7,IF(AV1002&lt;=設定シート!$M$36,9,11)))</f>
        <v>11</v>
      </c>
      <c r="AY1002" s="202"/>
      <c r="AZ1002" s="200"/>
      <c r="BA1002" s="204">
        <f t="shared" ref="BA1002" si="556">AN1002</f>
        <v>0</v>
      </c>
      <c r="BB1002" s="200"/>
      <c r="BC1002" s="200"/>
    </row>
    <row r="1003" spans="2:65" ht="18" customHeight="1" x14ac:dyDescent="0.15">
      <c r="B1003" s="469"/>
      <c r="C1003" s="470"/>
      <c r="D1003" s="470"/>
      <c r="E1003" s="470"/>
      <c r="F1003" s="470"/>
      <c r="G1003" s="470"/>
      <c r="H1003" s="470"/>
      <c r="I1003" s="471"/>
      <c r="J1003" s="469"/>
      <c r="K1003" s="470"/>
      <c r="L1003" s="470"/>
      <c r="M1003" s="470"/>
      <c r="N1003" s="473"/>
      <c r="O1003" s="87"/>
      <c r="P1003" s="16" t="s">
        <v>45</v>
      </c>
      <c r="Q1003" s="45"/>
      <c r="R1003" s="16" t="s">
        <v>46</v>
      </c>
      <c r="S1003" s="88"/>
      <c r="T1003" s="480" t="s">
        <v>48</v>
      </c>
      <c r="U1003" s="481"/>
      <c r="V1003" s="482"/>
      <c r="W1003" s="483"/>
      <c r="X1003" s="483"/>
      <c r="Y1003" s="484"/>
      <c r="Z1003" s="482"/>
      <c r="AA1003" s="483"/>
      <c r="AB1003" s="483"/>
      <c r="AC1003" s="483"/>
      <c r="AD1003" s="482">
        <v>0</v>
      </c>
      <c r="AE1003" s="483"/>
      <c r="AF1003" s="483"/>
      <c r="AG1003" s="484"/>
      <c r="AH1003" s="435">
        <f>IF(V1002="賃金で算定",0,V1003+Z1003-AD1003)</f>
        <v>0</v>
      </c>
      <c r="AI1003" s="435"/>
      <c r="AJ1003" s="435"/>
      <c r="AK1003" s="465"/>
      <c r="AL1003" s="439">
        <f>IF(V1002="賃金で算定","賃金で算定",IF(OR(V1003=0,$F1006="",AV1002=""),0,IF(AW1002="昔",VLOOKUP($F1006,労務比率,AX1002,FALSE),IF(AW1002="上",VLOOKUP($F1006,労務比率,AX1002,FALSE),IF(AW1002="中",VLOOKUP($F1006,労務比率,AX1002,FALSE),VLOOKUP($F1006,労務比率,AX1002,FALSE))))))</f>
        <v>0</v>
      </c>
      <c r="AM1003" s="440"/>
      <c r="AN1003" s="615">
        <f>IF(V1002="賃金で算定",0,INT(AH1003*AL1003/100))</f>
        <v>0</v>
      </c>
      <c r="AO1003" s="616"/>
      <c r="AP1003" s="616"/>
      <c r="AQ1003" s="616"/>
      <c r="AR1003" s="616"/>
      <c r="AS1003" s="309"/>
      <c r="AV1003" s="46"/>
      <c r="AW1003" s="47"/>
      <c r="AY1003" s="203">
        <f t="shared" ref="AY1003" si="557">AH1003</f>
        <v>0</v>
      </c>
      <c r="AZ1003" s="201">
        <f>IF(AV1002&lt;=設定シート!C$85,AH1003,IF(AND(AV1002&gt;=設定シート!E$85,AV1002&lt;=設定シート!G$85),AH1003*105/108,AH1003))</f>
        <v>0</v>
      </c>
      <c r="BA1003" s="198"/>
      <c r="BB1003" s="201">
        <f t="shared" ref="BB1003" si="558">IF($AL1003="賃金で算定",0,INT(AY1003*$AL1003/100))</f>
        <v>0</v>
      </c>
      <c r="BC1003" s="201">
        <f>IF(AY1003=AZ1003,BB1003,AZ1003*$AL1003/100)</f>
        <v>0</v>
      </c>
      <c r="BL1003" s="43">
        <f>IF(AY1003=AZ1003,0,1)</f>
        <v>0</v>
      </c>
      <c r="BM1003" s="43" t="str">
        <f>IF(BL1003=1,AL1003,"")</f>
        <v/>
      </c>
    </row>
    <row r="1004" spans="2:65" ht="18" customHeight="1" x14ac:dyDescent="0.15">
      <c r="B1004" s="466"/>
      <c r="C1004" s="467"/>
      <c r="D1004" s="467"/>
      <c r="E1004" s="467"/>
      <c r="F1004" s="467"/>
      <c r="G1004" s="467"/>
      <c r="H1004" s="467"/>
      <c r="I1004" s="468"/>
      <c r="J1004" s="466"/>
      <c r="K1004" s="467"/>
      <c r="L1004" s="467"/>
      <c r="M1004" s="467"/>
      <c r="N1004" s="472"/>
      <c r="O1004" s="86"/>
      <c r="P1004" s="15" t="s">
        <v>45</v>
      </c>
      <c r="Q1004" s="44"/>
      <c r="R1004" s="15" t="s">
        <v>46</v>
      </c>
      <c r="S1004" s="85"/>
      <c r="T1004" s="474" t="s">
        <v>47</v>
      </c>
      <c r="U1004" s="475"/>
      <c r="V1004" s="476"/>
      <c r="W1004" s="477"/>
      <c r="X1004" s="477"/>
      <c r="Y1004" s="60"/>
      <c r="Z1004" s="33"/>
      <c r="AA1004" s="34"/>
      <c r="AB1004" s="34"/>
      <c r="AC1004" s="35"/>
      <c r="AD1004" s="33"/>
      <c r="AE1004" s="34"/>
      <c r="AF1004" s="34"/>
      <c r="AG1004" s="40"/>
      <c r="AH1004" s="462">
        <f>IF(V1004="賃金で算定",V1005+Z1005-AD1005,0)</f>
        <v>0</v>
      </c>
      <c r="AI1004" s="463"/>
      <c r="AJ1004" s="463"/>
      <c r="AK1004" s="464"/>
      <c r="AL1004" s="51"/>
      <c r="AM1004" s="52"/>
      <c r="AN1004" s="590"/>
      <c r="AO1004" s="591"/>
      <c r="AP1004" s="591"/>
      <c r="AQ1004" s="591"/>
      <c r="AR1004" s="591"/>
      <c r="AS1004" s="307"/>
      <c r="AV1004" s="46" t="str">
        <f>IF(OR(O1004="",Q1004=""),"", IF(O1004&lt;20,DATE(O1004+118,Q1004,IF(S1004="",1,S1004)),DATE(O1004+88,Q1004,IF(S1004="",1,S1004))))</f>
        <v/>
      </c>
      <c r="AW1004" s="47" t="str">
        <f>IF(AV1004&lt;=設定シート!C$15,"昔",IF(AV1004&lt;=設定シート!E$15,"上",IF(AV1004&lt;=設定シート!G$15,"中","下")))</f>
        <v>下</v>
      </c>
      <c r="AX1004" s="4">
        <f>IF(AV1004&lt;=設定シート!$E$36,5,IF(AV1004&lt;=設定シート!$I$36,7,IF(AV1004&lt;=設定シート!$M$36,9,11)))</f>
        <v>11</v>
      </c>
      <c r="AY1004" s="202"/>
      <c r="AZ1004" s="200"/>
      <c r="BA1004" s="204">
        <f t="shared" ref="BA1004" si="559">AN1004</f>
        <v>0</v>
      </c>
      <c r="BB1004" s="200"/>
      <c r="BC1004" s="200"/>
    </row>
    <row r="1005" spans="2:65" ht="18" customHeight="1" x14ac:dyDescent="0.15">
      <c r="B1005" s="469"/>
      <c r="C1005" s="470"/>
      <c r="D1005" s="470"/>
      <c r="E1005" s="470"/>
      <c r="F1005" s="470"/>
      <c r="G1005" s="470"/>
      <c r="H1005" s="470"/>
      <c r="I1005" s="471"/>
      <c r="J1005" s="469"/>
      <c r="K1005" s="470"/>
      <c r="L1005" s="470"/>
      <c r="M1005" s="470"/>
      <c r="N1005" s="473"/>
      <c r="O1005" s="87"/>
      <c r="P1005" s="184" t="s">
        <v>45</v>
      </c>
      <c r="Q1005" s="45"/>
      <c r="R1005" s="16" t="s">
        <v>46</v>
      </c>
      <c r="S1005" s="88"/>
      <c r="T1005" s="480" t="s">
        <v>48</v>
      </c>
      <c r="U1005" s="481"/>
      <c r="V1005" s="482"/>
      <c r="W1005" s="483"/>
      <c r="X1005" s="483"/>
      <c r="Y1005" s="484"/>
      <c r="Z1005" s="482"/>
      <c r="AA1005" s="483"/>
      <c r="AB1005" s="483"/>
      <c r="AC1005" s="483"/>
      <c r="AD1005" s="482">
        <v>0</v>
      </c>
      <c r="AE1005" s="483"/>
      <c r="AF1005" s="483"/>
      <c r="AG1005" s="484"/>
      <c r="AH1005" s="436">
        <f>IF(V1004="賃金で算定",0,V1005+Z1005-AD1005)</f>
        <v>0</v>
      </c>
      <c r="AI1005" s="437"/>
      <c r="AJ1005" s="437"/>
      <c r="AK1005" s="438"/>
      <c r="AL1005" s="439">
        <f>IF(V1004="賃金で算定","賃金で算定",IF(OR(V1005=0,$F1006="",AV1004=""),0,IF(AW1004="昔",VLOOKUP($F1006,労務比率,AX1004,FALSE),IF(AW1004="上",VLOOKUP($F1006,労務比率,AX1004,FALSE),IF(AW1004="中",VLOOKUP($F1006,労務比率,AX1004,FALSE),VLOOKUP($F1006,労務比率,AX1004,FALSE))))))</f>
        <v>0</v>
      </c>
      <c r="AM1005" s="440"/>
      <c r="AN1005" s="615">
        <f>IF(V1004="賃金で算定",0,INT(AH1005*AL1005/100))</f>
        <v>0</v>
      </c>
      <c r="AO1005" s="616"/>
      <c r="AP1005" s="616"/>
      <c r="AQ1005" s="616"/>
      <c r="AR1005" s="616"/>
      <c r="AS1005" s="309"/>
      <c r="AV1005" s="46"/>
      <c r="AW1005" s="47"/>
      <c r="AY1005" s="203">
        <f t="shared" ref="AY1005" si="560">AH1005</f>
        <v>0</v>
      </c>
      <c r="AZ1005" s="201">
        <f>IF(AV1004&lt;=設定シート!C$85,AH1005,IF(AND(AV1004&gt;=設定シート!E$85,AV1004&lt;=設定シート!G$85),AH1005*105/108,AH1005))</f>
        <v>0</v>
      </c>
      <c r="BA1005" s="198"/>
      <c r="BB1005" s="201">
        <f t="shared" ref="BB1005" si="561">IF($AL1005="賃金で算定",0,INT(AY1005*$AL1005/100))</f>
        <v>0</v>
      </c>
      <c r="BC1005" s="201">
        <f>IF(AY1005=AZ1005,BB1005,AZ1005*$AL1005/100)</f>
        <v>0</v>
      </c>
      <c r="BL1005" s="43">
        <f>IF(AY1005=AZ1005,0,1)</f>
        <v>0</v>
      </c>
      <c r="BM1005" s="43" t="str">
        <f>IF(BL1005=1,AL1005,"")</f>
        <v/>
      </c>
    </row>
    <row r="1006" spans="2:65" ht="18" customHeight="1" x14ac:dyDescent="0.15">
      <c r="B1006" s="441" t="s">
        <v>85</v>
      </c>
      <c r="C1006" s="442"/>
      <c r="D1006" s="442"/>
      <c r="E1006" s="443"/>
      <c r="F1006" s="450"/>
      <c r="G1006" s="451"/>
      <c r="H1006" s="451"/>
      <c r="I1006" s="451"/>
      <c r="J1006" s="451"/>
      <c r="K1006" s="451"/>
      <c r="L1006" s="451"/>
      <c r="M1006" s="451"/>
      <c r="N1006" s="452"/>
      <c r="O1006" s="441" t="s">
        <v>49</v>
      </c>
      <c r="P1006" s="442"/>
      <c r="Q1006" s="442"/>
      <c r="R1006" s="442"/>
      <c r="S1006" s="442"/>
      <c r="T1006" s="442"/>
      <c r="U1006" s="443"/>
      <c r="V1006" s="459">
        <f>AH1006</f>
        <v>0</v>
      </c>
      <c r="W1006" s="460"/>
      <c r="X1006" s="460"/>
      <c r="Y1006" s="461"/>
      <c r="Z1006" s="33"/>
      <c r="AA1006" s="34"/>
      <c r="AB1006" s="34"/>
      <c r="AC1006" s="35"/>
      <c r="AD1006" s="33"/>
      <c r="AE1006" s="34"/>
      <c r="AF1006" s="34"/>
      <c r="AG1006" s="35"/>
      <c r="AH1006" s="462">
        <f>AH988+AH990+AH992+AH994+AH996+AH998+AH1000+AH1002+AH1004</f>
        <v>0</v>
      </c>
      <c r="AI1006" s="463"/>
      <c r="AJ1006" s="463"/>
      <c r="AK1006" s="464"/>
      <c r="AL1006" s="53"/>
      <c r="AM1006" s="54"/>
      <c r="AN1006" s="459">
        <f>AN988+AN990+AN992+AN994+AN996+AN998+AN1000+AN1002+AN1004</f>
        <v>0</v>
      </c>
      <c r="AO1006" s="460"/>
      <c r="AP1006" s="460"/>
      <c r="AQ1006" s="460"/>
      <c r="AR1006" s="460"/>
      <c r="AS1006" s="307"/>
      <c r="AW1006" s="47"/>
      <c r="AY1006" s="202"/>
      <c r="AZ1006" s="205"/>
      <c r="BA1006" s="212">
        <f>BA988+BA990+BA992+BA994+BA996+BA998+BA1000+BA1002+BA1004</f>
        <v>0</v>
      </c>
      <c r="BB1006" s="204">
        <f>BB989+BB991+BB993+BB995+BB997+BB999+BB1001+BB1003+BB1005</f>
        <v>0</v>
      </c>
      <c r="BC1006" s="204">
        <f>SUMIF(BL989:BL1005,0,BC989:BC1005)+ROUNDDOWN(ROUNDDOWN(BL1006*105/108,0)*BM1006/100,0)</f>
        <v>0</v>
      </c>
      <c r="BL1006" s="43">
        <f>SUMIF(BL989:BL1005,1,AH989:AK1005)</f>
        <v>0</v>
      </c>
      <c r="BM1006" s="43">
        <f>IF(COUNT(BM989:BM1005)=0,0,SUM(BM989:BM1005)/COUNT(BM989:BM1005))</f>
        <v>0</v>
      </c>
    </row>
    <row r="1007" spans="2:65" ht="18" customHeight="1" x14ac:dyDescent="0.15">
      <c r="B1007" s="444"/>
      <c r="C1007" s="445"/>
      <c r="D1007" s="445"/>
      <c r="E1007" s="446"/>
      <c r="F1007" s="453"/>
      <c r="G1007" s="454"/>
      <c r="H1007" s="454"/>
      <c r="I1007" s="454"/>
      <c r="J1007" s="454"/>
      <c r="K1007" s="454"/>
      <c r="L1007" s="454"/>
      <c r="M1007" s="454"/>
      <c r="N1007" s="455"/>
      <c r="O1007" s="444"/>
      <c r="P1007" s="445"/>
      <c r="Q1007" s="445"/>
      <c r="R1007" s="445"/>
      <c r="S1007" s="445"/>
      <c r="T1007" s="445"/>
      <c r="U1007" s="446"/>
      <c r="V1007" s="434">
        <f>V989+V991+V993+V995+V997+V999+V1001+V1003+V1005-V1006</f>
        <v>0</v>
      </c>
      <c r="W1007" s="435"/>
      <c r="X1007" s="435"/>
      <c r="Y1007" s="465"/>
      <c r="Z1007" s="434">
        <f>Z989+Z991+Z993+Z995+Z997+Z999+Z1001+Z1003+Z1005</f>
        <v>0</v>
      </c>
      <c r="AA1007" s="435"/>
      <c r="AB1007" s="435"/>
      <c r="AC1007" s="435"/>
      <c r="AD1007" s="434">
        <f>AD989+AD991+AD993+AD995+AD997+AD999+AD1001+AD1003+AD1005</f>
        <v>0</v>
      </c>
      <c r="AE1007" s="435"/>
      <c r="AF1007" s="435"/>
      <c r="AG1007" s="435"/>
      <c r="AH1007" s="434">
        <f>AY1007</f>
        <v>0</v>
      </c>
      <c r="AI1007" s="435"/>
      <c r="AJ1007" s="435"/>
      <c r="AK1007" s="435"/>
      <c r="AL1007" s="55"/>
      <c r="AM1007" s="56"/>
      <c r="AN1007" s="926">
        <f>BB1007</f>
        <v>0</v>
      </c>
      <c r="AO1007" s="638"/>
      <c r="AP1007" s="638"/>
      <c r="AQ1007" s="638"/>
      <c r="AR1007" s="638"/>
      <c r="AS1007" s="308"/>
      <c r="AW1007" s="47"/>
      <c r="AY1007" s="208">
        <f>AY989+AY991+AY993+AY995+AY997+AY999+AY1001+AY1003+AY1005</f>
        <v>0</v>
      </c>
      <c r="AZ1007" s="210"/>
      <c r="BA1007" s="210"/>
      <c r="BB1007" s="206">
        <f>BB1006</f>
        <v>0</v>
      </c>
      <c r="BC1007" s="213"/>
    </row>
    <row r="1008" spans="2:65" ht="18" customHeight="1" x14ac:dyDescent="0.15">
      <c r="B1008" s="447"/>
      <c r="C1008" s="448"/>
      <c r="D1008" s="448"/>
      <c r="E1008" s="449"/>
      <c r="F1008" s="456"/>
      <c r="G1008" s="457"/>
      <c r="H1008" s="457"/>
      <c r="I1008" s="457"/>
      <c r="J1008" s="457"/>
      <c r="K1008" s="457"/>
      <c r="L1008" s="457"/>
      <c r="M1008" s="457"/>
      <c r="N1008" s="458"/>
      <c r="O1008" s="447"/>
      <c r="P1008" s="448"/>
      <c r="Q1008" s="448"/>
      <c r="R1008" s="448"/>
      <c r="S1008" s="448"/>
      <c r="T1008" s="448"/>
      <c r="U1008" s="449"/>
      <c r="V1008" s="436"/>
      <c r="W1008" s="437"/>
      <c r="X1008" s="437"/>
      <c r="Y1008" s="438"/>
      <c r="Z1008" s="436"/>
      <c r="AA1008" s="437"/>
      <c r="AB1008" s="437"/>
      <c r="AC1008" s="437"/>
      <c r="AD1008" s="436"/>
      <c r="AE1008" s="437"/>
      <c r="AF1008" s="437"/>
      <c r="AG1008" s="437"/>
      <c r="AH1008" s="436">
        <f>AZ1008</f>
        <v>0</v>
      </c>
      <c r="AI1008" s="437"/>
      <c r="AJ1008" s="437"/>
      <c r="AK1008" s="438"/>
      <c r="AL1008" s="57"/>
      <c r="AM1008" s="58"/>
      <c r="AN1008" s="615">
        <f>BC1008</f>
        <v>0</v>
      </c>
      <c r="AO1008" s="616"/>
      <c r="AP1008" s="616"/>
      <c r="AQ1008" s="616"/>
      <c r="AR1008" s="616"/>
      <c r="AS1008" s="309"/>
      <c r="AU1008" s="90"/>
      <c r="AW1008" s="47"/>
      <c r="AY1008" s="209"/>
      <c r="AZ1008" s="211">
        <f>IF(AZ989+AZ991+AZ993+AZ995+AZ997+AZ999+AZ1001+AZ1003+AZ1005=AY1007,0,ROUNDDOWN(AZ989+AZ991+AZ993+AZ995+AZ997+AZ999+AZ1001+AZ1003+AZ1005,0))</f>
        <v>0</v>
      </c>
      <c r="BA1008" s="207"/>
      <c r="BB1008" s="207"/>
      <c r="BC1008" s="211">
        <f>IF(BC1006=BB1007,0,BC1006)</f>
        <v>0</v>
      </c>
    </row>
    <row r="1009" spans="2:49" ht="18" customHeight="1" x14ac:dyDescent="0.15">
      <c r="AD1009" s="1" t="str">
        <f>IF(AND($F1006="",$V1006+$V1007&gt;0),"事業の種類を選択してください。","")</f>
        <v/>
      </c>
      <c r="AN1009" s="929">
        <f>IF(AN1006=0,0,AN1006+IF(AN1008=0,AN1007,AN1008))</f>
        <v>0</v>
      </c>
      <c r="AO1009" s="929"/>
      <c r="AP1009" s="929"/>
      <c r="AQ1009" s="929"/>
      <c r="AR1009" s="929"/>
      <c r="AW1009" s="47"/>
    </row>
    <row r="1010" spans="2:49" ht="31.5" customHeight="1" x14ac:dyDescent="0.15">
      <c r="AN1010" s="337"/>
      <c r="AO1010" s="337"/>
      <c r="AP1010" s="337"/>
      <c r="AQ1010" s="337"/>
      <c r="AR1010" s="337"/>
      <c r="AW1010" s="47"/>
    </row>
    <row r="1011" spans="2:49" ht="7.5" customHeight="1" x14ac:dyDescent="0.15">
      <c r="X1011" s="6"/>
      <c r="Y1011" s="6"/>
      <c r="AW1011" s="47"/>
    </row>
    <row r="1012" spans="2:49" ht="10.5" customHeight="1" x14ac:dyDescent="0.15">
      <c r="X1012" s="6"/>
      <c r="Y1012" s="6"/>
      <c r="AW1012" s="47"/>
    </row>
    <row r="1013" spans="2:49" ht="5.25" customHeight="1" x14ac:dyDescent="0.15">
      <c r="X1013" s="6"/>
      <c r="Y1013" s="6"/>
      <c r="AW1013" s="47"/>
    </row>
    <row r="1014" spans="2:49" ht="5.25" customHeight="1" x14ac:dyDescent="0.15">
      <c r="X1014" s="6"/>
      <c r="Y1014" s="6"/>
      <c r="AW1014" s="47"/>
    </row>
    <row r="1015" spans="2:49" ht="5.25" customHeight="1" x14ac:dyDescent="0.15">
      <c r="X1015" s="6"/>
      <c r="Y1015" s="6"/>
      <c r="AW1015" s="47"/>
    </row>
    <row r="1016" spans="2:49" ht="5.25" customHeight="1" x14ac:dyDescent="0.15">
      <c r="X1016" s="6"/>
      <c r="Y1016" s="6"/>
      <c r="AW1016" s="47"/>
    </row>
    <row r="1017" spans="2:49" ht="17.25" customHeight="1" x14ac:dyDescent="0.15">
      <c r="B1017" s="2" t="s">
        <v>50</v>
      </c>
      <c r="S1017" s="4"/>
      <c r="T1017" s="4"/>
      <c r="U1017" s="4"/>
      <c r="V1017" s="4"/>
      <c r="W1017" s="4"/>
      <c r="AL1017" s="48"/>
      <c r="AW1017" s="47"/>
    </row>
    <row r="1018" spans="2:49" ht="12.75" customHeight="1" x14ac:dyDescent="0.15">
      <c r="M1018" s="49"/>
      <c r="N1018" s="49"/>
      <c r="O1018" s="49"/>
      <c r="P1018" s="49"/>
      <c r="Q1018" s="49"/>
      <c r="R1018" s="49"/>
      <c r="S1018" s="49"/>
      <c r="T1018" s="50"/>
      <c r="U1018" s="50"/>
      <c r="V1018" s="50"/>
      <c r="W1018" s="50"/>
      <c r="X1018" s="50"/>
      <c r="Y1018" s="50"/>
      <c r="Z1018" s="50"/>
      <c r="AA1018" s="49"/>
      <c r="AB1018" s="49"/>
      <c r="AC1018" s="49"/>
      <c r="AL1018" s="48"/>
      <c r="AM1018" s="560" t="s">
        <v>266</v>
      </c>
      <c r="AN1018" s="561"/>
      <c r="AO1018" s="561"/>
      <c r="AP1018" s="562"/>
      <c r="AW1018" s="47"/>
    </row>
    <row r="1019" spans="2:49" ht="12.75" customHeight="1" x14ac:dyDescent="0.15">
      <c r="M1019" s="49"/>
      <c r="N1019" s="49"/>
      <c r="O1019" s="49"/>
      <c r="P1019" s="49"/>
      <c r="Q1019" s="49"/>
      <c r="R1019" s="49"/>
      <c r="S1019" s="49"/>
      <c r="T1019" s="50"/>
      <c r="U1019" s="50"/>
      <c r="V1019" s="50"/>
      <c r="W1019" s="50"/>
      <c r="X1019" s="50"/>
      <c r="Y1019" s="50"/>
      <c r="Z1019" s="50"/>
      <c r="AA1019" s="49"/>
      <c r="AB1019" s="49"/>
      <c r="AC1019" s="49"/>
      <c r="AL1019" s="48"/>
      <c r="AM1019" s="563"/>
      <c r="AN1019" s="564"/>
      <c r="AO1019" s="564"/>
      <c r="AP1019" s="565"/>
      <c r="AW1019" s="47"/>
    </row>
    <row r="1020" spans="2:49" ht="12.75" customHeight="1" x14ac:dyDescent="0.15">
      <c r="M1020" s="49"/>
      <c r="N1020" s="49"/>
      <c r="O1020" s="49"/>
      <c r="P1020" s="49"/>
      <c r="Q1020" s="49"/>
      <c r="R1020" s="49"/>
      <c r="S1020" s="49"/>
      <c r="T1020" s="49"/>
      <c r="U1020" s="49"/>
      <c r="V1020" s="49"/>
      <c r="W1020" s="49"/>
      <c r="X1020" s="49"/>
      <c r="Y1020" s="49"/>
      <c r="Z1020" s="49"/>
      <c r="AA1020" s="49"/>
      <c r="AB1020" s="49"/>
      <c r="AC1020" s="49"/>
      <c r="AL1020" s="48"/>
      <c r="AM1020" s="220"/>
      <c r="AN1020" s="335"/>
      <c r="AW1020" s="47"/>
    </row>
    <row r="1021" spans="2:49" ht="6" customHeight="1" x14ac:dyDescent="0.15">
      <c r="M1021" s="49"/>
      <c r="N1021" s="49"/>
      <c r="O1021" s="49"/>
      <c r="P1021" s="49"/>
      <c r="Q1021" s="49"/>
      <c r="R1021" s="49"/>
      <c r="S1021" s="49"/>
      <c r="T1021" s="49"/>
      <c r="U1021" s="49"/>
      <c r="V1021" s="49"/>
      <c r="W1021" s="49"/>
      <c r="X1021" s="49"/>
      <c r="Y1021" s="49"/>
      <c r="Z1021" s="49"/>
      <c r="AA1021" s="49"/>
      <c r="AB1021" s="49"/>
      <c r="AC1021" s="49"/>
      <c r="AL1021" s="48"/>
      <c r="AM1021" s="48"/>
      <c r="AW1021" s="47"/>
    </row>
    <row r="1022" spans="2:49" ht="12.75" customHeight="1" x14ac:dyDescent="0.15">
      <c r="B1022" s="566" t="s">
        <v>2</v>
      </c>
      <c r="C1022" s="567"/>
      <c r="D1022" s="567"/>
      <c r="E1022" s="567"/>
      <c r="F1022" s="567"/>
      <c r="G1022" s="567"/>
      <c r="H1022" s="567"/>
      <c r="I1022" s="567"/>
      <c r="J1022" s="569" t="s">
        <v>10</v>
      </c>
      <c r="K1022" s="569"/>
      <c r="L1022" s="3" t="s">
        <v>3</v>
      </c>
      <c r="M1022" s="569" t="s">
        <v>11</v>
      </c>
      <c r="N1022" s="569"/>
      <c r="O1022" s="570" t="s">
        <v>12</v>
      </c>
      <c r="P1022" s="569"/>
      <c r="Q1022" s="569"/>
      <c r="R1022" s="569"/>
      <c r="S1022" s="569"/>
      <c r="T1022" s="569"/>
      <c r="U1022" s="569" t="s">
        <v>13</v>
      </c>
      <c r="V1022" s="569"/>
      <c r="W1022" s="569"/>
      <c r="AD1022" s="5"/>
      <c r="AE1022" s="5"/>
      <c r="AF1022" s="5"/>
      <c r="AG1022" s="5"/>
      <c r="AH1022" s="5"/>
      <c r="AI1022" s="5"/>
      <c r="AJ1022" s="5"/>
      <c r="AL1022" s="571">
        <f>$AL$9</f>
        <v>0</v>
      </c>
      <c r="AM1022" s="572"/>
      <c r="AN1022" s="938" t="s">
        <v>4</v>
      </c>
      <c r="AO1022" s="938"/>
      <c r="AP1022" s="941">
        <v>25</v>
      </c>
      <c r="AQ1022" s="941"/>
      <c r="AR1022" s="938" t="s">
        <v>5</v>
      </c>
      <c r="AS1022" s="944"/>
      <c r="AW1022" s="47"/>
    </row>
    <row r="1023" spans="2:49" ht="13.5" customHeight="1" x14ac:dyDescent="0.15">
      <c r="B1023" s="567"/>
      <c r="C1023" s="567"/>
      <c r="D1023" s="567"/>
      <c r="E1023" s="567"/>
      <c r="F1023" s="567"/>
      <c r="G1023" s="567"/>
      <c r="H1023" s="567"/>
      <c r="I1023" s="567"/>
      <c r="J1023" s="508" t="str">
        <f>$J$10</f>
        <v>1</v>
      </c>
      <c r="K1023" s="510" t="str">
        <f>$K$10</f>
        <v>2</v>
      </c>
      <c r="L1023" s="513" t="str">
        <f>$L$10</f>
        <v>1</v>
      </c>
      <c r="M1023" s="516" t="str">
        <f>$M$10</f>
        <v>0</v>
      </c>
      <c r="N1023" s="510" t="str">
        <f>$N$10</f>
        <v>3</v>
      </c>
      <c r="O1023" s="516" t="str">
        <f>$O$10</f>
        <v>9</v>
      </c>
      <c r="P1023" s="519" t="str">
        <f>$P$10</f>
        <v>3</v>
      </c>
      <c r="Q1023" s="519" t="str">
        <f>$Q$10</f>
        <v>9</v>
      </c>
      <c r="R1023" s="519" t="str">
        <f>$R$10</f>
        <v>0</v>
      </c>
      <c r="S1023" s="519" t="str">
        <f>$S$10</f>
        <v>2</v>
      </c>
      <c r="T1023" s="510" t="str">
        <f>$T$10</f>
        <v>5</v>
      </c>
      <c r="U1023" s="516">
        <f>$U$10</f>
        <v>0</v>
      </c>
      <c r="V1023" s="519">
        <f>$V$10</f>
        <v>0</v>
      </c>
      <c r="W1023" s="510">
        <f>$W$10</f>
        <v>0</v>
      </c>
      <c r="AD1023" s="5"/>
      <c r="AE1023" s="5"/>
      <c r="AF1023" s="5"/>
      <c r="AG1023" s="5"/>
      <c r="AH1023" s="5"/>
      <c r="AI1023" s="5"/>
      <c r="AJ1023" s="5"/>
      <c r="AL1023" s="573"/>
      <c r="AM1023" s="574"/>
      <c r="AN1023" s="939"/>
      <c r="AO1023" s="939"/>
      <c r="AP1023" s="942"/>
      <c r="AQ1023" s="942"/>
      <c r="AR1023" s="939"/>
      <c r="AS1023" s="945"/>
      <c r="AW1023" s="47"/>
    </row>
    <row r="1024" spans="2:49" ht="9" customHeight="1" x14ac:dyDescent="0.15">
      <c r="B1024" s="567"/>
      <c r="C1024" s="567"/>
      <c r="D1024" s="567"/>
      <c r="E1024" s="567"/>
      <c r="F1024" s="567"/>
      <c r="G1024" s="567"/>
      <c r="H1024" s="567"/>
      <c r="I1024" s="567"/>
      <c r="J1024" s="509"/>
      <c r="K1024" s="511"/>
      <c r="L1024" s="514"/>
      <c r="M1024" s="517"/>
      <c r="N1024" s="511"/>
      <c r="O1024" s="517"/>
      <c r="P1024" s="520"/>
      <c r="Q1024" s="520"/>
      <c r="R1024" s="520"/>
      <c r="S1024" s="520"/>
      <c r="T1024" s="511"/>
      <c r="U1024" s="517"/>
      <c r="V1024" s="520"/>
      <c r="W1024" s="511"/>
      <c r="AD1024" s="5"/>
      <c r="AE1024" s="5"/>
      <c r="AF1024" s="5"/>
      <c r="AG1024" s="5"/>
      <c r="AH1024" s="5"/>
      <c r="AI1024" s="5"/>
      <c r="AJ1024" s="5"/>
      <c r="AL1024" s="575"/>
      <c r="AM1024" s="576"/>
      <c r="AN1024" s="940"/>
      <c r="AO1024" s="940"/>
      <c r="AP1024" s="943"/>
      <c r="AQ1024" s="943"/>
      <c r="AR1024" s="940"/>
      <c r="AS1024" s="946"/>
      <c r="AW1024" s="47"/>
    </row>
    <row r="1025" spans="2:65" ht="6" customHeight="1" x14ac:dyDescent="0.15">
      <c r="B1025" s="568"/>
      <c r="C1025" s="568"/>
      <c r="D1025" s="568"/>
      <c r="E1025" s="568"/>
      <c r="F1025" s="568"/>
      <c r="G1025" s="568"/>
      <c r="H1025" s="568"/>
      <c r="I1025" s="568"/>
      <c r="J1025" s="509"/>
      <c r="K1025" s="512"/>
      <c r="L1025" s="515"/>
      <c r="M1025" s="518"/>
      <c r="N1025" s="512"/>
      <c r="O1025" s="518"/>
      <c r="P1025" s="521"/>
      <c r="Q1025" s="521"/>
      <c r="R1025" s="521"/>
      <c r="S1025" s="521"/>
      <c r="T1025" s="512"/>
      <c r="U1025" s="518"/>
      <c r="V1025" s="521"/>
      <c r="W1025" s="512"/>
      <c r="AW1025" s="47"/>
    </row>
    <row r="1026" spans="2:65" ht="15" customHeight="1" x14ac:dyDescent="0.15">
      <c r="B1026" s="487" t="s">
        <v>51</v>
      </c>
      <c r="C1026" s="488"/>
      <c r="D1026" s="488"/>
      <c r="E1026" s="488"/>
      <c r="F1026" s="488"/>
      <c r="G1026" s="488"/>
      <c r="H1026" s="488"/>
      <c r="I1026" s="489"/>
      <c r="J1026" s="487" t="s">
        <v>6</v>
      </c>
      <c r="K1026" s="488"/>
      <c r="L1026" s="488"/>
      <c r="M1026" s="488"/>
      <c r="N1026" s="496"/>
      <c r="O1026" s="499" t="s">
        <v>52</v>
      </c>
      <c r="P1026" s="488"/>
      <c r="Q1026" s="488"/>
      <c r="R1026" s="488"/>
      <c r="S1026" s="488"/>
      <c r="T1026" s="488"/>
      <c r="U1026" s="489"/>
      <c r="V1026" s="12" t="s">
        <v>53</v>
      </c>
      <c r="W1026" s="27"/>
      <c r="X1026" s="27"/>
      <c r="Y1026" s="526" t="s">
        <v>54</v>
      </c>
      <c r="Z1026" s="526"/>
      <c r="AA1026" s="526"/>
      <c r="AB1026" s="526"/>
      <c r="AC1026" s="526"/>
      <c r="AD1026" s="526"/>
      <c r="AE1026" s="526"/>
      <c r="AF1026" s="526"/>
      <c r="AG1026" s="526"/>
      <c r="AH1026" s="526"/>
      <c r="AI1026" s="27"/>
      <c r="AJ1026" s="27"/>
      <c r="AK1026" s="28"/>
      <c r="AL1026" s="527" t="s">
        <v>216</v>
      </c>
      <c r="AM1026" s="527"/>
      <c r="AN1026" s="930" t="s">
        <v>33</v>
      </c>
      <c r="AO1026" s="930"/>
      <c r="AP1026" s="930"/>
      <c r="AQ1026" s="930"/>
      <c r="AR1026" s="930"/>
      <c r="AS1026" s="931"/>
      <c r="AW1026" s="47"/>
    </row>
    <row r="1027" spans="2:65" ht="13.5" customHeight="1" x14ac:dyDescent="0.15">
      <c r="B1027" s="490"/>
      <c r="C1027" s="491"/>
      <c r="D1027" s="491"/>
      <c r="E1027" s="491"/>
      <c r="F1027" s="491"/>
      <c r="G1027" s="491"/>
      <c r="H1027" s="491"/>
      <c r="I1027" s="492"/>
      <c r="J1027" s="490"/>
      <c r="K1027" s="491"/>
      <c r="L1027" s="491"/>
      <c r="M1027" s="491"/>
      <c r="N1027" s="497"/>
      <c r="O1027" s="500"/>
      <c r="P1027" s="491"/>
      <c r="Q1027" s="491"/>
      <c r="R1027" s="491"/>
      <c r="S1027" s="491"/>
      <c r="T1027" s="491"/>
      <c r="U1027" s="492"/>
      <c r="V1027" s="530" t="s">
        <v>7</v>
      </c>
      <c r="W1027" s="531"/>
      <c r="X1027" s="531"/>
      <c r="Y1027" s="532"/>
      <c r="Z1027" s="536" t="s">
        <v>16</v>
      </c>
      <c r="AA1027" s="537"/>
      <c r="AB1027" s="537"/>
      <c r="AC1027" s="538"/>
      <c r="AD1027" s="542" t="s">
        <v>17</v>
      </c>
      <c r="AE1027" s="543"/>
      <c r="AF1027" s="543"/>
      <c r="AG1027" s="544"/>
      <c r="AH1027" s="548" t="s">
        <v>86</v>
      </c>
      <c r="AI1027" s="549"/>
      <c r="AJ1027" s="549"/>
      <c r="AK1027" s="550"/>
      <c r="AL1027" s="554" t="s">
        <v>217</v>
      </c>
      <c r="AM1027" s="554"/>
      <c r="AN1027" s="932" t="s">
        <v>19</v>
      </c>
      <c r="AO1027" s="933"/>
      <c r="AP1027" s="933"/>
      <c r="AQ1027" s="933"/>
      <c r="AR1027" s="934"/>
      <c r="AS1027" s="935"/>
      <c r="AW1027" s="47"/>
      <c r="AY1027" s="196" t="s">
        <v>243</v>
      </c>
      <c r="AZ1027" s="196" t="s">
        <v>243</v>
      </c>
      <c r="BA1027" s="196" t="s">
        <v>241</v>
      </c>
      <c r="BB1027" s="522" t="s">
        <v>242</v>
      </c>
      <c r="BC1027" s="523"/>
    </row>
    <row r="1028" spans="2:65" ht="13.5" customHeight="1" x14ac:dyDescent="0.15">
      <c r="B1028" s="493"/>
      <c r="C1028" s="494"/>
      <c r="D1028" s="494"/>
      <c r="E1028" s="494"/>
      <c r="F1028" s="494"/>
      <c r="G1028" s="494"/>
      <c r="H1028" s="494"/>
      <c r="I1028" s="495"/>
      <c r="J1028" s="493"/>
      <c r="K1028" s="494"/>
      <c r="L1028" s="494"/>
      <c r="M1028" s="494"/>
      <c r="N1028" s="498"/>
      <c r="O1028" s="501"/>
      <c r="P1028" s="494"/>
      <c r="Q1028" s="494"/>
      <c r="R1028" s="494"/>
      <c r="S1028" s="494"/>
      <c r="T1028" s="494"/>
      <c r="U1028" s="495"/>
      <c r="V1028" s="533"/>
      <c r="W1028" s="534"/>
      <c r="X1028" s="534"/>
      <c r="Y1028" s="535"/>
      <c r="Z1028" s="539"/>
      <c r="AA1028" s="540"/>
      <c r="AB1028" s="540"/>
      <c r="AC1028" s="541"/>
      <c r="AD1028" s="545"/>
      <c r="AE1028" s="546"/>
      <c r="AF1028" s="546"/>
      <c r="AG1028" s="547"/>
      <c r="AH1028" s="551"/>
      <c r="AI1028" s="552"/>
      <c r="AJ1028" s="552"/>
      <c r="AK1028" s="553"/>
      <c r="AL1028" s="555"/>
      <c r="AM1028" s="555"/>
      <c r="AN1028" s="936"/>
      <c r="AO1028" s="936"/>
      <c r="AP1028" s="936"/>
      <c r="AQ1028" s="936"/>
      <c r="AR1028" s="936"/>
      <c r="AS1028" s="937"/>
      <c r="AW1028" s="47"/>
      <c r="AY1028" s="197"/>
      <c r="AZ1028" s="198" t="s">
        <v>237</v>
      </c>
      <c r="BA1028" s="198" t="s">
        <v>240</v>
      </c>
      <c r="BB1028" s="199" t="s">
        <v>238</v>
      </c>
      <c r="BC1028" s="198" t="s">
        <v>237</v>
      </c>
      <c r="BL1028" s="43" t="s">
        <v>251</v>
      </c>
      <c r="BM1028" s="43" t="s">
        <v>151</v>
      </c>
    </row>
    <row r="1029" spans="2:65" ht="18" customHeight="1" x14ac:dyDescent="0.15">
      <c r="B1029" s="466"/>
      <c r="C1029" s="467"/>
      <c r="D1029" s="467"/>
      <c r="E1029" s="467"/>
      <c r="F1029" s="467"/>
      <c r="G1029" s="467"/>
      <c r="H1029" s="467"/>
      <c r="I1029" s="468"/>
      <c r="J1029" s="466"/>
      <c r="K1029" s="467"/>
      <c r="L1029" s="467"/>
      <c r="M1029" s="467"/>
      <c r="N1029" s="472"/>
      <c r="O1029" s="86"/>
      <c r="P1029" s="15" t="s">
        <v>0</v>
      </c>
      <c r="Q1029" s="44"/>
      <c r="R1029" s="15" t="s">
        <v>1</v>
      </c>
      <c r="S1029" s="85"/>
      <c r="T1029" s="474" t="s">
        <v>57</v>
      </c>
      <c r="U1029" s="475"/>
      <c r="V1029" s="476"/>
      <c r="W1029" s="477"/>
      <c r="X1029" s="477"/>
      <c r="Y1029" s="59" t="s">
        <v>8</v>
      </c>
      <c r="Z1029" s="37"/>
      <c r="AA1029" s="38"/>
      <c r="AB1029" s="38"/>
      <c r="AC1029" s="36" t="s">
        <v>8</v>
      </c>
      <c r="AD1029" s="37"/>
      <c r="AE1029" s="38"/>
      <c r="AF1029" s="38"/>
      <c r="AG1029" s="39" t="s">
        <v>8</v>
      </c>
      <c r="AH1029" s="462">
        <f>IF(V1029="賃金で算定",V1030+Z1030-AD1030,0)</f>
        <v>0</v>
      </c>
      <c r="AI1029" s="463"/>
      <c r="AJ1029" s="463"/>
      <c r="AK1029" s="464"/>
      <c r="AL1029" s="51"/>
      <c r="AM1029" s="52"/>
      <c r="AN1029" s="590"/>
      <c r="AO1029" s="591"/>
      <c r="AP1029" s="591"/>
      <c r="AQ1029" s="591"/>
      <c r="AR1029" s="591"/>
      <c r="AS1029" s="265" t="s">
        <v>8</v>
      </c>
      <c r="AV1029" s="46" t="str">
        <f>IF(OR(O1029="",Q1029=""),"", IF(O1029&lt;20,DATE(O1029+118,Q1029,IF(S1029="",1,S1029)),DATE(O1029+88,Q1029,IF(S1029="",1,S1029))))</f>
        <v/>
      </c>
      <c r="AW1029" s="47" t="str">
        <f>IF(AV1029&lt;=設定シート!C$15,"昔",IF(AV1029&lt;=設定シート!E$15,"上",IF(AV1029&lt;=設定シート!G$15,"中","下")))</f>
        <v>下</v>
      </c>
      <c r="AX1029" s="4">
        <f>IF(AV1029&lt;=設定シート!$E$36,5,IF(AV1029&lt;=設定シート!$I$36,7,IF(AV1029&lt;=設定シート!$M$36,9,11)))</f>
        <v>11</v>
      </c>
      <c r="AY1029" s="202"/>
      <c r="AZ1029" s="200"/>
      <c r="BA1029" s="204">
        <f>AN1029</f>
        <v>0</v>
      </c>
      <c r="BB1029" s="200"/>
      <c r="BC1029" s="200"/>
    </row>
    <row r="1030" spans="2:65" ht="18" customHeight="1" x14ac:dyDescent="0.15">
      <c r="B1030" s="469"/>
      <c r="C1030" s="470"/>
      <c r="D1030" s="470"/>
      <c r="E1030" s="470"/>
      <c r="F1030" s="470"/>
      <c r="G1030" s="470"/>
      <c r="H1030" s="470"/>
      <c r="I1030" s="471"/>
      <c r="J1030" s="469"/>
      <c r="K1030" s="470"/>
      <c r="L1030" s="470"/>
      <c r="M1030" s="470"/>
      <c r="N1030" s="473"/>
      <c r="O1030" s="87"/>
      <c r="P1030" s="5" t="s">
        <v>0</v>
      </c>
      <c r="Q1030" s="45"/>
      <c r="R1030" s="5" t="s">
        <v>1</v>
      </c>
      <c r="S1030" s="88"/>
      <c r="T1030" s="480" t="s">
        <v>58</v>
      </c>
      <c r="U1030" s="481"/>
      <c r="V1030" s="482"/>
      <c r="W1030" s="483"/>
      <c r="X1030" s="483"/>
      <c r="Y1030" s="484"/>
      <c r="Z1030" s="485"/>
      <c r="AA1030" s="486"/>
      <c r="AB1030" s="486"/>
      <c r="AC1030" s="486"/>
      <c r="AD1030" s="482">
        <v>0</v>
      </c>
      <c r="AE1030" s="483"/>
      <c r="AF1030" s="483"/>
      <c r="AG1030" s="484"/>
      <c r="AH1030" s="435">
        <f>IF(V1029="賃金で算定",0,V1030+Z1030-AD1030)</f>
        <v>0</v>
      </c>
      <c r="AI1030" s="435"/>
      <c r="AJ1030" s="435"/>
      <c r="AK1030" s="465"/>
      <c r="AL1030" s="439">
        <f>IF(V1029="賃金で算定","賃金で算定",IF(OR(V1030=0,$F1047="",AV1029=""),0,IF(AW1029="昔",VLOOKUP($F1047,労務比率,AX1029,FALSE),IF(AW1029="上",VLOOKUP($F1047,労務比率,AX1029,FALSE),IF(AW1029="中",VLOOKUP($F1047,労務比率,AX1029,FALSE),VLOOKUP($F1047,労務比率,AX1029,FALSE))))))</f>
        <v>0</v>
      </c>
      <c r="AM1030" s="440"/>
      <c r="AN1030" s="615">
        <f>IF(V1029="賃金で算定",0,INT(AH1030*AL1030/100))</f>
        <v>0</v>
      </c>
      <c r="AO1030" s="616"/>
      <c r="AP1030" s="616"/>
      <c r="AQ1030" s="616"/>
      <c r="AR1030" s="616"/>
      <c r="AS1030" s="309"/>
      <c r="AV1030" s="46"/>
      <c r="AW1030" s="47"/>
      <c r="AY1030" s="203">
        <f>AH1030</f>
        <v>0</v>
      </c>
      <c r="AZ1030" s="201">
        <f>IF(AV1029&lt;=設定シート!C$85,AH1030,IF(AND(AV1029&gt;=設定シート!E$85,AV1029&lt;=設定シート!G$85),AH1030*105/108,AH1030))</f>
        <v>0</v>
      </c>
      <c r="BA1030" s="198"/>
      <c r="BB1030" s="201">
        <f>IF($AL1030="賃金で算定",0,INT(AY1030*$AL1030/100))</f>
        <v>0</v>
      </c>
      <c r="BC1030" s="201">
        <f>IF(AY1030=AZ1030,BB1030,AZ1030*$AL1030/100)</f>
        <v>0</v>
      </c>
      <c r="BL1030" s="43">
        <f>IF(AY1030=AZ1030,0,1)</f>
        <v>0</v>
      </c>
      <c r="BM1030" s="43" t="str">
        <f>IF(BL1030=1,AL1030,"")</f>
        <v/>
      </c>
    </row>
    <row r="1031" spans="2:65" ht="18" customHeight="1" x14ac:dyDescent="0.15">
      <c r="B1031" s="466"/>
      <c r="C1031" s="467"/>
      <c r="D1031" s="467"/>
      <c r="E1031" s="467"/>
      <c r="F1031" s="467"/>
      <c r="G1031" s="467"/>
      <c r="H1031" s="467"/>
      <c r="I1031" s="468"/>
      <c r="J1031" s="466"/>
      <c r="K1031" s="467"/>
      <c r="L1031" s="467"/>
      <c r="M1031" s="467"/>
      <c r="N1031" s="472"/>
      <c r="O1031" s="86"/>
      <c r="P1031" s="15" t="s">
        <v>45</v>
      </c>
      <c r="Q1031" s="44"/>
      <c r="R1031" s="15" t="s">
        <v>46</v>
      </c>
      <c r="S1031" s="85"/>
      <c r="T1031" s="474" t="s">
        <v>47</v>
      </c>
      <c r="U1031" s="475"/>
      <c r="V1031" s="476"/>
      <c r="W1031" s="477"/>
      <c r="X1031" s="477"/>
      <c r="Y1031" s="60"/>
      <c r="Z1031" s="33"/>
      <c r="AA1031" s="34"/>
      <c r="AB1031" s="34"/>
      <c r="AC1031" s="35"/>
      <c r="AD1031" s="33"/>
      <c r="AE1031" s="34"/>
      <c r="AF1031" s="34"/>
      <c r="AG1031" s="40"/>
      <c r="AH1031" s="462">
        <f>IF(V1031="賃金で算定",V1032+Z1032-AD1032,0)</f>
        <v>0</v>
      </c>
      <c r="AI1031" s="463"/>
      <c r="AJ1031" s="463"/>
      <c r="AK1031" s="464"/>
      <c r="AL1031" s="51"/>
      <c r="AM1031" s="52"/>
      <c r="AN1031" s="590"/>
      <c r="AO1031" s="591"/>
      <c r="AP1031" s="591"/>
      <c r="AQ1031" s="591"/>
      <c r="AR1031" s="591"/>
      <c r="AS1031" s="307"/>
      <c r="AV1031" s="46" t="str">
        <f>IF(OR(O1031="",Q1031=""),"", IF(O1031&lt;20,DATE(O1031+118,Q1031,IF(S1031="",1,S1031)),DATE(O1031+88,Q1031,IF(S1031="",1,S1031))))</f>
        <v/>
      </c>
      <c r="AW1031" s="47" t="str">
        <f>IF(AV1031&lt;=設定シート!C$15,"昔",IF(AV1031&lt;=設定シート!E$15,"上",IF(AV1031&lt;=設定シート!G$15,"中","下")))</f>
        <v>下</v>
      </c>
      <c r="AX1031" s="4">
        <f>IF(AV1031&lt;=設定シート!$E$36,5,IF(AV1031&lt;=設定シート!$I$36,7,IF(AV1031&lt;=設定シート!$M$36,9,11)))</f>
        <v>11</v>
      </c>
      <c r="AY1031" s="202"/>
      <c r="AZ1031" s="200"/>
      <c r="BA1031" s="204">
        <f t="shared" ref="BA1031" si="562">AN1031</f>
        <v>0</v>
      </c>
      <c r="BB1031" s="200"/>
      <c r="BC1031" s="200"/>
      <c r="BL1031" s="43"/>
      <c r="BM1031" s="43"/>
    </row>
    <row r="1032" spans="2:65" ht="18" customHeight="1" x14ac:dyDescent="0.15">
      <c r="B1032" s="469"/>
      <c r="C1032" s="470"/>
      <c r="D1032" s="470"/>
      <c r="E1032" s="470"/>
      <c r="F1032" s="470"/>
      <c r="G1032" s="470"/>
      <c r="H1032" s="470"/>
      <c r="I1032" s="471"/>
      <c r="J1032" s="469"/>
      <c r="K1032" s="470"/>
      <c r="L1032" s="470"/>
      <c r="M1032" s="470"/>
      <c r="N1032" s="473"/>
      <c r="O1032" s="87"/>
      <c r="P1032" s="16" t="s">
        <v>45</v>
      </c>
      <c r="Q1032" s="45"/>
      <c r="R1032" s="16" t="s">
        <v>46</v>
      </c>
      <c r="S1032" s="88"/>
      <c r="T1032" s="480" t="s">
        <v>48</v>
      </c>
      <c r="U1032" s="481"/>
      <c r="V1032" s="482"/>
      <c r="W1032" s="483"/>
      <c r="X1032" s="483"/>
      <c r="Y1032" s="484"/>
      <c r="Z1032" s="485"/>
      <c r="AA1032" s="486"/>
      <c r="AB1032" s="486"/>
      <c r="AC1032" s="486"/>
      <c r="AD1032" s="482">
        <v>0</v>
      </c>
      <c r="AE1032" s="483"/>
      <c r="AF1032" s="483"/>
      <c r="AG1032" s="484"/>
      <c r="AH1032" s="435">
        <f>IF(V1031="賃金で算定",0,V1032+Z1032-AD1032)</f>
        <v>0</v>
      </c>
      <c r="AI1032" s="435"/>
      <c r="AJ1032" s="435"/>
      <c r="AK1032" s="465"/>
      <c r="AL1032" s="439">
        <f>IF(V1031="賃金で算定","賃金で算定",IF(OR(V1032=0,$F1047="",AV1031=""),0,IF(AW1031="昔",VLOOKUP($F1047,労務比率,AX1031,FALSE),IF(AW1031="上",VLOOKUP($F1047,労務比率,AX1031,FALSE),IF(AW1031="中",VLOOKUP($F1047,労務比率,AX1031,FALSE),VLOOKUP($F1047,労務比率,AX1031,FALSE))))))</f>
        <v>0</v>
      </c>
      <c r="AM1032" s="440"/>
      <c r="AN1032" s="615">
        <f>IF(V1031="賃金で算定",0,INT(AH1032*AL1032/100))</f>
        <v>0</v>
      </c>
      <c r="AO1032" s="616"/>
      <c r="AP1032" s="616"/>
      <c r="AQ1032" s="616"/>
      <c r="AR1032" s="616"/>
      <c r="AS1032" s="309"/>
      <c r="AV1032" s="46"/>
      <c r="AW1032" s="47"/>
      <c r="AY1032" s="203">
        <f t="shared" ref="AY1032" si="563">AH1032</f>
        <v>0</v>
      </c>
      <c r="AZ1032" s="201">
        <f>IF(AV1031&lt;=設定シート!C$85,AH1032,IF(AND(AV1031&gt;=設定シート!E$85,AV1031&lt;=設定シート!G$85),AH1032*105/108,AH1032))</f>
        <v>0</v>
      </c>
      <c r="BA1032" s="198"/>
      <c r="BB1032" s="201">
        <f t="shared" ref="BB1032" si="564">IF($AL1032="賃金で算定",0,INT(AY1032*$AL1032/100))</f>
        <v>0</v>
      </c>
      <c r="BC1032" s="201">
        <f>IF(AY1032=AZ1032,BB1032,AZ1032*$AL1032/100)</f>
        <v>0</v>
      </c>
      <c r="BL1032" s="43">
        <f>IF(AY1032=AZ1032,0,1)</f>
        <v>0</v>
      </c>
      <c r="BM1032" s="43" t="str">
        <f>IF(BL1032=1,AL1032,"")</f>
        <v/>
      </c>
    </row>
    <row r="1033" spans="2:65" ht="18" customHeight="1" x14ac:dyDescent="0.15">
      <c r="B1033" s="466"/>
      <c r="C1033" s="467"/>
      <c r="D1033" s="467"/>
      <c r="E1033" s="467"/>
      <c r="F1033" s="467"/>
      <c r="G1033" s="467"/>
      <c r="H1033" s="467"/>
      <c r="I1033" s="468"/>
      <c r="J1033" s="466"/>
      <c r="K1033" s="467"/>
      <c r="L1033" s="467"/>
      <c r="M1033" s="467"/>
      <c r="N1033" s="472"/>
      <c r="O1033" s="86"/>
      <c r="P1033" s="15" t="s">
        <v>45</v>
      </c>
      <c r="Q1033" s="44"/>
      <c r="R1033" s="15" t="s">
        <v>46</v>
      </c>
      <c r="S1033" s="85"/>
      <c r="T1033" s="474" t="s">
        <v>47</v>
      </c>
      <c r="U1033" s="475"/>
      <c r="V1033" s="476"/>
      <c r="W1033" s="477"/>
      <c r="X1033" s="477"/>
      <c r="Y1033" s="60"/>
      <c r="Z1033" s="33"/>
      <c r="AA1033" s="34"/>
      <c r="AB1033" s="34"/>
      <c r="AC1033" s="35"/>
      <c r="AD1033" s="33"/>
      <c r="AE1033" s="34"/>
      <c r="AF1033" s="34"/>
      <c r="AG1033" s="40"/>
      <c r="AH1033" s="462">
        <f>IF(V1033="賃金で算定",V1034+Z1034-AD1034,0)</f>
        <v>0</v>
      </c>
      <c r="AI1033" s="463"/>
      <c r="AJ1033" s="463"/>
      <c r="AK1033" s="464"/>
      <c r="AL1033" s="51"/>
      <c r="AM1033" s="52"/>
      <c r="AN1033" s="590"/>
      <c r="AO1033" s="591"/>
      <c r="AP1033" s="591"/>
      <c r="AQ1033" s="591"/>
      <c r="AR1033" s="591"/>
      <c r="AS1033" s="307"/>
      <c r="AV1033" s="46" t="str">
        <f>IF(OR(O1033="",Q1033=""),"", IF(O1033&lt;20,DATE(O1033+118,Q1033,IF(S1033="",1,S1033)),DATE(O1033+88,Q1033,IF(S1033="",1,S1033))))</f>
        <v/>
      </c>
      <c r="AW1033" s="47" t="str">
        <f>IF(AV1033&lt;=設定シート!C$15,"昔",IF(AV1033&lt;=設定シート!E$15,"上",IF(AV1033&lt;=設定シート!G$15,"中","下")))</f>
        <v>下</v>
      </c>
      <c r="AX1033" s="4">
        <f>IF(AV1033&lt;=設定シート!$E$36,5,IF(AV1033&lt;=設定シート!$I$36,7,IF(AV1033&lt;=設定シート!$M$36,9,11)))</f>
        <v>11</v>
      </c>
      <c r="AY1033" s="202"/>
      <c r="AZ1033" s="200"/>
      <c r="BA1033" s="204">
        <f t="shared" ref="BA1033" si="565">AN1033</f>
        <v>0</v>
      </c>
      <c r="BB1033" s="200"/>
      <c r="BC1033" s="200"/>
    </row>
    <row r="1034" spans="2:65" ht="18" customHeight="1" x14ac:dyDescent="0.15">
      <c r="B1034" s="469"/>
      <c r="C1034" s="470"/>
      <c r="D1034" s="470"/>
      <c r="E1034" s="470"/>
      <c r="F1034" s="470"/>
      <c r="G1034" s="470"/>
      <c r="H1034" s="470"/>
      <c r="I1034" s="471"/>
      <c r="J1034" s="469"/>
      <c r="K1034" s="470"/>
      <c r="L1034" s="470"/>
      <c r="M1034" s="470"/>
      <c r="N1034" s="473"/>
      <c r="O1034" s="87"/>
      <c r="P1034" s="16" t="s">
        <v>45</v>
      </c>
      <c r="Q1034" s="45"/>
      <c r="R1034" s="16" t="s">
        <v>46</v>
      </c>
      <c r="S1034" s="88"/>
      <c r="T1034" s="480" t="s">
        <v>48</v>
      </c>
      <c r="U1034" s="481"/>
      <c r="V1034" s="482"/>
      <c r="W1034" s="483"/>
      <c r="X1034" s="483"/>
      <c r="Y1034" s="484"/>
      <c r="Z1034" s="482"/>
      <c r="AA1034" s="483"/>
      <c r="AB1034" s="483"/>
      <c r="AC1034" s="483"/>
      <c r="AD1034" s="482">
        <v>0</v>
      </c>
      <c r="AE1034" s="483"/>
      <c r="AF1034" s="483"/>
      <c r="AG1034" s="484"/>
      <c r="AH1034" s="435">
        <f>IF(V1033="賃金で算定",0,V1034+Z1034-AD1034)</f>
        <v>0</v>
      </c>
      <c r="AI1034" s="435"/>
      <c r="AJ1034" s="435"/>
      <c r="AK1034" s="465"/>
      <c r="AL1034" s="439">
        <f>IF(V1033="賃金で算定","賃金で算定",IF(OR(V1034=0,$F1047="",AV1033=""),0,IF(AW1033="昔",VLOOKUP($F1047,労務比率,AX1033,FALSE),IF(AW1033="上",VLOOKUP($F1047,労務比率,AX1033,FALSE),IF(AW1033="中",VLOOKUP($F1047,労務比率,AX1033,FALSE),VLOOKUP($F1047,労務比率,AX1033,FALSE))))))</f>
        <v>0</v>
      </c>
      <c r="AM1034" s="440"/>
      <c r="AN1034" s="615">
        <f>IF(V1033="賃金で算定",0,INT(AH1034*AL1034/100))</f>
        <v>0</v>
      </c>
      <c r="AO1034" s="616"/>
      <c r="AP1034" s="616"/>
      <c r="AQ1034" s="616"/>
      <c r="AR1034" s="616"/>
      <c r="AS1034" s="309"/>
      <c r="AV1034" s="46"/>
      <c r="AW1034" s="47"/>
      <c r="AY1034" s="203">
        <f t="shared" ref="AY1034" si="566">AH1034</f>
        <v>0</v>
      </c>
      <c r="AZ1034" s="201">
        <f>IF(AV1033&lt;=設定シート!C$85,AH1034,IF(AND(AV1033&gt;=設定シート!E$85,AV1033&lt;=設定シート!G$85),AH1034*105/108,AH1034))</f>
        <v>0</v>
      </c>
      <c r="BA1034" s="198"/>
      <c r="BB1034" s="201">
        <f t="shared" ref="BB1034" si="567">IF($AL1034="賃金で算定",0,INT(AY1034*$AL1034/100))</f>
        <v>0</v>
      </c>
      <c r="BC1034" s="201">
        <f>IF(AY1034=AZ1034,BB1034,AZ1034*$AL1034/100)</f>
        <v>0</v>
      </c>
      <c r="BL1034" s="43">
        <f>IF(AY1034=AZ1034,0,1)</f>
        <v>0</v>
      </c>
      <c r="BM1034" s="43" t="str">
        <f>IF(BL1034=1,AL1034,"")</f>
        <v/>
      </c>
    </row>
    <row r="1035" spans="2:65" ht="18" customHeight="1" x14ac:dyDescent="0.15">
      <c r="B1035" s="466"/>
      <c r="C1035" s="467"/>
      <c r="D1035" s="467"/>
      <c r="E1035" s="467"/>
      <c r="F1035" s="467"/>
      <c r="G1035" s="467"/>
      <c r="H1035" s="467"/>
      <c r="I1035" s="468"/>
      <c r="J1035" s="466"/>
      <c r="K1035" s="467"/>
      <c r="L1035" s="467"/>
      <c r="M1035" s="467"/>
      <c r="N1035" s="472"/>
      <c r="O1035" s="86"/>
      <c r="P1035" s="15" t="s">
        <v>45</v>
      </c>
      <c r="Q1035" s="44"/>
      <c r="R1035" s="15" t="s">
        <v>46</v>
      </c>
      <c r="S1035" s="85"/>
      <c r="T1035" s="474" t="s">
        <v>47</v>
      </c>
      <c r="U1035" s="475"/>
      <c r="V1035" s="476"/>
      <c r="W1035" s="477"/>
      <c r="X1035" s="477"/>
      <c r="Y1035" s="61"/>
      <c r="Z1035" s="29"/>
      <c r="AA1035" s="30"/>
      <c r="AB1035" s="30"/>
      <c r="AC1035" s="41"/>
      <c r="AD1035" s="29"/>
      <c r="AE1035" s="30"/>
      <c r="AF1035" s="30"/>
      <c r="AG1035" s="42"/>
      <c r="AH1035" s="462">
        <f>IF(V1035="賃金で算定",V1036+Z1036-AD1036,0)</f>
        <v>0</v>
      </c>
      <c r="AI1035" s="463"/>
      <c r="AJ1035" s="463"/>
      <c r="AK1035" s="464"/>
      <c r="AL1035" s="51"/>
      <c r="AM1035" s="52"/>
      <c r="AN1035" s="590"/>
      <c r="AO1035" s="591"/>
      <c r="AP1035" s="591"/>
      <c r="AQ1035" s="591"/>
      <c r="AR1035" s="591"/>
      <c r="AS1035" s="307"/>
      <c r="AV1035" s="46" t="str">
        <f>IF(OR(O1035="",Q1035=""),"", IF(O1035&lt;20,DATE(O1035+118,Q1035,IF(S1035="",1,S1035)),DATE(O1035+88,Q1035,IF(S1035="",1,S1035))))</f>
        <v/>
      </c>
      <c r="AW1035" s="47" t="str">
        <f>IF(AV1035&lt;=設定シート!C$15,"昔",IF(AV1035&lt;=設定シート!E$15,"上",IF(AV1035&lt;=設定シート!G$15,"中","下")))</f>
        <v>下</v>
      </c>
      <c r="AX1035" s="4">
        <f>IF(AV1035&lt;=設定シート!$E$36,5,IF(AV1035&lt;=設定シート!$I$36,7,IF(AV1035&lt;=設定シート!$M$36,9,11)))</f>
        <v>11</v>
      </c>
      <c r="AY1035" s="202"/>
      <c r="AZ1035" s="200"/>
      <c r="BA1035" s="204">
        <f t="shared" ref="BA1035" si="568">AN1035</f>
        <v>0</v>
      </c>
      <c r="BB1035" s="200"/>
      <c r="BC1035" s="200"/>
    </row>
    <row r="1036" spans="2:65" ht="18" customHeight="1" x14ac:dyDescent="0.15">
      <c r="B1036" s="469"/>
      <c r="C1036" s="470"/>
      <c r="D1036" s="470"/>
      <c r="E1036" s="470"/>
      <c r="F1036" s="470"/>
      <c r="G1036" s="470"/>
      <c r="H1036" s="470"/>
      <c r="I1036" s="471"/>
      <c r="J1036" s="469"/>
      <c r="K1036" s="470"/>
      <c r="L1036" s="470"/>
      <c r="M1036" s="470"/>
      <c r="N1036" s="473"/>
      <c r="O1036" s="87"/>
      <c r="P1036" s="16" t="s">
        <v>45</v>
      </c>
      <c r="Q1036" s="45"/>
      <c r="R1036" s="16" t="s">
        <v>46</v>
      </c>
      <c r="S1036" s="88"/>
      <c r="T1036" s="480" t="s">
        <v>48</v>
      </c>
      <c r="U1036" s="481"/>
      <c r="V1036" s="482"/>
      <c r="W1036" s="483"/>
      <c r="X1036" s="483"/>
      <c r="Y1036" s="484"/>
      <c r="Z1036" s="485"/>
      <c r="AA1036" s="486"/>
      <c r="AB1036" s="486"/>
      <c r="AC1036" s="486"/>
      <c r="AD1036" s="482">
        <v>0</v>
      </c>
      <c r="AE1036" s="483"/>
      <c r="AF1036" s="483"/>
      <c r="AG1036" s="484"/>
      <c r="AH1036" s="435">
        <f>IF(V1035="賃金で算定",0,V1036+Z1036-AD1036)</f>
        <v>0</v>
      </c>
      <c r="AI1036" s="435"/>
      <c r="AJ1036" s="435"/>
      <c r="AK1036" s="465"/>
      <c r="AL1036" s="439">
        <f>IF(V1035="賃金で算定","賃金で算定",IF(OR(V1036=0,$F1047="",AV1035=""),0,IF(AW1035="昔",VLOOKUP($F1047,労務比率,AX1035,FALSE),IF(AW1035="上",VLOOKUP($F1047,労務比率,AX1035,FALSE),IF(AW1035="中",VLOOKUP($F1047,労務比率,AX1035,FALSE),VLOOKUP($F1047,労務比率,AX1035,FALSE))))))</f>
        <v>0</v>
      </c>
      <c r="AM1036" s="440"/>
      <c r="AN1036" s="615">
        <f>IF(V1035="賃金で算定",0,INT(AH1036*AL1036/100))</f>
        <v>0</v>
      </c>
      <c r="AO1036" s="616"/>
      <c r="AP1036" s="616"/>
      <c r="AQ1036" s="616"/>
      <c r="AR1036" s="616"/>
      <c r="AS1036" s="309"/>
      <c r="AV1036" s="46"/>
      <c r="AW1036" s="47"/>
      <c r="AY1036" s="203">
        <f t="shared" ref="AY1036" si="569">AH1036</f>
        <v>0</v>
      </c>
      <c r="AZ1036" s="201">
        <f>IF(AV1035&lt;=設定シート!C$85,AH1036,IF(AND(AV1035&gt;=設定シート!E$85,AV1035&lt;=設定シート!G$85),AH1036*105/108,AH1036))</f>
        <v>0</v>
      </c>
      <c r="BA1036" s="198"/>
      <c r="BB1036" s="201">
        <f t="shared" ref="BB1036" si="570">IF($AL1036="賃金で算定",0,INT(AY1036*$AL1036/100))</f>
        <v>0</v>
      </c>
      <c r="BC1036" s="201">
        <f>IF(AY1036=AZ1036,BB1036,AZ1036*$AL1036/100)</f>
        <v>0</v>
      </c>
      <c r="BL1036" s="43">
        <f>IF(AY1036=AZ1036,0,1)</f>
        <v>0</v>
      </c>
      <c r="BM1036" s="43" t="str">
        <f>IF(BL1036=1,AL1036,"")</f>
        <v/>
      </c>
    </row>
    <row r="1037" spans="2:65" ht="18" customHeight="1" x14ac:dyDescent="0.15">
      <c r="B1037" s="466"/>
      <c r="C1037" s="467"/>
      <c r="D1037" s="467"/>
      <c r="E1037" s="467"/>
      <c r="F1037" s="467"/>
      <c r="G1037" s="467"/>
      <c r="H1037" s="467"/>
      <c r="I1037" s="468"/>
      <c r="J1037" s="466"/>
      <c r="K1037" s="467"/>
      <c r="L1037" s="467"/>
      <c r="M1037" s="467"/>
      <c r="N1037" s="472"/>
      <c r="O1037" s="86"/>
      <c r="P1037" s="15" t="s">
        <v>45</v>
      </c>
      <c r="Q1037" s="44"/>
      <c r="R1037" s="15" t="s">
        <v>46</v>
      </c>
      <c r="S1037" s="85"/>
      <c r="T1037" s="474" t="s">
        <v>47</v>
      </c>
      <c r="U1037" s="475"/>
      <c r="V1037" s="476"/>
      <c r="W1037" s="477"/>
      <c r="X1037" s="477"/>
      <c r="Y1037" s="60"/>
      <c r="Z1037" s="33"/>
      <c r="AA1037" s="34"/>
      <c r="AB1037" s="34"/>
      <c r="AC1037" s="35"/>
      <c r="AD1037" s="33"/>
      <c r="AE1037" s="34"/>
      <c r="AF1037" s="34"/>
      <c r="AG1037" s="40"/>
      <c r="AH1037" s="462">
        <f>IF(V1037="賃金で算定",V1038+Z1038-AD1038,0)</f>
        <v>0</v>
      </c>
      <c r="AI1037" s="463"/>
      <c r="AJ1037" s="463"/>
      <c r="AK1037" s="464"/>
      <c r="AL1037" s="51"/>
      <c r="AM1037" s="52"/>
      <c r="AN1037" s="590"/>
      <c r="AO1037" s="591"/>
      <c r="AP1037" s="591"/>
      <c r="AQ1037" s="591"/>
      <c r="AR1037" s="591"/>
      <c r="AS1037" s="307"/>
      <c r="AV1037" s="46" t="str">
        <f>IF(OR(O1037="",Q1037=""),"", IF(O1037&lt;20,DATE(O1037+118,Q1037,IF(S1037="",1,S1037)),DATE(O1037+88,Q1037,IF(S1037="",1,S1037))))</f>
        <v/>
      </c>
      <c r="AW1037" s="47" t="str">
        <f>IF(AV1037&lt;=設定シート!C$15,"昔",IF(AV1037&lt;=設定シート!E$15,"上",IF(AV1037&lt;=設定シート!G$15,"中","下")))</f>
        <v>下</v>
      </c>
      <c r="AX1037" s="4">
        <f>IF(AV1037&lt;=設定シート!$E$36,5,IF(AV1037&lt;=設定シート!$I$36,7,IF(AV1037&lt;=設定シート!$M$36,9,11)))</f>
        <v>11</v>
      </c>
      <c r="AY1037" s="202"/>
      <c r="AZ1037" s="200"/>
      <c r="BA1037" s="204">
        <f t="shared" ref="BA1037" si="571">AN1037</f>
        <v>0</v>
      </c>
      <c r="BB1037" s="200"/>
      <c r="BC1037" s="200"/>
    </row>
    <row r="1038" spans="2:65" ht="18" customHeight="1" x14ac:dyDescent="0.15">
      <c r="B1038" s="469"/>
      <c r="C1038" s="470"/>
      <c r="D1038" s="470"/>
      <c r="E1038" s="470"/>
      <c r="F1038" s="470"/>
      <c r="G1038" s="470"/>
      <c r="H1038" s="470"/>
      <c r="I1038" s="471"/>
      <c r="J1038" s="469"/>
      <c r="K1038" s="470"/>
      <c r="L1038" s="470"/>
      <c r="M1038" s="470"/>
      <c r="N1038" s="473"/>
      <c r="O1038" s="87"/>
      <c r="P1038" s="16" t="s">
        <v>45</v>
      </c>
      <c r="Q1038" s="45"/>
      <c r="R1038" s="16" t="s">
        <v>46</v>
      </c>
      <c r="S1038" s="88"/>
      <c r="T1038" s="480" t="s">
        <v>48</v>
      </c>
      <c r="U1038" s="481"/>
      <c r="V1038" s="482"/>
      <c r="W1038" s="483"/>
      <c r="X1038" s="483"/>
      <c r="Y1038" s="484"/>
      <c r="Z1038" s="482"/>
      <c r="AA1038" s="483"/>
      <c r="AB1038" s="483"/>
      <c r="AC1038" s="483"/>
      <c r="AD1038" s="482">
        <v>0</v>
      </c>
      <c r="AE1038" s="483"/>
      <c r="AF1038" s="483"/>
      <c r="AG1038" s="484"/>
      <c r="AH1038" s="435">
        <f>IF(V1037="賃金で算定",0,V1038+Z1038-AD1038)</f>
        <v>0</v>
      </c>
      <c r="AI1038" s="435"/>
      <c r="AJ1038" s="435"/>
      <c r="AK1038" s="465"/>
      <c r="AL1038" s="439">
        <f>IF(V1037="賃金で算定","賃金で算定",IF(OR(V1038=0,$F1047="",AV1037=""),0,IF(AW1037="昔",VLOOKUP($F1047,労務比率,AX1037,FALSE),IF(AW1037="上",VLOOKUP($F1047,労務比率,AX1037,FALSE),IF(AW1037="中",VLOOKUP($F1047,労務比率,AX1037,FALSE),VLOOKUP($F1047,労務比率,AX1037,FALSE))))))</f>
        <v>0</v>
      </c>
      <c r="AM1038" s="440"/>
      <c r="AN1038" s="615">
        <f>IF(V1037="賃金で算定",0,INT(AH1038*AL1038/100))</f>
        <v>0</v>
      </c>
      <c r="AO1038" s="616"/>
      <c r="AP1038" s="616"/>
      <c r="AQ1038" s="616"/>
      <c r="AR1038" s="616"/>
      <c r="AS1038" s="309"/>
      <c r="AV1038" s="46"/>
      <c r="AW1038" s="47"/>
      <c r="AY1038" s="203">
        <f t="shared" ref="AY1038" si="572">AH1038</f>
        <v>0</v>
      </c>
      <c r="AZ1038" s="201">
        <f>IF(AV1037&lt;=設定シート!C$85,AH1038,IF(AND(AV1037&gt;=設定シート!E$85,AV1037&lt;=設定シート!G$85),AH1038*105/108,AH1038))</f>
        <v>0</v>
      </c>
      <c r="BA1038" s="198"/>
      <c r="BB1038" s="201">
        <f t="shared" ref="BB1038" si="573">IF($AL1038="賃金で算定",0,INT(AY1038*$AL1038/100))</f>
        <v>0</v>
      </c>
      <c r="BC1038" s="201">
        <f>IF(AY1038=AZ1038,BB1038,AZ1038*$AL1038/100)</f>
        <v>0</v>
      </c>
      <c r="BL1038" s="43">
        <f>IF(AY1038=AZ1038,0,1)</f>
        <v>0</v>
      </c>
      <c r="BM1038" s="43" t="str">
        <f>IF(BL1038=1,AL1038,"")</f>
        <v/>
      </c>
    </row>
    <row r="1039" spans="2:65" ht="18" customHeight="1" x14ac:dyDescent="0.15">
      <c r="B1039" s="466"/>
      <c r="C1039" s="467"/>
      <c r="D1039" s="467"/>
      <c r="E1039" s="467"/>
      <c r="F1039" s="467"/>
      <c r="G1039" s="467"/>
      <c r="H1039" s="467"/>
      <c r="I1039" s="468"/>
      <c r="J1039" s="466"/>
      <c r="K1039" s="467"/>
      <c r="L1039" s="467"/>
      <c r="M1039" s="467"/>
      <c r="N1039" s="472"/>
      <c r="O1039" s="86"/>
      <c r="P1039" s="15" t="s">
        <v>45</v>
      </c>
      <c r="Q1039" s="44"/>
      <c r="R1039" s="15" t="s">
        <v>46</v>
      </c>
      <c r="S1039" s="85"/>
      <c r="T1039" s="474" t="s">
        <v>47</v>
      </c>
      <c r="U1039" s="475"/>
      <c r="V1039" s="476"/>
      <c r="W1039" s="477"/>
      <c r="X1039" s="477"/>
      <c r="Y1039" s="60"/>
      <c r="Z1039" s="33"/>
      <c r="AA1039" s="34"/>
      <c r="AB1039" s="34"/>
      <c r="AC1039" s="35"/>
      <c r="AD1039" s="33"/>
      <c r="AE1039" s="34"/>
      <c r="AF1039" s="34"/>
      <c r="AG1039" s="40"/>
      <c r="AH1039" s="462">
        <f>IF(V1039="賃金で算定",V1040+Z1040-AD1040,0)</f>
        <v>0</v>
      </c>
      <c r="AI1039" s="463"/>
      <c r="AJ1039" s="463"/>
      <c r="AK1039" s="464"/>
      <c r="AL1039" s="51"/>
      <c r="AM1039" s="52"/>
      <c r="AN1039" s="590"/>
      <c r="AO1039" s="591"/>
      <c r="AP1039" s="591"/>
      <c r="AQ1039" s="591"/>
      <c r="AR1039" s="591"/>
      <c r="AS1039" s="307"/>
      <c r="AV1039" s="46" t="str">
        <f>IF(OR(O1039="",Q1039=""),"", IF(O1039&lt;20,DATE(O1039+118,Q1039,IF(S1039="",1,S1039)),DATE(O1039+88,Q1039,IF(S1039="",1,S1039))))</f>
        <v/>
      </c>
      <c r="AW1039" s="47" t="str">
        <f>IF(AV1039&lt;=設定シート!C$15,"昔",IF(AV1039&lt;=設定シート!E$15,"上",IF(AV1039&lt;=設定シート!G$15,"中","下")))</f>
        <v>下</v>
      </c>
      <c r="AX1039" s="4">
        <f>IF(AV1039&lt;=設定シート!$E$36,5,IF(AV1039&lt;=設定シート!$I$36,7,IF(AV1039&lt;=設定シート!$M$36,9,11)))</f>
        <v>11</v>
      </c>
      <c r="AY1039" s="202"/>
      <c r="AZ1039" s="200"/>
      <c r="BA1039" s="204">
        <f t="shared" ref="BA1039" si="574">AN1039</f>
        <v>0</v>
      </c>
      <c r="BB1039" s="200"/>
      <c r="BC1039" s="200"/>
    </row>
    <row r="1040" spans="2:65" ht="18" customHeight="1" x14ac:dyDescent="0.15">
      <c r="B1040" s="469"/>
      <c r="C1040" s="470"/>
      <c r="D1040" s="470"/>
      <c r="E1040" s="470"/>
      <c r="F1040" s="470"/>
      <c r="G1040" s="470"/>
      <c r="H1040" s="470"/>
      <c r="I1040" s="471"/>
      <c r="J1040" s="469"/>
      <c r="K1040" s="470"/>
      <c r="L1040" s="470"/>
      <c r="M1040" s="470"/>
      <c r="N1040" s="473"/>
      <c r="O1040" s="87"/>
      <c r="P1040" s="16" t="s">
        <v>45</v>
      </c>
      <c r="Q1040" s="45"/>
      <c r="R1040" s="16" t="s">
        <v>46</v>
      </c>
      <c r="S1040" s="88"/>
      <c r="T1040" s="480" t="s">
        <v>48</v>
      </c>
      <c r="U1040" s="481"/>
      <c r="V1040" s="482"/>
      <c r="W1040" s="483"/>
      <c r="X1040" s="483"/>
      <c r="Y1040" s="484"/>
      <c r="Z1040" s="482"/>
      <c r="AA1040" s="483"/>
      <c r="AB1040" s="483"/>
      <c r="AC1040" s="483"/>
      <c r="AD1040" s="482">
        <v>0</v>
      </c>
      <c r="AE1040" s="483"/>
      <c r="AF1040" s="483"/>
      <c r="AG1040" s="484"/>
      <c r="AH1040" s="435">
        <f>IF(V1039="賃金で算定",0,V1040+Z1040-AD1040)</f>
        <v>0</v>
      </c>
      <c r="AI1040" s="435"/>
      <c r="AJ1040" s="435"/>
      <c r="AK1040" s="465"/>
      <c r="AL1040" s="439">
        <f>IF(V1039="賃金で算定","賃金で算定",IF(OR(V1040=0,$F1047="",AV1039=""),0,IF(AW1039="昔",VLOOKUP($F1047,労務比率,AX1039,FALSE),IF(AW1039="上",VLOOKUP($F1047,労務比率,AX1039,FALSE),IF(AW1039="中",VLOOKUP($F1047,労務比率,AX1039,FALSE),VLOOKUP($F1047,労務比率,AX1039,FALSE))))))</f>
        <v>0</v>
      </c>
      <c r="AM1040" s="440"/>
      <c r="AN1040" s="615">
        <f>IF(V1039="賃金で算定",0,INT(AH1040*AL1040/100))</f>
        <v>0</v>
      </c>
      <c r="AO1040" s="616"/>
      <c r="AP1040" s="616"/>
      <c r="AQ1040" s="616"/>
      <c r="AR1040" s="616"/>
      <c r="AS1040" s="309"/>
      <c r="AV1040" s="46"/>
      <c r="AW1040" s="47"/>
      <c r="AY1040" s="203">
        <f t="shared" ref="AY1040" si="575">AH1040</f>
        <v>0</v>
      </c>
      <c r="AZ1040" s="201">
        <f>IF(AV1039&lt;=設定シート!C$85,AH1040,IF(AND(AV1039&gt;=設定シート!E$85,AV1039&lt;=設定シート!G$85),AH1040*105/108,AH1040))</f>
        <v>0</v>
      </c>
      <c r="BA1040" s="198"/>
      <c r="BB1040" s="201">
        <f t="shared" ref="BB1040" si="576">IF($AL1040="賃金で算定",0,INT(AY1040*$AL1040/100))</f>
        <v>0</v>
      </c>
      <c r="BC1040" s="201">
        <f>IF(AY1040=AZ1040,BB1040,AZ1040*$AL1040/100)</f>
        <v>0</v>
      </c>
      <c r="BL1040" s="43">
        <f>IF(AY1040=AZ1040,0,1)</f>
        <v>0</v>
      </c>
      <c r="BM1040" s="43" t="str">
        <f>IF(BL1040=1,AL1040,"")</f>
        <v/>
      </c>
    </row>
    <row r="1041" spans="2:65" ht="18" customHeight="1" x14ac:dyDescent="0.15">
      <c r="B1041" s="466"/>
      <c r="C1041" s="467"/>
      <c r="D1041" s="467"/>
      <c r="E1041" s="467"/>
      <c r="F1041" s="467"/>
      <c r="G1041" s="467"/>
      <c r="H1041" s="467"/>
      <c r="I1041" s="468"/>
      <c r="J1041" s="466"/>
      <c r="K1041" s="467"/>
      <c r="L1041" s="467"/>
      <c r="M1041" s="467"/>
      <c r="N1041" s="472"/>
      <c r="O1041" s="86"/>
      <c r="P1041" s="15" t="s">
        <v>45</v>
      </c>
      <c r="Q1041" s="44"/>
      <c r="R1041" s="15" t="s">
        <v>46</v>
      </c>
      <c r="S1041" s="85"/>
      <c r="T1041" s="474" t="s">
        <v>47</v>
      </c>
      <c r="U1041" s="475"/>
      <c r="V1041" s="476"/>
      <c r="W1041" s="477"/>
      <c r="X1041" s="477"/>
      <c r="Y1041" s="60"/>
      <c r="Z1041" s="33"/>
      <c r="AA1041" s="34"/>
      <c r="AB1041" s="34"/>
      <c r="AC1041" s="35"/>
      <c r="AD1041" s="33"/>
      <c r="AE1041" s="34"/>
      <c r="AF1041" s="34"/>
      <c r="AG1041" s="40"/>
      <c r="AH1041" s="462">
        <f>IF(V1041="賃金で算定",V1042+Z1042-AD1042,0)</f>
        <v>0</v>
      </c>
      <c r="AI1041" s="463"/>
      <c r="AJ1041" s="463"/>
      <c r="AK1041" s="464"/>
      <c r="AL1041" s="51"/>
      <c r="AM1041" s="52"/>
      <c r="AN1041" s="590"/>
      <c r="AO1041" s="591"/>
      <c r="AP1041" s="591"/>
      <c r="AQ1041" s="591"/>
      <c r="AR1041" s="591"/>
      <c r="AS1041" s="307"/>
      <c r="AV1041" s="46" t="str">
        <f>IF(OR(O1041="",Q1041=""),"", IF(O1041&lt;20,DATE(O1041+118,Q1041,IF(S1041="",1,S1041)),DATE(O1041+88,Q1041,IF(S1041="",1,S1041))))</f>
        <v/>
      </c>
      <c r="AW1041" s="47" t="str">
        <f>IF(AV1041&lt;=設定シート!C$15,"昔",IF(AV1041&lt;=設定シート!E$15,"上",IF(AV1041&lt;=設定シート!G$15,"中","下")))</f>
        <v>下</v>
      </c>
      <c r="AX1041" s="4">
        <f>IF(AV1041&lt;=設定シート!$E$36,5,IF(AV1041&lt;=設定シート!$I$36,7,IF(AV1041&lt;=設定シート!$M$36,9,11)))</f>
        <v>11</v>
      </c>
      <c r="AY1041" s="202"/>
      <c r="AZ1041" s="200"/>
      <c r="BA1041" s="204">
        <f t="shared" ref="BA1041" si="577">AN1041</f>
        <v>0</v>
      </c>
      <c r="BB1041" s="200"/>
      <c r="BC1041" s="200"/>
    </row>
    <row r="1042" spans="2:65" ht="18" customHeight="1" x14ac:dyDescent="0.15">
      <c r="B1042" s="469"/>
      <c r="C1042" s="470"/>
      <c r="D1042" s="470"/>
      <c r="E1042" s="470"/>
      <c r="F1042" s="470"/>
      <c r="G1042" s="470"/>
      <c r="H1042" s="470"/>
      <c r="I1042" s="471"/>
      <c r="J1042" s="469"/>
      <c r="K1042" s="470"/>
      <c r="L1042" s="470"/>
      <c r="M1042" s="470"/>
      <c r="N1042" s="473"/>
      <c r="O1042" s="87"/>
      <c r="P1042" s="16" t="s">
        <v>45</v>
      </c>
      <c r="Q1042" s="45"/>
      <c r="R1042" s="16" t="s">
        <v>46</v>
      </c>
      <c r="S1042" s="88"/>
      <c r="T1042" s="480" t="s">
        <v>48</v>
      </c>
      <c r="U1042" s="481"/>
      <c r="V1042" s="482"/>
      <c r="W1042" s="483"/>
      <c r="X1042" s="483"/>
      <c r="Y1042" s="484"/>
      <c r="Z1042" s="482"/>
      <c r="AA1042" s="483"/>
      <c r="AB1042" s="483"/>
      <c r="AC1042" s="483"/>
      <c r="AD1042" s="482">
        <v>0</v>
      </c>
      <c r="AE1042" s="483"/>
      <c r="AF1042" s="483"/>
      <c r="AG1042" s="484"/>
      <c r="AH1042" s="435">
        <f>IF(V1041="賃金で算定",0,V1042+Z1042-AD1042)</f>
        <v>0</v>
      </c>
      <c r="AI1042" s="435"/>
      <c r="AJ1042" s="435"/>
      <c r="AK1042" s="465"/>
      <c r="AL1042" s="439">
        <f>IF(V1041="賃金で算定","賃金で算定",IF(OR(V1042=0,$F1047="",AV1041=""),0,IF(AW1041="昔",VLOOKUP($F1047,労務比率,AX1041,FALSE),IF(AW1041="上",VLOOKUP($F1047,労務比率,AX1041,FALSE),IF(AW1041="中",VLOOKUP($F1047,労務比率,AX1041,FALSE),VLOOKUP($F1047,労務比率,AX1041,FALSE))))))</f>
        <v>0</v>
      </c>
      <c r="AM1042" s="440"/>
      <c r="AN1042" s="615">
        <f>IF(V1041="賃金で算定",0,INT(AH1042*AL1042/100))</f>
        <v>0</v>
      </c>
      <c r="AO1042" s="616"/>
      <c r="AP1042" s="616"/>
      <c r="AQ1042" s="616"/>
      <c r="AR1042" s="616"/>
      <c r="AS1042" s="309"/>
      <c r="AV1042" s="46"/>
      <c r="AW1042" s="47"/>
      <c r="AY1042" s="203">
        <f t="shared" ref="AY1042" si="578">AH1042</f>
        <v>0</v>
      </c>
      <c r="AZ1042" s="201">
        <f>IF(AV1041&lt;=設定シート!C$85,AH1042,IF(AND(AV1041&gt;=設定シート!E$85,AV1041&lt;=設定シート!G$85),AH1042*105/108,AH1042))</f>
        <v>0</v>
      </c>
      <c r="BA1042" s="198"/>
      <c r="BB1042" s="201">
        <f t="shared" ref="BB1042" si="579">IF($AL1042="賃金で算定",0,INT(AY1042*$AL1042/100))</f>
        <v>0</v>
      </c>
      <c r="BC1042" s="201">
        <f>IF(AY1042=AZ1042,BB1042,AZ1042*$AL1042/100)</f>
        <v>0</v>
      </c>
      <c r="BL1042" s="43">
        <f>IF(AY1042=AZ1042,0,1)</f>
        <v>0</v>
      </c>
      <c r="BM1042" s="43" t="str">
        <f>IF(BL1042=1,AL1042,"")</f>
        <v/>
      </c>
    </row>
    <row r="1043" spans="2:65" ht="18" customHeight="1" x14ac:dyDescent="0.15">
      <c r="B1043" s="466"/>
      <c r="C1043" s="467"/>
      <c r="D1043" s="467"/>
      <c r="E1043" s="467"/>
      <c r="F1043" s="467"/>
      <c r="G1043" s="467"/>
      <c r="H1043" s="467"/>
      <c r="I1043" s="468"/>
      <c r="J1043" s="466"/>
      <c r="K1043" s="467"/>
      <c r="L1043" s="467"/>
      <c r="M1043" s="467"/>
      <c r="N1043" s="472"/>
      <c r="O1043" s="86"/>
      <c r="P1043" s="15" t="s">
        <v>45</v>
      </c>
      <c r="Q1043" s="44"/>
      <c r="R1043" s="15" t="s">
        <v>46</v>
      </c>
      <c r="S1043" s="85"/>
      <c r="T1043" s="474" t="s">
        <v>47</v>
      </c>
      <c r="U1043" s="475"/>
      <c r="V1043" s="476"/>
      <c r="W1043" s="477"/>
      <c r="X1043" s="477"/>
      <c r="Y1043" s="60"/>
      <c r="Z1043" s="33"/>
      <c r="AA1043" s="34"/>
      <c r="AB1043" s="34"/>
      <c r="AC1043" s="35"/>
      <c r="AD1043" s="33"/>
      <c r="AE1043" s="34"/>
      <c r="AF1043" s="34"/>
      <c r="AG1043" s="40"/>
      <c r="AH1043" s="462">
        <f>IF(V1043="賃金で算定",V1044+Z1044-AD1044,0)</f>
        <v>0</v>
      </c>
      <c r="AI1043" s="463"/>
      <c r="AJ1043" s="463"/>
      <c r="AK1043" s="464"/>
      <c r="AL1043" s="51"/>
      <c r="AM1043" s="52"/>
      <c r="AN1043" s="590"/>
      <c r="AO1043" s="591"/>
      <c r="AP1043" s="591"/>
      <c r="AQ1043" s="591"/>
      <c r="AR1043" s="591"/>
      <c r="AS1043" s="307"/>
      <c r="AV1043" s="46" t="str">
        <f>IF(OR(O1043="",Q1043=""),"", IF(O1043&lt;20,DATE(O1043+118,Q1043,IF(S1043="",1,S1043)),DATE(O1043+88,Q1043,IF(S1043="",1,S1043))))</f>
        <v/>
      </c>
      <c r="AW1043" s="47" t="str">
        <f>IF(AV1043&lt;=設定シート!C$15,"昔",IF(AV1043&lt;=設定シート!E$15,"上",IF(AV1043&lt;=設定シート!G$15,"中","下")))</f>
        <v>下</v>
      </c>
      <c r="AX1043" s="4">
        <f>IF(AV1043&lt;=設定シート!$E$36,5,IF(AV1043&lt;=設定シート!$I$36,7,IF(AV1043&lt;=設定シート!$M$36,9,11)))</f>
        <v>11</v>
      </c>
      <c r="AY1043" s="202"/>
      <c r="AZ1043" s="200"/>
      <c r="BA1043" s="204">
        <f t="shared" ref="BA1043" si="580">AN1043</f>
        <v>0</v>
      </c>
      <c r="BB1043" s="200"/>
      <c r="BC1043" s="200"/>
    </row>
    <row r="1044" spans="2:65" ht="18" customHeight="1" x14ac:dyDescent="0.15">
      <c r="B1044" s="469"/>
      <c r="C1044" s="470"/>
      <c r="D1044" s="470"/>
      <c r="E1044" s="470"/>
      <c r="F1044" s="470"/>
      <c r="G1044" s="470"/>
      <c r="H1044" s="470"/>
      <c r="I1044" s="471"/>
      <c r="J1044" s="469"/>
      <c r="K1044" s="470"/>
      <c r="L1044" s="470"/>
      <c r="M1044" s="470"/>
      <c r="N1044" s="473"/>
      <c r="O1044" s="87"/>
      <c r="P1044" s="16" t="s">
        <v>45</v>
      </c>
      <c r="Q1044" s="45"/>
      <c r="R1044" s="16" t="s">
        <v>46</v>
      </c>
      <c r="S1044" s="88"/>
      <c r="T1044" s="480" t="s">
        <v>48</v>
      </c>
      <c r="U1044" s="481"/>
      <c r="V1044" s="482"/>
      <c r="W1044" s="483"/>
      <c r="X1044" s="483"/>
      <c r="Y1044" s="484"/>
      <c r="Z1044" s="482"/>
      <c r="AA1044" s="483"/>
      <c r="AB1044" s="483"/>
      <c r="AC1044" s="483"/>
      <c r="AD1044" s="482">
        <v>0</v>
      </c>
      <c r="AE1044" s="483"/>
      <c r="AF1044" s="483"/>
      <c r="AG1044" s="484"/>
      <c r="AH1044" s="435">
        <f>IF(V1043="賃金で算定",0,V1044+Z1044-AD1044)</f>
        <v>0</v>
      </c>
      <c r="AI1044" s="435"/>
      <c r="AJ1044" s="435"/>
      <c r="AK1044" s="465"/>
      <c r="AL1044" s="439">
        <f>IF(V1043="賃金で算定","賃金で算定",IF(OR(V1044=0,$F1047="",AV1043=""),0,IF(AW1043="昔",VLOOKUP($F1047,労務比率,AX1043,FALSE),IF(AW1043="上",VLOOKUP($F1047,労務比率,AX1043,FALSE),IF(AW1043="中",VLOOKUP($F1047,労務比率,AX1043,FALSE),VLOOKUP($F1047,労務比率,AX1043,FALSE))))))</f>
        <v>0</v>
      </c>
      <c r="AM1044" s="440"/>
      <c r="AN1044" s="615">
        <f>IF(V1043="賃金で算定",0,INT(AH1044*AL1044/100))</f>
        <v>0</v>
      </c>
      <c r="AO1044" s="616"/>
      <c r="AP1044" s="616"/>
      <c r="AQ1044" s="616"/>
      <c r="AR1044" s="616"/>
      <c r="AS1044" s="309"/>
      <c r="AV1044" s="46"/>
      <c r="AW1044" s="47"/>
      <c r="AY1044" s="203">
        <f t="shared" ref="AY1044" si="581">AH1044</f>
        <v>0</v>
      </c>
      <c r="AZ1044" s="201">
        <f>IF(AV1043&lt;=設定シート!C$85,AH1044,IF(AND(AV1043&gt;=設定シート!E$85,AV1043&lt;=設定シート!G$85),AH1044*105/108,AH1044))</f>
        <v>0</v>
      </c>
      <c r="BA1044" s="198"/>
      <c r="BB1044" s="201">
        <f t="shared" ref="BB1044" si="582">IF($AL1044="賃金で算定",0,INT(AY1044*$AL1044/100))</f>
        <v>0</v>
      </c>
      <c r="BC1044" s="201">
        <f>IF(AY1044=AZ1044,BB1044,AZ1044*$AL1044/100)</f>
        <v>0</v>
      </c>
      <c r="BL1044" s="43">
        <f>IF(AY1044=AZ1044,0,1)</f>
        <v>0</v>
      </c>
      <c r="BM1044" s="43" t="str">
        <f>IF(BL1044=1,AL1044,"")</f>
        <v/>
      </c>
    </row>
    <row r="1045" spans="2:65" ht="18" customHeight="1" x14ac:dyDescent="0.15">
      <c r="B1045" s="466"/>
      <c r="C1045" s="467"/>
      <c r="D1045" s="467"/>
      <c r="E1045" s="467"/>
      <c r="F1045" s="467"/>
      <c r="G1045" s="467"/>
      <c r="H1045" s="467"/>
      <c r="I1045" s="468"/>
      <c r="J1045" s="466"/>
      <c r="K1045" s="467"/>
      <c r="L1045" s="467"/>
      <c r="M1045" s="467"/>
      <c r="N1045" s="472"/>
      <c r="O1045" s="86"/>
      <c r="P1045" s="15" t="s">
        <v>45</v>
      </c>
      <c r="Q1045" s="44"/>
      <c r="R1045" s="15" t="s">
        <v>46</v>
      </c>
      <c r="S1045" s="85"/>
      <c r="T1045" s="474" t="s">
        <v>47</v>
      </c>
      <c r="U1045" s="475"/>
      <c r="V1045" s="476"/>
      <c r="W1045" s="477"/>
      <c r="X1045" s="477"/>
      <c r="Y1045" s="60"/>
      <c r="Z1045" s="33"/>
      <c r="AA1045" s="34"/>
      <c r="AB1045" s="34"/>
      <c r="AC1045" s="35"/>
      <c r="AD1045" s="33"/>
      <c r="AE1045" s="34"/>
      <c r="AF1045" s="34"/>
      <c r="AG1045" s="40"/>
      <c r="AH1045" s="462">
        <f>IF(V1045="賃金で算定",V1046+Z1046-AD1046,0)</f>
        <v>0</v>
      </c>
      <c r="AI1045" s="463"/>
      <c r="AJ1045" s="463"/>
      <c r="AK1045" s="464"/>
      <c r="AL1045" s="51"/>
      <c r="AM1045" s="52"/>
      <c r="AN1045" s="590"/>
      <c r="AO1045" s="591"/>
      <c r="AP1045" s="591"/>
      <c r="AQ1045" s="591"/>
      <c r="AR1045" s="591"/>
      <c r="AS1045" s="307"/>
      <c r="AV1045" s="46" t="str">
        <f>IF(OR(O1045="",Q1045=""),"", IF(O1045&lt;20,DATE(O1045+118,Q1045,IF(S1045="",1,S1045)),DATE(O1045+88,Q1045,IF(S1045="",1,S1045))))</f>
        <v/>
      </c>
      <c r="AW1045" s="47" t="str">
        <f>IF(AV1045&lt;=設定シート!C$15,"昔",IF(AV1045&lt;=設定シート!E$15,"上",IF(AV1045&lt;=設定シート!G$15,"中","下")))</f>
        <v>下</v>
      </c>
      <c r="AX1045" s="4">
        <f>IF(AV1045&lt;=設定シート!$E$36,5,IF(AV1045&lt;=設定シート!$I$36,7,IF(AV1045&lt;=設定シート!$M$36,9,11)))</f>
        <v>11</v>
      </c>
      <c r="AY1045" s="202"/>
      <c r="AZ1045" s="200"/>
      <c r="BA1045" s="204">
        <f t="shared" ref="BA1045" si="583">AN1045</f>
        <v>0</v>
      </c>
      <c r="BB1045" s="200"/>
      <c r="BC1045" s="200"/>
    </row>
    <row r="1046" spans="2:65" ht="18" customHeight="1" x14ac:dyDescent="0.15">
      <c r="B1046" s="469"/>
      <c r="C1046" s="470"/>
      <c r="D1046" s="470"/>
      <c r="E1046" s="470"/>
      <c r="F1046" s="470"/>
      <c r="G1046" s="470"/>
      <c r="H1046" s="470"/>
      <c r="I1046" s="471"/>
      <c r="J1046" s="469"/>
      <c r="K1046" s="470"/>
      <c r="L1046" s="470"/>
      <c r="M1046" s="470"/>
      <c r="N1046" s="473"/>
      <c r="O1046" s="87"/>
      <c r="P1046" s="184" t="s">
        <v>45</v>
      </c>
      <c r="Q1046" s="45"/>
      <c r="R1046" s="16" t="s">
        <v>46</v>
      </c>
      <c r="S1046" s="88"/>
      <c r="T1046" s="480" t="s">
        <v>48</v>
      </c>
      <c r="U1046" s="481"/>
      <c r="V1046" s="482"/>
      <c r="W1046" s="483"/>
      <c r="X1046" s="483"/>
      <c r="Y1046" s="484"/>
      <c r="Z1046" s="482"/>
      <c r="AA1046" s="483"/>
      <c r="AB1046" s="483"/>
      <c r="AC1046" s="483"/>
      <c r="AD1046" s="482">
        <v>0</v>
      </c>
      <c r="AE1046" s="483"/>
      <c r="AF1046" s="483"/>
      <c r="AG1046" s="484"/>
      <c r="AH1046" s="436">
        <f>IF(V1045="賃金で算定",0,V1046+Z1046-AD1046)</f>
        <v>0</v>
      </c>
      <c r="AI1046" s="437"/>
      <c r="AJ1046" s="437"/>
      <c r="AK1046" s="438"/>
      <c r="AL1046" s="439">
        <f>IF(V1045="賃金で算定","賃金で算定",IF(OR(V1046=0,$F1047="",AV1045=""),0,IF(AW1045="昔",VLOOKUP($F1047,労務比率,AX1045,FALSE),IF(AW1045="上",VLOOKUP($F1047,労務比率,AX1045,FALSE),IF(AW1045="中",VLOOKUP($F1047,労務比率,AX1045,FALSE),VLOOKUP($F1047,労務比率,AX1045,FALSE))))))</f>
        <v>0</v>
      </c>
      <c r="AM1046" s="440"/>
      <c r="AN1046" s="615">
        <f>IF(V1045="賃金で算定",0,INT(AH1046*AL1046/100))</f>
        <v>0</v>
      </c>
      <c r="AO1046" s="616"/>
      <c r="AP1046" s="616"/>
      <c r="AQ1046" s="616"/>
      <c r="AR1046" s="616"/>
      <c r="AS1046" s="309"/>
      <c r="AV1046" s="46"/>
      <c r="AW1046" s="47"/>
      <c r="AY1046" s="203">
        <f t="shared" ref="AY1046" si="584">AH1046</f>
        <v>0</v>
      </c>
      <c r="AZ1046" s="201">
        <f>IF(AV1045&lt;=設定シート!C$85,AH1046,IF(AND(AV1045&gt;=設定シート!E$85,AV1045&lt;=設定シート!G$85),AH1046*105/108,AH1046))</f>
        <v>0</v>
      </c>
      <c r="BA1046" s="198"/>
      <c r="BB1046" s="201">
        <f t="shared" ref="BB1046" si="585">IF($AL1046="賃金で算定",0,INT(AY1046*$AL1046/100))</f>
        <v>0</v>
      </c>
      <c r="BC1046" s="201">
        <f>IF(AY1046=AZ1046,BB1046,AZ1046*$AL1046/100)</f>
        <v>0</v>
      </c>
      <c r="BL1046" s="43">
        <f>IF(AY1046=AZ1046,0,1)</f>
        <v>0</v>
      </c>
      <c r="BM1046" s="43" t="str">
        <f>IF(BL1046=1,AL1046,"")</f>
        <v/>
      </c>
    </row>
    <row r="1047" spans="2:65" ht="18" customHeight="1" x14ac:dyDescent="0.15">
      <c r="B1047" s="441" t="s">
        <v>85</v>
      </c>
      <c r="C1047" s="442"/>
      <c r="D1047" s="442"/>
      <c r="E1047" s="443"/>
      <c r="F1047" s="450"/>
      <c r="G1047" s="451"/>
      <c r="H1047" s="451"/>
      <c r="I1047" s="451"/>
      <c r="J1047" s="451"/>
      <c r="K1047" s="451"/>
      <c r="L1047" s="451"/>
      <c r="M1047" s="451"/>
      <c r="N1047" s="452"/>
      <c r="O1047" s="441" t="s">
        <v>49</v>
      </c>
      <c r="P1047" s="442"/>
      <c r="Q1047" s="442"/>
      <c r="R1047" s="442"/>
      <c r="S1047" s="442"/>
      <c r="T1047" s="442"/>
      <c r="U1047" s="443"/>
      <c r="V1047" s="459">
        <f>AH1047</f>
        <v>0</v>
      </c>
      <c r="W1047" s="460"/>
      <c r="X1047" s="460"/>
      <c r="Y1047" s="461"/>
      <c r="Z1047" s="33"/>
      <c r="AA1047" s="34"/>
      <c r="AB1047" s="34"/>
      <c r="AC1047" s="35"/>
      <c r="AD1047" s="33"/>
      <c r="AE1047" s="34"/>
      <c r="AF1047" s="34"/>
      <c r="AG1047" s="35"/>
      <c r="AH1047" s="462">
        <f>AH1029+AH1031+AH1033+AH1035+AH1037+AH1039+AH1041+AH1043+AH1045</f>
        <v>0</v>
      </c>
      <c r="AI1047" s="463"/>
      <c r="AJ1047" s="463"/>
      <c r="AK1047" s="464"/>
      <c r="AL1047" s="53"/>
      <c r="AM1047" s="54"/>
      <c r="AN1047" s="459">
        <f>AN1029+AN1031+AN1033+AN1035+AN1037+AN1039+AN1041+AN1043+AN1045</f>
        <v>0</v>
      </c>
      <c r="AO1047" s="460"/>
      <c r="AP1047" s="460"/>
      <c r="AQ1047" s="460"/>
      <c r="AR1047" s="460"/>
      <c r="AS1047" s="307"/>
      <c r="AW1047" s="47"/>
      <c r="AY1047" s="202"/>
      <c r="AZ1047" s="205"/>
      <c r="BA1047" s="212">
        <f>BA1029+BA1031+BA1033+BA1035+BA1037+BA1039+BA1041+BA1043+BA1045</f>
        <v>0</v>
      </c>
      <c r="BB1047" s="204">
        <f>BB1030+BB1032+BB1034+BB1036+BB1038+BB1040+BB1042+BB1044+BB1046</f>
        <v>0</v>
      </c>
      <c r="BC1047" s="204">
        <f>SUMIF(BL1030:BL1046,0,BC1030:BC1046)+ROUNDDOWN(ROUNDDOWN(BL1047*105/108,0)*BM1047/100,0)</f>
        <v>0</v>
      </c>
      <c r="BL1047" s="43">
        <f>SUMIF(BL1030:BL1046,1,AH1030:AK1046)</f>
        <v>0</v>
      </c>
      <c r="BM1047" s="43">
        <f>IF(COUNT(BM1030:BM1046)=0,0,SUM(BM1030:BM1046)/COUNT(BM1030:BM1046))</f>
        <v>0</v>
      </c>
    </row>
    <row r="1048" spans="2:65" ht="18" customHeight="1" x14ac:dyDescent="0.15">
      <c r="B1048" s="444"/>
      <c r="C1048" s="445"/>
      <c r="D1048" s="445"/>
      <c r="E1048" s="446"/>
      <c r="F1048" s="453"/>
      <c r="G1048" s="454"/>
      <c r="H1048" s="454"/>
      <c r="I1048" s="454"/>
      <c r="J1048" s="454"/>
      <c r="K1048" s="454"/>
      <c r="L1048" s="454"/>
      <c r="M1048" s="454"/>
      <c r="N1048" s="455"/>
      <c r="O1048" s="444"/>
      <c r="P1048" s="445"/>
      <c r="Q1048" s="445"/>
      <c r="R1048" s="445"/>
      <c r="S1048" s="445"/>
      <c r="T1048" s="445"/>
      <c r="U1048" s="446"/>
      <c r="V1048" s="434">
        <f>V1030+V1032+V1034+V1036+V1038+V1040+V1042+V1044+V1046-V1047</f>
        <v>0</v>
      </c>
      <c r="W1048" s="435"/>
      <c r="X1048" s="435"/>
      <c r="Y1048" s="465"/>
      <c r="Z1048" s="434">
        <f>Z1030+Z1032+Z1034+Z1036+Z1038+Z1040+Z1042+Z1044+Z1046</f>
        <v>0</v>
      </c>
      <c r="AA1048" s="435"/>
      <c r="AB1048" s="435"/>
      <c r="AC1048" s="435"/>
      <c r="AD1048" s="434">
        <f>AD1030+AD1032+AD1034+AD1036+AD1038+AD1040+AD1042+AD1044+AD1046</f>
        <v>0</v>
      </c>
      <c r="AE1048" s="435"/>
      <c r="AF1048" s="435"/>
      <c r="AG1048" s="435"/>
      <c r="AH1048" s="434">
        <f>AY1048</f>
        <v>0</v>
      </c>
      <c r="AI1048" s="435"/>
      <c r="AJ1048" s="435"/>
      <c r="AK1048" s="435"/>
      <c r="AL1048" s="55"/>
      <c r="AM1048" s="56"/>
      <c r="AN1048" s="926">
        <f>BB1048</f>
        <v>0</v>
      </c>
      <c r="AO1048" s="638"/>
      <c r="AP1048" s="638"/>
      <c r="AQ1048" s="638"/>
      <c r="AR1048" s="638"/>
      <c r="AS1048" s="308"/>
      <c r="AW1048" s="47"/>
      <c r="AY1048" s="208">
        <f>AY1030+AY1032+AY1034+AY1036+AY1038+AY1040+AY1042+AY1044+AY1046</f>
        <v>0</v>
      </c>
      <c r="AZ1048" s="210"/>
      <c r="BA1048" s="210"/>
      <c r="BB1048" s="206">
        <f>BB1047</f>
        <v>0</v>
      </c>
      <c r="BC1048" s="213"/>
    </row>
    <row r="1049" spans="2:65" ht="18" customHeight="1" x14ac:dyDescent="0.15">
      <c r="B1049" s="447"/>
      <c r="C1049" s="448"/>
      <c r="D1049" s="448"/>
      <c r="E1049" s="449"/>
      <c r="F1049" s="456"/>
      <c r="G1049" s="457"/>
      <c r="H1049" s="457"/>
      <c r="I1049" s="457"/>
      <c r="J1049" s="457"/>
      <c r="K1049" s="457"/>
      <c r="L1049" s="457"/>
      <c r="M1049" s="457"/>
      <c r="N1049" s="458"/>
      <c r="O1049" s="447"/>
      <c r="P1049" s="448"/>
      <c r="Q1049" s="448"/>
      <c r="R1049" s="448"/>
      <c r="S1049" s="448"/>
      <c r="T1049" s="448"/>
      <c r="U1049" s="449"/>
      <c r="V1049" s="436"/>
      <c r="W1049" s="437"/>
      <c r="X1049" s="437"/>
      <c r="Y1049" s="438"/>
      <c r="Z1049" s="436"/>
      <c r="AA1049" s="437"/>
      <c r="AB1049" s="437"/>
      <c r="AC1049" s="437"/>
      <c r="AD1049" s="436"/>
      <c r="AE1049" s="437"/>
      <c r="AF1049" s="437"/>
      <c r="AG1049" s="437"/>
      <c r="AH1049" s="436">
        <f>AZ1049</f>
        <v>0</v>
      </c>
      <c r="AI1049" s="437"/>
      <c r="AJ1049" s="437"/>
      <c r="AK1049" s="438"/>
      <c r="AL1049" s="57"/>
      <c r="AM1049" s="58"/>
      <c r="AN1049" s="615">
        <f>BC1049</f>
        <v>0</v>
      </c>
      <c r="AO1049" s="616"/>
      <c r="AP1049" s="616"/>
      <c r="AQ1049" s="616"/>
      <c r="AR1049" s="616"/>
      <c r="AS1049" s="309"/>
      <c r="AU1049" s="90"/>
      <c r="AW1049" s="47"/>
      <c r="AY1049" s="209"/>
      <c r="AZ1049" s="211">
        <f>IF(AZ1030+AZ1032+AZ1034+AZ1036+AZ1038+AZ1040+AZ1042+AZ1044+AZ1046=AY1048,0,ROUNDDOWN(AZ1030+AZ1032+AZ1034+AZ1036+AZ1038+AZ1040+AZ1042+AZ1044+AZ1046,0))</f>
        <v>0</v>
      </c>
      <c r="BA1049" s="207"/>
      <c r="BB1049" s="207"/>
      <c r="BC1049" s="211">
        <f>IF(BC1047=BB1048,0,BC1047)</f>
        <v>0</v>
      </c>
    </row>
    <row r="1050" spans="2:65" ht="18" customHeight="1" x14ac:dyDescent="0.15">
      <c r="AD1050" s="1" t="str">
        <f>IF(AND($F1047="",$V1047+$V1048&gt;0),"事業の種類を選択してください。","")</f>
        <v/>
      </c>
      <c r="AN1050" s="929">
        <f>IF(AN1047=0,0,AN1047+IF(AN1049=0,AN1048,AN1049))</f>
        <v>0</v>
      </c>
      <c r="AO1050" s="929"/>
      <c r="AP1050" s="929"/>
      <c r="AQ1050" s="929"/>
      <c r="AR1050" s="929"/>
      <c r="AW1050" s="47"/>
    </row>
    <row r="1051" spans="2:65" ht="31.5" customHeight="1" x14ac:dyDescent="0.15">
      <c r="AN1051" s="337"/>
      <c r="AO1051" s="337"/>
      <c r="AP1051" s="337"/>
      <c r="AQ1051" s="337"/>
      <c r="AR1051" s="337"/>
      <c r="AW1051" s="47"/>
    </row>
    <row r="1052" spans="2:65" ht="7.5" customHeight="1" x14ac:dyDescent="0.15">
      <c r="X1052" s="6"/>
      <c r="Y1052" s="6"/>
      <c r="AW1052" s="47"/>
    </row>
    <row r="1053" spans="2:65" ht="10.5" customHeight="1" x14ac:dyDescent="0.15">
      <c r="X1053" s="6"/>
      <c r="Y1053" s="6"/>
      <c r="AW1053" s="47"/>
    </row>
    <row r="1054" spans="2:65" ht="5.25" customHeight="1" x14ac:dyDescent="0.15">
      <c r="X1054" s="6"/>
      <c r="Y1054" s="6"/>
      <c r="AW1054" s="47"/>
    </row>
    <row r="1055" spans="2:65" ht="5.25" customHeight="1" x14ac:dyDescent="0.15">
      <c r="X1055" s="6"/>
      <c r="Y1055" s="6"/>
      <c r="AW1055" s="47"/>
    </row>
    <row r="1056" spans="2:65" ht="5.25" customHeight="1" x14ac:dyDescent="0.15">
      <c r="X1056" s="6"/>
      <c r="Y1056" s="6"/>
      <c r="AW1056" s="47"/>
    </row>
    <row r="1057" spans="2:65" ht="5.25" customHeight="1" x14ac:dyDescent="0.15">
      <c r="X1057" s="6"/>
      <c r="Y1057" s="6"/>
      <c r="AW1057" s="47"/>
    </row>
    <row r="1058" spans="2:65" ht="17.25" customHeight="1" x14ac:dyDescent="0.15">
      <c r="B1058" s="2" t="s">
        <v>50</v>
      </c>
      <c r="S1058" s="4"/>
      <c r="T1058" s="4"/>
      <c r="U1058" s="4"/>
      <c r="V1058" s="4"/>
      <c r="W1058" s="4"/>
      <c r="AL1058" s="48"/>
      <c r="AW1058" s="47"/>
    </row>
    <row r="1059" spans="2:65" ht="12.75" customHeight="1" x14ac:dyDescent="0.15">
      <c r="M1059" s="49"/>
      <c r="N1059" s="49"/>
      <c r="O1059" s="49"/>
      <c r="P1059" s="49"/>
      <c r="Q1059" s="49"/>
      <c r="R1059" s="49"/>
      <c r="S1059" s="49"/>
      <c r="T1059" s="50"/>
      <c r="U1059" s="50"/>
      <c r="V1059" s="50"/>
      <c r="W1059" s="50"/>
      <c r="X1059" s="50"/>
      <c r="Y1059" s="50"/>
      <c r="Z1059" s="50"/>
      <c r="AA1059" s="49"/>
      <c r="AB1059" s="49"/>
      <c r="AC1059" s="49"/>
      <c r="AL1059" s="48"/>
      <c r="AM1059" s="560" t="s">
        <v>266</v>
      </c>
      <c r="AN1059" s="561"/>
      <c r="AO1059" s="561"/>
      <c r="AP1059" s="562"/>
      <c r="AW1059" s="47"/>
    </row>
    <row r="1060" spans="2:65" ht="12.75" customHeight="1" x14ac:dyDescent="0.15">
      <c r="M1060" s="49"/>
      <c r="N1060" s="49"/>
      <c r="O1060" s="49"/>
      <c r="P1060" s="49"/>
      <c r="Q1060" s="49"/>
      <c r="R1060" s="49"/>
      <c r="S1060" s="49"/>
      <c r="T1060" s="50"/>
      <c r="U1060" s="50"/>
      <c r="V1060" s="50"/>
      <c r="W1060" s="50"/>
      <c r="X1060" s="50"/>
      <c r="Y1060" s="50"/>
      <c r="Z1060" s="50"/>
      <c r="AA1060" s="49"/>
      <c r="AB1060" s="49"/>
      <c r="AC1060" s="49"/>
      <c r="AL1060" s="48"/>
      <c r="AM1060" s="563"/>
      <c r="AN1060" s="564"/>
      <c r="AO1060" s="564"/>
      <c r="AP1060" s="565"/>
      <c r="AW1060" s="47"/>
    </row>
    <row r="1061" spans="2:65" ht="12.75" customHeight="1" x14ac:dyDescent="0.15">
      <c r="M1061" s="49"/>
      <c r="N1061" s="49"/>
      <c r="O1061" s="49"/>
      <c r="P1061" s="49"/>
      <c r="Q1061" s="49"/>
      <c r="R1061" s="49"/>
      <c r="S1061" s="49"/>
      <c r="T1061" s="49"/>
      <c r="U1061" s="49"/>
      <c r="V1061" s="49"/>
      <c r="W1061" s="49"/>
      <c r="X1061" s="49"/>
      <c r="Y1061" s="49"/>
      <c r="Z1061" s="49"/>
      <c r="AA1061" s="49"/>
      <c r="AB1061" s="49"/>
      <c r="AC1061" s="49"/>
      <c r="AL1061" s="48"/>
      <c r="AM1061" s="220"/>
      <c r="AN1061" s="335"/>
      <c r="AW1061" s="47"/>
    </row>
    <row r="1062" spans="2:65" ht="6" customHeight="1" x14ac:dyDescent="0.15">
      <c r="M1062" s="49"/>
      <c r="N1062" s="49"/>
      <c r="O1062" s="49"/>
      <c r="P1062" s="49"/>
      <c r="Q1062" s="49"/>
      <c r="R1062" s="49"/>
      <c r="S1062" s="49"/>
      <c r="T1062" s="49"/>
      <c r="U1062" s="49"/>
      <c r="V1062" s="49"/>
      <c r="W1062" s="49"/>
      <c r="X1062" s="49"/>
      <c r="Y1062" s="49"/>
      <c r="Z1062" s="49"/>
      <c r="AA1062" s="49"/>
      <c r="AB1062" s="49"/>
      <c r="AC1062" s="49"/>
      <c r="AL1062" s="48"/>
      <c r="AM1062" s="48"/>
      <c r="AW1062" s="47"/>
    </row>
    <row r="1063" spans="2:65" ht="12.75" customHeight="1" x14ac:dyDescent="0.15">
      <c r="B1063" s="566" t="s">
        <v>2</v>
      </c>
      <c r="C1063" s="567"/>
      <c r="D1063" s="567"/>
      <c r="E1063" s="567"/>
      <c r="F1063" s="567"/>
      <c r="G1063" s="567"/>
      <c r="H1063" s="567"/>
      <c r="I1063" s="567"/>
      <c r="J1063" s="569" t="s">
        <v>10</v>
      </c>
      <c r="K1063" s="569"/>
      <c r="L1063" s="3" t="s">
        <v>3</v>
      </c>
      <c r="M1063" s="569" t="s">
        <v>11</v>
      </c>
      <c r="N1063" s="569"/>
      <c r="O1063" s="570" t="s">
        <v>12</v>
      </c>
      <c r="P1063" s="569"/>
      <c r="Q1063" s="569"/>
      <c r="R1063" s="569"/>
      <c r="S1063" s="569"/>
      <c r="T1063" s="569"/>
      <c r="U1063" s="569" t="s">
        <v>13</v>
      </c>
      <c r="V1063" s="569"/>
      <c r="W1063" s="569"/>
      <c r="AD1063" s="5"/>
      <c r="AE1063" s="5"/>
      <c r="AF1063" s="5"/>
      <c r="AG1063" s="5"/>
      <c r="AH1063" s="5"/>
      <c r="AI1063" s="5"/>
      <c r="AJ1063" s="5"/>
      <c r="AL1063" s="571">
        <f>$AL$9</f>
        <v>0</v>
      </c>
      <c r="AM1063" s="572"/>
      <c r="AN1063" s="938" t="s">
        <v>4</v>
      </c>
      <c r="AO1063" s="938"/>
      <c r="AP1063" s="941">
        <v>26</v>
      </c>
      <c r="AQ1063" s="941"/>
      <c r="AR1063" s="938" t="s">
        <v>5</v>
      </c>
      <c r="AS1063" s="944"/>
      <c r="AW1063" s="47"/>
    </row>
    <row r="1064" spans="2:65" ht="13.5" customHeight="1" x14ac:dyDescent="0.15">
      <c r="B1064" s="567"/>
      <c r="C1064" s="567"/>
      <c r="D1064" s="567"/>
      <c r="E1064" s="567"/>
      <c r="F1064" s="567"/>
      <c r="G1064" s="567"/>
      <c r="H1064" s="567"/>
      <c r="I1064" s="567"/>
      <c r="J1064" s="508" t="str">
        <f>$J$10</f>
        <v>1</v>
      </c>
      <c r="K1064" s="510" t="str">
        <f>$K$10</f>
        <v>2</v>
      </c>
      <c r="L1064" s="513" t="str">
        <f>$L$10</f>
        <v>1</v>
      </c>
      <c r="M1064" s="516" t="str">
        <f>$M$10</f>
        <v>0</v>
      </c>
      <c r="N1064" s="510" t="str">
        <f>$N$10</f>
        <v>3</v>
      </c>
      <c r="O1064" s="516" t="str">
        <f>$O$10</f>
        <v>9</v>
      </c>
      <c r="P1064" s="519" t="str">
        <f>$P$10</f>
        <v>3</v>
      </c>
      <c r="Q1064" s="519" t="str">
        <f>$Q$10</f>
        <v>9</v>
      </c>
      <c r="R1064" s="519" t="str">
        <f>$R$10</f>
        <v>0</v>
      </c>
      <c r="S1064" s="519" t="str">
        <f>$S$10</f>
        <v>2</v>
      </c>
      <c r="T1064" s="510" t="str">
        <f>$T$10</f>
        <v>5</v>
      </c>
      <c r="U1064" s="516">
        <f>$U$10</f>
        <v>0</v>
      </c>
      <c r="V1064" s="519">
        <f>$V$10</f>
        <v>0</v>
      </c>
      <c r="W1064" s="510">
        <f>$W$10</f>
        <v>0</v>
      </c>
      <c r="AD1064" s="5"/>
      <c r="AE1064" s="5"/>
      <c r="AF1064" s="5"/>
      <c r="AG1064" s="5"/>
      <c r="AH1064" s="5"/>
      <c r="AI1064" s="5"/>
      <c r="AJ1064" s="5"/>
      <c r="AL1064" s="573"/>
      <c r="AM1064" s="574"/>
      <c r="AN1064" s="939"/>
      <c r="AO1064" s="939"/>
      <c r="AP1064" s="942"/>
      <c r="AQ1064" s="942"/>
      <c r="AR1064" s="939"/>
      <c r="AS1064" s="945"/>
      <c r="AW1064" s="47"/>
    </row>
    <row r="1065" spans="2:65" ht="9" customHeight="1" x14ac:dyDescent="0.15">
      <c r="B1065" s="567"/>
      <c r="C1065" s="567"/>
      <c r="D1065" s="567"/>
      <c r="E1065" s="567"/>
      <c r="F1065" s="567"/>
      <c r="G1065" s="567"/>
      <c r="H1065" s="567"/>
      <c r="I1065" s="567"/>
      <c r="J1065" s="509"/>
      <c r="K1065" s="511"/>
      <c r="L1065" s="514"/>
      <c r="M1065" s="517"/>
      <c r="N1065" s="511"/>
      <c r="O1065" s="517"/>
      <c r="P1065" s="520"/>
      <c r="Q1065" s="520"/>
      <c r="R1065" s="520"/>
      <c r="S1065" s="520"/>
      <c r="T1065" s="511"/>
      <c r="U1065" s="517"/>
      <c r="V1065" s="520"/>
      <c r="W1065" s="511"/>
      <c r="AD1065" s="5"/>
      <c r="AE1065" s="5"/>
      <c r="AF1065" s="5"/>
      <c r="AG1065" s="5"/>
      <c r="AH1065" s="5"/>
      <c r="AI1065" s="5"/>
      <c r="AJ1065" s="5"/>
      <c r="AL1065" s="575"/>
      <c r="AM1065" s="576"/>
      <c r="AN1065" s="940"/>
      <c r="AO1065" s="940"/>
      <c r="AP1065" s="943"/>
      <c r="AQ1065" s="943"/>
      <c r="AR1065" s="940"/>
      <c r="AS1065" s="946"/>
      <c r="AW1065" s="47"/>
    </row>
    <row r="1066" spans="2:65" ht="6" customHeight="1" x14ac:dyDescent="0.15">
      <c r="B1066" s="568"/>
      <c r="C1066" s="568"/>
      <c r="D1066" s="568"/>
      <c r="E1066" s="568"/>
      <c r="F1066" s="568"/>
      <c r="G1066" s="568"/>
      <c r="H1066" s="568"/>
      <c r="I1066" s="568"/>
      <c r="J1066" s="509"/>
      <c r="K1066" s="512"/>
      <c r="L1066" s="515"/>
      <c r="M1066" s="518"/>
      <c r="N1066" s="512"/>
      <c r="O1066" s="518"/>
      <c r="P1066" s="521"/>
      <c r="Q1066" s="521"/>
      <c r="R1066" s="521"/>
      <c r="S1066" s="521"/>
      <c r="T1066" s="512"/>
      <c r="U1066" s="518"/>
      <c r="V1066" s="521"/>
      <c r="W1066" s="512"/>
      <c r="AW1066" s="47"/>
    </row>
    <row r="1067" spans="2:65" ht="15" customHeight="1" x14ac:dyDescent="0.15">
      <c r="B1067" s="487" t="s">
        <v>51</v>
      </c>
      <c r="C1067" s="488"/>
      <c r="D1067" s="488"/>
      <c r="E1067" s="488"/>
      <c r="F1067" s="488"/>
      <c r="G1067" s="488"/>
      <c r="H1067" s="488"/>
      <c r="I1067" s="489"/>
      <c r="J1067" s="487" t="s">
        <v>6</v>
      </c>
      <c r="K1067" s="488"/>
      <c r="L1067" s="488"/>
      <c r="M1067" s="488"/>
      <c r="N1067" s="496"/>
      <c r="O1067" s="499" t="s">
        <v>52</v>
      </c>
      <c r="P1067" s="488"/>
      <c r="Q1067" s="488"/>
      <c r="R1067" s="488"/>
      <c r="S1067" s="488"/>
      <c r="T1067" s="488"/>
      <c r="U1067" s="489"/>
      <c r="V1067" s="12" t="s">
        <v>53</v>
      </c>
      <c r="W1067" s="27"/>
      <c r="X1067" s="27"/>
      <c r="Y1067" s="526" t="s">
        <v>54</v>
      </c>
      <c r="Z1067" s="526"/>
      <c r="AA1067" s="526"/>
      <c r="AB1067" s="526"/>
      <c r="AC1067" s="526"/>
      <c r="AD1067" s="526"/>
      <c r="AE1067" s="526"/>
      <c r="AF1067" s="526"/>
      <c r="AG1067" s="526"/>
      <c r="AH1067" s="526"/>
      <c r="AI1067" s="27"/>
      <c r="AJ1067" s="27"/>
      <c r="AK1067" s="28"/>
      <c r="AL1067" s="527" t="s">
        <v>216</v>
      </c>
      <c r="AM1067" s="527"/>
      <c r="AN1067" s="930" t="s">
        <v>33</v>
      </c>
      <c r="AO1067" s="930"/>
      <c r="AP1067" s="930"/>
      <c r="AQ1067" s="930"/>
      <c r="AR1067" s="930"/>
      <c r="AS1067" s="931"/>
      <c r="AW1067" s="47"/>
    </row>
    <row r="1068" spans="2:65" ht="13.5" customHeight="1" x14ac:dyDescent="0.15">
      <c r="B1068" s="490"/>
      <c r="C1068" s="491"/>
      <c r="D1068" s="491"/>
      <c r="E1068" s="491"/>
      <c r="F1068" s="491"/>
      <c r="G1068" s="491"/>
      <c r="H1068" s="491"/>
      <c r="I1068" s="492"/>
      <c r="J1068" s="490"/>
      <c r="K1068" s="491"/>
      <c r="L1068" s="491"/>
      <c r="M1068" s="491"/>
      <c r="N1068" s="497"/>
      <c r="O1068" s="500"/>
      <c r="P1068" s="491"/>
      <c r="Q1068" s="491"/>
      <c r="R1068" s="491"/>
      <c r="S1068" s="491"/>
      <c r="T1068" s="491"/>
      <c r="U1068" s="492"/>
      <c r="V1068" s="530" t="s">
        <v>7</v>
      </c>
      <c r="W1068" s="531"/>
      <c r="X1068" s="531"/>
      <c r="Y1068" s="532"/>
      <c r="Z1068" s="536" t="s">
        <v>16</v>
      </c>
      <c r="AA1068" s="537"/>
      <c r="AB1068" s="537"/>
      <c r="AC1068" s="538"/>
      <c r="AD1068" s="542" t="s">
        <v>17</v>
      </c>
      <c r="AE1068" s="543"/>
      <c r="AF1068" s="543"/>
      <c r="AG1068" s="544"/>
      <c r="AH1068" s="548" t="s">
        <v>86</v>
      </c>
      <c r="AI1068" s="549"/>
      <c r="AJ1068" s="549"/>
      <c r="AK1068" s="550"/>
      <c r="AL1068" s="554" t="s">
        <v>217</v>
      </c>
      <c r="AM1068" s="554"/>
      <c r="AN1068" s="932" t="s">
        <v>19</v>
      </c>
      <c r="AO1068" s="933"/>
      <c r="AP1068" s="933"/>
      <c r="AQ1068" s="933"/>
      <c r="AR1068" s="934"/>
      <c r="AS1068" s="935"/>
      <c r="AW1068" s="47"/>
      <c r="AY1068" s="196" t="s">
        <v>243</v>
      </c>
      <c r="AZ1068" s="196" t="s">
        <v>243</v>
      </c>
      <c r="BA1068" s="196" t="s">
        <v>241</v>
      </c>
      <c r="BB1068" s="522" t="s">
        <v>242</v>
      </c>
      <c r="BC1068" s="523"/>
    </row>
    <row r="1069" spans="2:65" ht="13.5" customHeight="1" x14ac:dyDescent="0.15">
      <c r="B1069" s="493"/>
      <c r="C1069" s="494"/>
      <c r="D1069" s="494"/>
      <c r="E1069" s="494"/>
      <c r="F1069" s="494"/>
      <c r="G1069" s="494"/>
      <c r="H1069" s="494"/>
      <c r="I1069" s="495"/>
      <c r="J1069" s="493"/>
      <c r="K1069" s="494"/>
      <c r="L1069" s="494"/>
      <c r="M1069" s="494"/>
      <c r="N1069" s="498"/>
      <c r="O1069" s="501"/>
      <c r="P1069" s="494"/>
      <c r="Q1069" s="494"/>
      <c r="R1069" s="494"/>
      <c r="S1069" s="494"/>
      <c r="T1069" s="494"/>
      <c r="U1069" s="495"/>
      <c r="V1069" s="533"/>
      <c r="W1069" s="534"/>
      <c r="X1069" s="534"/>
      <c r="Y1069" s="535"/>
      <c r="Z1069" s="539"/>
      <c r="AA1069" s="540"/>
      <c r="AB1069" s="540"/>
      <c r="AC1069" s="541"/>
      <c r="AD1069" s="545"/>
      <c r="AE1069" s="546"/>
      <c r="AF1069" s="546"/>
      <c r="AG1069" s="547"/>
      <c r="AH1069" s="551"/>
      <c r="AI1069" s="552"/>
      <c r="AJ1069" s="552"/>
      <c r="AK1069" s="553"/>
      <c r="AL1069" s="555"/>
      <c r="AM1069" s="555"/>
      <c r="AN1069" s="936"/>
      <c r="AO1069" s="936"/>
      <c r="AP1069" s="936"/>
      <c r="AQ1069" s="936"/>
      <c r="AR1069" s="936"/>
      <c r="AS1069" s="937"/>
      <c r="AW1069" s="47"/>
      <c r="AY1069" s="197"/>
      <c r="AZ1069" s="198" t="s">
        <v>237</v>
      </c>
      <c r="BA1069" s="198" t="s">
        <v>240</v>
      </c>
      <c r="BB1069" s="199" t="s">
        <v>238</v>
      </c>
      <c r="BC1069" s="198" t="s">
        <v>237</v>
      </c>
      <c r="BL1069" s="43" t="s">
        <v>251</v>
      </c>
      <c r="BM1069" s="43" t="s">
        <v>151</v>
      </c>
    </row>
    <row r="1070" spans="2:65" ht="18" customHeight="1" x14ac:dyDescent="0.15">
      <c r="B1070" s="466"/>
      <c r="C1070" s="467"/>
      <c r="D1070" s="467"/>
      <c r="E1070" s="467"/>
      <c r="F1070" s="467"/>
      <c r="G1070" s="467"/>
      <c r="H1070" s="467"/>
      <c r="I1070" s="468"/>
      <c r="J1070" s="466"/>
      <c r="K1070" s="467"/>
      <c r="L1070" s="467"/>
      <c r="M1070" s="467"/>
      <c r="N1070" s="472"/>
      <c r="O1070" s="86"/>
      <c r="P1070" s="15" t="s">
        <v>0</v>
      </c>
      <c r="Q1070" s="44"/>
      <c r="R1070" s="15" t="s">
        <v>1</v>
      </c>
      <c r="S1070" s="85"/>
      <c r="T1070" s="474" t="s">
        <v>57</v>
      </c>
      <c r="U1070" s="475"/>
      <c r="V1070" s="476"/>
      <c r="W1070" s="477"/>
      <c r="X1070" s="477"/>
      <c r="Y1070" s="59" t="s">
        <v>8</v>
      </c>
      <c r="Z1070" s="37"/>
      <c r="AA1070" s="38"/>
      <c r="AB1070" s="38"/>
      <c r="AC1070" s="36" t="s">
        <v>8</v>
      </c>
      <c r="AD1070" s="37"/>
      <c r="AE1070" s="38"/>
      <c r="AF1070" s="38"/>
      <c r="AG1070" s="39" t="s">
        <v>8</v>
      </c>
      <c r="AH1070" s="462">
        <f>IF(V1070="賃金で算定",V1071+Z1071-AD1071,0)</f>
        <v>0</v>
      </c>
      <c r="AI1070" s="463"/>
      <c r="AJ1070" s="463"/>
      <c r="AK1070" s="464"/>
      <c r="AL1070" s="51"/>
      <c r="AM1070" s="52"/>
      <c r="AN1070" s="590"/>
      <c r="AO1070" s="591"/>
      <c r="AP1070" s="591"/>
      <c r="AQ1070" s="591"/>
      <c r="AR1070" s="591"/>
      <c r="AS1070" s="265" t="s">
        <v>8</v>
      </c>
      <c r="AV1070" s="46" t="str">
        <f>IF(OR(O1070="",Q1070=""),"", IF(O1070&lt;20,DATE(O1070+118,Q1070,IF(S1070="",1,S1070)),DATE(O1070+88,Q1070,IF(S1070="",1,S1070))))</f>
        <v/>
      </c>
      <c r="AW1070" s="47" t="str">
        <f>IF(AV1070&lt;=設定シート!C$15,"昔",IF(AV1070&lt;=設定シート!E$15,"上",IF(AV1070&lt;=設定シート!G$15,"中","下")))</f>
        <v>下</v>
      </c>
      <c r="AX1070" s="4">
        <f>IF(AV1070&lt;=設定シート!$E$36,5,IF(AV1070&lt;=設定シート!$I$36,7,IF(AV1070&lt;=設定シート!$M$36,9,11)))</f>
        <v>11</v>
      </c>
      <c r="AY1070" s="202"/>
      <c r="AZ1070" s="200"/>
      <c r="BA1070" s="204">
        <f>AN1070</f>
        <v>0</v>
      </c>
      <c r="BB1070" s="200"/>
      <c r="BC1070" s="200"/>
    </row>
    <row r="1071" spans="2:65" ht="18" customHeight="1" x14ac:dyDescent="0.15">
      <c r="B1071" s="469"/>
      <c r="C1071" s="470"/>
      <c r="D1071" s="470"/>
      <c r="E1071" s="470"/>
      <c r="F1071" s="470"/>
      <c r="G1071" s="470"/>
      <c r="H1071" s="470"/>
      <c r="I1071" s="471"/>
      <c r="J1071" s="469"/>
      <c r="K1071" s="470"/>
      <c r="L1071" s="470"/>
      <c r="M1071" s="470"/>
      <c r="N1071" s="473"/>
      <c r="O1071" s="87"/>
      <c r="P1071" s="5" t="s">
        <v>0</v>
      </c>
      <c r="Q1071" s="45"/>
      <c r="R1071" s="5" t="s">
        <v>1</v>
      </c>
      <c r="S1071" s="88"/>
      <c r="T1071" s="480" t="s">
        <v>58</v>
      </c>
      <c r="U1071" s="481"/>
      <c r="V1071" s="482"/>
      <c r="W1071" s="483"/>
      <c r="X1071" s="483"/>
      <c r="Y1071" s="484"/>
      <c r="Z1071" s="485"/>
      <c r="AA1071" s="486"/>
      <c r="AB1071" s="486"/>
      <c r="AC1071" s="486"/>
      <c r="AD1071" s="482">
        <v>0</v>
      </c>
      <c r="AE1071" s="483"/>
      <c r="AF1071" s="483"/>
      <c r="AG1071" s="484"/>
      <c r="AH1071" s="435">
        <f>IF(V1070="賃金で算定",0,V1071+Z1071-AD1071)</f>
        <v>0</v>
      </c>
      <c r="AI1071" s="435"/>
      <c r="AJ1071" s="435"/>
      <c r="AK1071" s="465"/>
      <c r="AL1071" s="439">
        <f>IF(V1070="賃金で算定","賃金で算定",IF(OR(V1071=0,$F1088="",AV1070=""),0,IF(AW1070="昔",VLOOKUP($F1088,労務比率,AX1070,FALSE),IF(AW1070="上",VLOOKUP($F1088,労務比率,AX1070,FALSE),IF(AW1070="中",VLOOKUP($F1088,労務比率,AX1070,FALSE),VLOOKUP($F1088,労務比率,AX1070,FALSE))))))</f>
        <v>0</v>
      </c>
      <c r="AM1071" s="440"/>
      <c r="AN1071" s="615">
        <f>IF(V1070="賃金で算定",0,INT(AH1071*AL1071/100))</f>
        <v>0</v>
      </c>
      <c r="AO1071" s="616"/>
      <c r="AP1071" s="616"/>
      <c r="AQ1071" s="616"/>
      <c r="AR1071" s="616"/>
      <c r="AS1071" s="309"/>
      <c r="AV1071" s="46"/>
      <c r="AW1071" s="47"/>
      <c r="AY1071" s="203">
        <f>AH1071</f>
        <v>0</v>
      </c>
      <c r="AZ1071" s="201">
        <f>IF(AV1070&lt;=設定シート!C$85,AH1071,IF(AND(AV1070&gt;=設定シート!E$85,AV1070&lt;=設定シート!G$85),AH1071*105/108,AH1071))</f>
        <v>0</v>
      </c>
      <c r="BA1071" s="198"/>
      <c r="BB1071" s="201">
        <f>IF($AL1071="賃金で算定",0,INT(AY1071*$AL1071/100))</f>
        <v>0</v>
      </c>
      <c r="BC1071" s="201">
        <f>IF(AY1071=AZ1071,BB1071,AZ1071*$AL1071/100)</f>
        <v>0</v>
      </c>
      <c r="BL1071" s="43">
        <f>IF(AY1071=AZ1071,0,1)</f>
        <v>0</v>
      </c>
      <c r="BM1071" s="43" t="str">
        <f>IF(BL1071=1,AL1071,"")</f>
        <v/>
      </c>
    </row>
    <row r="1072" spans="2:65" ht="18" customHeight="1" x14ac:dyDescent="0.15">
      <c r="B1072" s="466"/>
      <c r="C1072" s="467"/>
      <c r="D1072" s="467"/>
      <c r="E1072" s="467"/>
      <c r="F1072" s="467"/>
      <c r="G1072" s="467"/>
      <c r="H1072" s="467"/>
      <c r="I1072" s="468"/>
      <c r="J1072" s="466"/>
      <c r="K1072" s="467"/>
      <c r="L1072" s="467"/>
      <c r="M1072" s="467"/>
      <c r="N1072" s="472"/>
      <c r="O1072" s="86"/>
      <c r="P1072" s="15" t="s">
        <v>45</v>
      </c>
      <c r="Q1072" s="44"/>
      <c r="R1072" s="15" t="s">
        <v>46</v>
      </c>
      <c r="S1072" s="85"/>
      <c r="T1072" s="474" t="s">
        <v>47</v>
      </c>
      <c r="U1072" s="475"/>
      <c r="V1072" s="476"/>
      <c r="W1072" s="477"/>
      <c r="X1072" s="477"/>
      <c r="Y1072" s="60"/>
      <c r="Z1072" s="33"/>
      <c r="AA1072" s="34"/>
      <c r="AB1072" s="34"/>
      <c r="AC1072" s="35"/>
      <c r="AD1072" s="33"/>
      <c r="AE1072" s="34"/>
      <c r="AF1072" s="34"/>
      <c r="AG1072" s="40"/>
      <c r="AH1072" s="462">
        <f>IF(V1072="賃金で算定",V1073+Z1073-AD1073,0)</f>
        <v>0</v>
      </c>
      <c r="AI1072" s="463"/>
      <c r="AJ1072" s="463"/>
      <c r="AK1072" s="464"/>
      <c r="AL1072" s="51"/>
      <c r="AM1072" s="52"/>
      <c r="AN1072" s="590"/>
      <c r="AO1072" s="591"/>
      <c r="AP1072" s="591"/>
      <c r="AQ1072" s="591"/>
      <c r="AR1072" s="591"/>
      <c r="AS1072" s="307"/>
      <c r="AV1072" s="46" t="str">
        <f>IF(OR(O1072="",Q1072=""),"", IF(O1072&lt;20,DATE(O1072+118,Q1072,IF(S1072="",1,S1072)),DATE(O1072+88,Q1072,IF(S1072="",1,S1072))))</f>
        <v/>
      </c>
      <c r="AW1072" s="47" t="str">
        <f>IF(AV1072&lt;=設定シート!C$15,"昔",IF(AV1072&lt;=設定シート!E$15,"上",IF(AV1072&lt;=設定シート!G$15,"中","下")))</f>
        <v>下</v>
      </c>
      <c r="AX1072" s="4">
        <f>IF(AV1072&lt;=設定シート!$E$36,5,IF(AV1072&lt;=設定シート!$I$36,7,IF(AV1072&lt;=設定シート!$M$36,9,11)))</f>
        <v>11</v>
      </c>
      <c r="AY1072" s="202"/>
      <c r="AZ1072" s="200"/>
      <c r="BA1072" s="204">
        <f t="shared" ref="BA1072" si="586">AN1072</f>
        <v>0</v>
      </c>
      <c r="BB1072" s="200"/>
      <c r="BC1072" s="200"/>
      <c r="BL1072" s="43"/>
      <c r="BM1072" s="43"/>
    </row>
    <row r="1073" spans="2:65" ht="18" customHeight="1" x14ac:dyDescent="0.15">
      <c r="B1073" s="469"/>
      <c r="C1073" s="470"/>
      <c r="D1073" s="470"/>
      <c r="E1073" s="470"/>
      <c r="F1073" s="470"/>
      <c r="G1073" s="470"/>
      <c r="H1073" s="470"/>
      <c r="I1073" s="471"/>
      <c r="J1073" s="469"/>
      <c r="K1073" s="470"/>
      <c r="L1073" s="470"/>
      <c r="M1073" s="470"/>
      <c r="N1073" s="473"/>
      <c r="O1073" s="87"/>
      <c r="P1073" s="16" t="s">
        <v>45</v>
      </c>
      <c r="Q1073" s="45"/>
      <c r="R1073" s="16" t="s">
        <v>46</v>
      </c>
      <c r="S1073" s="88"/>
      <c r="T1073" s="480" t="s">
        <v>48</v>
      </c>
      <c r="U1073" s="481"/>
      <c r="V1073" s="482"/>
      <c r="W1073" s="483"/>
      <c r="X1073" s="483"/>
      <c r="Y1073" s="484"/>
      <c r="Z1073" s="485"/>
      <c r="AA1073" s="486"/>
      <c r="AB1073" s="486"/>
      <c r="AC1073" s="486"/>
      <c r="AD1073" s="482">
        <v>0</v>
      </c>
      <c r="AE1073" s="483"/>
      <c r="AF1073" s="483"/>
      <c r="AG1073" s="484"/>
      <c r="AH1073" s="435">
        <f>IF(V1072="賃金で算定",0,V1073+Z1073-AD1073)</f>
        <v>0</v>
      </c>
      <c r="AI1073" s="435"/>
      <c r="AJ1073" s="435"/>
      <c r="AK1073" s="465"/>
      <c r="AL1073" s="439">
        <f>IF(V1072="賃金で算定","賃金で算定",IF(OR(V1073=0,$F1088="",AV1072=""),0,IF(AW1072="昔",VLOOKUP($F1088,労務比率,AX1072,FALSE),IF(AW1072="上",VLOOKUP($F1088,労務比率,AX1072,FALSE),IF(AW1072="中",VLOOKUP($F1088,労務比率,AX1072,FALSE),VLOOKUP($F1088,労務比率,AX1072,FALSE))))))</f>
        <v>0</v>
      </c>
      <c r="AM1073" s="440"/>
      <c r="AN1073" s="615">
        <f>IF(V1072="賃金で算定",0,INT(AH1073*AL1073/100))</f>
        <v>0</v>
      </c>
      <c r="AO1073" s="616"/>
      <c r="AP1073" s="616"/>
      <c r="AQ1073" s="616"/>
      <c r="AR1073" s="616"/>
      <c r="AS1073" s="309"/>
      <c r="AV1073" s="46"/>
      <c r="AW1073" s="47"/>
      <c r="AY1073" s="203">
        <f t="shared" ref="AY1073" si="587">AH1073</f>
        <v>0</v>
      </c>
      <c r="AZ1073" s="201">
        <f>IF(AV1072&lt;=設定シート!C$85,AH1073,IF(AND(AV1072&gt;=設定シート!E$85,AV1072&lt;=設定シート!G$85),AH1073*105/108,AH1073))</f>
        <v>0</v>
      </c>
      <c r="BA1073" s="198"/>
      <c r="BB1073" s="201">
        <f t="shared" ref="BB1073" si="588">IF($AL1073="賃金で算定",0,INT(AY1073*$AL1073/100))</f>
        <v>0</v>
      </c>
      <c r="BC1073" s="201">
        <f>IF(AY1073=AZ1073,BB1073,AZ1073*$AL1073/100)</f>
        <v>0</v>
      </c>
      <c r="BL1073" s="43">
        <f>IF(AY1073=AZ1073,0,1)</f>
        <v>0</v>
      </c>
      <c r="BM1073" s="43" t="str">
        <f>IF(BL1073=1,AL1073,"")</f>
        <v/>
      </c>
    </row>
    <row r="1074" spans="2:65" ht="18" customHeight="1" x14ac:dyDescent="0.15">
      <c r="B1074" s="466"/>
      <c r="C1074" s="467"/>
      <c r="D1074" s="467"/>
      <c r="E1074" s="467"/>
      <c r="F1074" s="467"/>
      <c r="G1074" s="467"/>
      <c r="H1074" s="467"/>
      <c r="I1074" s="468"/>
      <c r="J1074" s="466"/>
      <c r="K1074" s="467"/>
      <c r="L1074" s="467"/>
      <c r="M1074" s="467"/>
      <c r="N1074" s="472"/>
      <c r="O1074" s="86"/>
      <c r="P1074" s="15" t="s">
        <v>45</v>
      </c>
      <c r="Q1074" s="44"/>
      <c r="R1074" s="15" t="s">
        <v>46</v>
      </c>
      <c r="S1074" s="85"/>
      <c r="T1074" s="474" t="s">
        <v>47</v>
      </c>
      <c r="U1074" s="475"/>
      <c r="V1074" s="476"/>
      <c r="W1074" s="477"/>
      <c r="X1074" s="477"/>
      <c r="Y1074" s="60"/>
      <c r="Z1074" s="33"/>
      <c r="AA1074" s="34"/>
      <c r="AB1074" s="34"/>
      <c r="AC1074" s="35"/>
      <c r="AD1074" s="33"/>
      <c r="AE1074" s="34"/>
      <c r="AF1074" s="34"/>
      <c r="AG1074" s="40"/>
      <c r="AH1074" s="462">
        <f>IF(V1074="賃金で算定",V1075+Z1075-AD1075,0)</f>
        <v>0</v>
      </c>
      <c r="AI1074" s="463"/>
      <c r="AJ1074" s="463"/>
      <c r="AK1074" s="464"/>
      <c r="AL1074" s="51"/>
      <c r="AM1074" s="52"/>
      <c r="AN1074" s="590"/>
      <c r="AO1074" s="591"/>
      <c r="AP1074" s="591"/>
      <c r="AQ1074" s="591"/>
      <c r="AR1074" s="591"/>
      <c r="AS1074" s="307"/>
      <c r="AV1074" s="46" t="str">
        <f>IF(OR(O1074="",Q1074=""),"", IF(O1074&lt;20,DATE(O1074+118,Q1074,IF(S1074="",1,S1074)),DATE(O1074+88,Q1074,IF(S1074="",1,S1074))))</f>
        <v/>
      </c>
      <c r="AW1074" s="47" t="str">
        <f>IF(AV1074&lt;=設定シート!C$15,"昔",IF(AV1074&lt;=設定シート!E$15,"上",IF(AV1074&lt;=設定シート!G$15,"中","下")))</f>
        <v>下</v>
      </c>
      <c r="AX1074" s="4">
        <f>IF(AV1074&lt;=設定シート!$E$36,5,IF(AV1074&lt;=設定シート!$I$36,7,IF(AV1074&lt;=設定シート!$M$36,9,11)))</f>
        <v>11</v>
      </c>
      <c r="AY1074" s="202"/>
      <c r="AZ1074" s="200"/>
      <c r="BA1074" s="204">
        <f t="shared" ref="BA1074" si="589">AN1074</f>
        <v>0</v>
      </c>
      <c r="BB1074" s="200"/>
      <c r="BC1074" s="200"/>
    </row>
    <row r="1075" spans="2:65" ht="18" customHeight="1" x14ac:dyDescent="0.15">
      <c r="B1075" s="469"/>
      <c r="C1075" s="470"/>
      <c r="D1075" s="470"/>
      <c r="E1075" s="470"/>
      <c r="F1075" s="470"/>
      <c r="G1075" s="470"/>
      <c r="H1075" s="470"/>
      <c r="I1075" s="471"/>
      <c r="J1075" s="469"/>
      <c r="K1075" s="470"/>
      <c r="L1075" s="470"/>
      <c r="M1075" s="470"/>
      <c r="N1075" s="473"/>
      <c r="O1075" s="87"/>
      <c r="P1075" s="16" t="s">
        <v>45</v>
      </c>
      <c r="Q1075" s="45"/>
      <c r="R1075" s="16" t="s">
        <v>46</v>
      </c>
      <c r="S1075" s="88"/>
      <c r="T1075" s="480" t="s">
        <v>48</v>
      </c>
      <c r="U1075" s="481"/>
      <c r="V1075" s="482"/>
      <c r="W1075" s="483"/>
      <c r="X1075" s="483"/>
      <c r="Y1075" s="484"/>
      <c r="Z1075" s="482"/>
      <c r="AA1075" s="483"/>
      <c r="AB1075" s="483"/>
      <c r="AC1075" s="483"/>
      <c r="AD1075" s="482">
        <v>0</v>
      </c>
      <c r="AE1075" s="483"/>
      <c r="AF1075" s="483"/>
      <c r="AG1075" s="484"/>
      <c r="AH1075" s="435">
        <f>IF(V1074="賃金で算定",0,V1075+Z1075-AD1075)</f>
        <v>0</v>
      </c>
      <c r="AI1075" s="435"/>
      <c r="AJ1075" s="435"/>
      <c r="AK1075" s="465"/>
      <c r="AL1075" s="439">
        <f>IF(V1074="賃金で算定","賃金で算定",IF(OR(V1075=0,$F1088="",AV1074=""),0,IF(AW1074="昔",VLOOKUP($F1088,労務比率,AX1074,FALSE),IF(AW1074="上",VLOOKUP($F1088,労務比率,AX1074,FALSE),IF(AW1074="中",VLOOKUP($F1088,労務比率,AX1074,FALSE),VLOOKUP($F1088,労務比率,AX1074,FALSE))))))</f>
        <v>0</v>
      </c>
      <c r="AM1075" s="440"/>
      <c r="AN1075" s="615">
        <f>IF(V1074="賃金で算定",0,INT(AH1075*AL1075/100))</f>
        <v>0</v>
      </c>
      <c r="AO1075" s="616"/>
      <c r="AP1075" s="616"/>
      <c r="AQ1075" s="616"/>
      <c r="AR1075" s="616"/>
      <c r="AS1075" s="309"/>
      <c r="AV1075" s="46"/>
      <c r="AW1075" s="47"/>
      <c r="AY1075" s="203">
        <f t="shared" ref="AY1075" si="590">AH1075</f>
        <v>0</v>
      </c>
      <c r="AZ1075" s="201">
        <f>IF(AV1074&lt;=設定シート!C$85,AH1075,IF(AND(AV1074&gt;=設定シート!E$85,AV1074&lt;=設定シート!G$85),AH1075*105/108,AH1075))</f>
        <v>0</v>
      </c>
      <c r="BA1075" s="198"/>
      <c r="BB1075" s="201">
        <f t="shared" ref="BB1075" si="591">IF($AL1075="賃金で算定",0,INT(AY1075*$AL1075/100))</f>
        <v>0</v>
      </c>
      <c r="BC1075" s="201">
        <f>IF(AY1075=AZ1075,BB1075,AZ1075*$AL1075/100)</f>
        <v>0</v>
      </c>
      <c r="BL1075" s="43">
        <f>IF(AY1075=AZ1075,0,1)</f>
        <v>0</v>
      </c>
      <c r="BM1075" s="43" t="str">
        <f>IF(BL1075=1,AL1075,"")</f>
        <v/>
      </c>
    </row>
    <row r="1076" spans="2:65" ht="18" customHeight="1" x14ac:dyDescent="0.15">
      <c r="B1076" s="466"/>
      <c r="C1076" s="467"/>
      <c r="D1076" s="467"/>
      <c r="E1076" s="467"/>
      <c r="F1076" s="467"/>
      <c r="G1076" s="467"/>
      <c r="H1076" s="467"/>
      <c r="I1076" s="468"/>
      <c r="J1076" s="466"/>
      <c r="K1076" s="467"/>
      <c r="L1076" s="467"/>
      <c r="M1076" s="467"/>
      <c r="N1076" s="472"/>
      <c r="O1076" s="86"/>
      <c r="P1076" s="15" t="s">
        <v>45</v>
      </c>
      <c r="Q1076" s="44"/>
      <c r="R1076" s="15" t="s">
        <v>46</v>
      </c>
      <c r="S1076" s="85"/>
      <c r="T1076" s="474" t="s">
        <v>47</v>
      </c>
      <c r="U1076" s="475"/>
      <c r="V1076" s="476"/>
      <c r="W1076" s="477"/>
      <c r="X1076" s="477"/>
      <c r="Y1076" s="61"/>
      <c r="Z1076" s="29"/>
      <c r="AA1076" s="30"/>
      <c r="AB1076" s="30"/>
      <c r="AC1076" s="41"/>
      <c r="AD1076" s="29"/>
      <c r="AE1076" s="30"/>
      <c r="AF1076" s="30"/>
      <c r="AG1076" s="42"/>
      <c r="AH1076" s="462">
        <f>IF(V1076="賃金で算定",V1077+Z1077-AD1077,0)</f>
        <v>0</v>
      </c>
      <c r="AI1076" s="463"/>
      <c r="AJ1076" s="463"/>
      <c r="AK1076" s="464"/>
      <c r="AL1076" s="51"/>
      <c r="AM1076" s="52"/>
      <c r="AN1076" s="590"/>
      <c r="AO1076" s="591"/>
      <c r="AP1076" s="591"/>
      <c r="AQ1076" s="591"/>
      <c r="AR1076" s="591"/>
      <c r="AS1076" s="307"/>
      <c r="AV1076" s="46" t="str">
        <f>IF(OR(O1076="",Q1076=""),"", IF(O1076&lt;20,DATE(O1076+118,Q1076,IF(S1076="",1,S1076)),DATE(O1076+88,Q1076,IF(S1076="",1,S1076))))</f>
        <v/>
      </c>
      <c r="AW1076" s="47" t="str">
        <f>IF(AV1076&lt;=設定シート!C$15,"昔",IF(AV1076&lt;=設定シート!E$15,"上",IF(AV1076&lt;=設定シート!G$15,"中","下")))</f>
        <v>下</v>
      </c>
      <c r="AX1076" s="4">
        <f>IF(AV1076&lt;=設定シート!$E$36,5,IF(AV1076&lt;=設定シート!$I$36,7,IF(AV1076&lt;=設定シート!$M$36,9,11)))</f>
        <v>11</v>
      </c>
      <c r="AY1076" s="202"/>
      <c r="AZ1076" s="200"/>
      <c r="BA1076" s="204">
        <f t="shared" ref="BA1076" si="592">AN1076</f>
        <v>0</v>
      </c>
      <c r="BB1076" s="200"/>
      <c r="BC1076" s="200"/>
    </row>
    <row r="1077" spans="2:65" ht="18" customHeight="1" x14ac:dyDescent="0.15">
      <c r="B1077" s="469"/>
      <c r="C1077" s="470"/>
      <c r="D1077" s="470"/>
      <c r="E1077" s="470"/>
      <c r="F1077" s="470"/>
      <c r="G1077" s="470"/>
      <c r="H1077" s="470"/>
      <c r="I1077" s="471"/>
      <c r="J1077" s="469"/>
      <c r="K1077" s="470"/>
      <c r="L1077" s="470"/>
      <c r="M1077" s="470"/>
      <c r="N1077" s="473"/>
      <c r="O1077" s="87"/>
      <c r="P1077" s="16" t="s">
        <v>45</v>
      </c>
      <c r="Q1077" s="45"/>
      <c r="R1077" s="16" t="s">
        <v>46</v>
      </c>
      <c r="S1077" s="88"/>
      <c r="T1077" s="480" t="s">
        <v>48</v>
      </c>
      <c r="U1077" s="481"/>
      <c r="V1077" s="482"/>
      <c r="W1077" s="483"/>
      <c r="X1077" s="483"/>
      <c r="Y1077" s="484"/>
      <c r="Z1077" s="485"/>
      <c r="AA1077" s="486"/>
      <c r="AB1077" s="486"/>
      <c r="AC1077" s="486"/>
      <c r="AD1077" s="482">
        <v>0</v>
      </c>
      <c r="AE1077" s="483"/>
      <c r="AF1077" s="483"/>
      <c r="AG1077" s="484"/>
      <c r="AH1077" s="435">
        <f>IF(V1076="賃金で算定",0,V1077+Z1077-AD1077)</f>
        <v>0</v>
      </c>
      <c r="AI1077" s="435"/>
      <c r="AJ1077" s="435"/>
      <c r="AK1077" s="465"/>
      <c r="AL1077" s="439">
        <f>IF(V1076="賃金で算定","賃金で算定",IF(OR(V1077=0,$F1088="",AV1076=""),0,IF(AW1076="昔",VLOOKUP($F1088,労務比率,AX1076,FALSE),IF(AW1076="上",VLOOKUP($F1088,労務比率,AX1076,FALSE),IF(AW1076="中",VLOOKUP($F1088,労務比率,AX1076,FALSE),VLOOKUP($F1088,労務比率,AX1076,FALSE))))))</f>
        <v>0</v>
      </c>
      <c r="AM1077" s="440"/>
      <c r="AN1077" s="615">
        <f>IF(V1076="賃金で算定",0,INT(AH1077*AL1077/100))</f>
        <v>0</v>
      </c>
      <c r="AO1077" s="616"/>
      <c r="AP1077" s="616"/>
      <c r="AQ1077" s="616"/>
      <c r="AR1077" s="616"/>
      <c r="AS1077" s="309"/>
      <c r="AV1077" s="46"/>
      <c r="AW1077" s="47"/>
      <c r="AY1077" s="203">
        <f t="shared" ref="AY1077" si="593">AH1077</f>
        <v>0</v>
      </c>
      <c r="AZ1077" s="201">
        <f>IF(AV1076&lt;=設定シート!C$85,AH1077,IF(AND(AV1076&gt;=設定シート!E$85,AV1076&lt;=設定シート!G$85),AH1077*105/108,AH1077))</f>
        <v>0</v>
      </c>
      <c r="BA1077" s="198"/>
      <c r="BB1077" s="201">
        <f t="shared" ref="BB1077" si="594">IF($AL1077="賃金で算定",0,INT(AY1077*$AL1077/100))</f>
        <v>0</v>
      </c>
      <c r="BC1077" s="201">
        <f>IF(AY1077=AZ1077,BB1077,AZ1077*$AL1077/100)</f>
        <v>0</v>
      </c>
      <c r="BL1077" s="43">
        <f>IF(AY1077=AZ1077,0,1)</f>
        <v>0</v>
      </c>
      <c r="BM1077" s="43" t="str">
        <f>IF(BL1077=1,AL1077,"")</f>
        <v/>
      </c>
    </row>
    <row r="1078" spans="2:65" ht="18" customHeight="1" x14ac:dyDescent="0.15">
      <c r="B1078" s="466"/>
      <c r="C1078" s="467"/>
      <c r="D1078" s="467"/>
      <c r="E1078" s="467"/>
      <c r="F1078" s="467"/>
      <c r="G1078" s="467"/>
      <c r="H1078" s="467"/>
      <c r="I1078" s="468"/>
      <c r="J1078" s="466"/>
      <c r="K1078" s="467"/>
      <c r="L1078" s="467"/>
      <c r="M1078" s="467"/>
      <c r="N1078" s="472"/>
      <c r="O1078" s="86"/>
      <c r="P1078" s="15" t="s">
        <v>45</v>
      </c>
      <c r="Q1078" s="44"/>
      <c r="R1078" s="15" t="s">
        <v>46</v>
      </c>
      <c r="S1078" s="85"/>
      <c r="T1078" s="474" t="s">
        <v>47</v>
      </c>
      <c r="U1078" s="475"/>
      <c r="V1078" s="476"/>
      <c r="W1078" s="477"/>
      <c r="X1078" s="477"/>
      <c r="Y1078" s="60"/>
      <c r="Z1078" s="33"/>
      <c r="AA1078" s="34"/>
      <c r="AB1078" s="34"/>
      <c r="AC1078" s="35"/>
      <c r="AD1078" s="33"/>
      <c r="AE1078" s="34"/>
      <c r="AF1078" s="34"/>
      <c r="AG1078" s="40"/>
      <c r="AH1078" s="462">
        <f>IF(V1078="賃金で算定",V1079+Z1079-AD1079,0)</f>
        <v>0</v>
      </c>
      <c r="AI1078" s="463"/>
      <c r="AJ1078" s="463"/>
      <c r="AK1078" s="464"/>
      <c r="AL1078" s="51"/>
      <c r="AM1078" s="52"/>
      <c r="AN1078" s="590"/>
      <c r="AO1078" s="591"/>
      <c r="AP1078" s="591"/>
      <c r="AQ1078" s="591"/>
      <c r="AR1078" s="591"/>
      <c r="AS1078" s="307"/>
      <c r="AV1078" s="46" t="str">
        <f>IF(OR(O1078="",Q1078=""),"", IF(O1078&lt;20,DATE(O1078+118,Q1078,IF(S1078="",1,S1078)),DATE(O1078+88,Q1078,IF(S1078="",1,S1078))))</f>
        <v/>
      </c>
      <c r="AW1078" s="47" t="str">
        <f>IF(AV1078&lt;=設定シート!C$15,"昔",IF(AV1078&lt;=設定シート!E$15,"上",IF(AV1078&lt;=設定シート!G$15,"中","下")))</f>
        <v>下</v>
      </c>
      <c r="AX1078" s="4">
        <f>IF(AV1078&lt;=設定シート!$E$36,5,IF(AV1078&lt;=設定シート!$I$36,7,IF(AV1078&lt;=設定シート!$M$36,9,11)))</f>
        <v>11</v>
      </c>
      <c r="AY1078" s="202"/>
      <c r="AZ1078" s="200"/>
      <c r="BA1078" s="204">
        <f t="shared" ref="BA1078" si="595">AN1078</f>
        <v>0</v>
      </c>
      <c r="BB1078" s="200"/>
      <c r="BC1078" s="200"/>
    </row>
    <row r="1079" spans="2:65" ht="18" customHeight="1" x14ac:dyDescent="0.15">
      <c r="B1079" s="469"/>
      <c r="C1079" s="470"/>
      <c r="D1079" s="470"/>
      <c r="E1079" s="470"/>
      <c r="F1079" s="470"/>
      <c r="G1079" s="470"/>
      <c r="H1079" s="470"/>
      <c r="I1079" s="471"/>
      <c r="J1079" s="469"/>
      <c r="K1079" s="470"/>
      <c r="L1079" s="470"/>
      <c r="M1079" s="470"/>
      <c r="N1079" s="473"/>
      <c r="O1079" s="87"/>
      <c r="P1079" s="16" t="s">
        <v>45</v>
      </c>
      <c r="Q1079" s="45"/>
      <c r="R1079" s="16" t="s">
        <v>46</v>
      </c>
      <c r="S1079" s="88"/>
      <c r="T1079" s="480" t="s">
        <v>48</v>
      </c>
      <c r="U1079" s="481"/>
      <c r="V1079" s="482"/>
      <c r="W1079" s="483"/>
      <c r="X1079" s="483"/>
      <c r="Y1079" s="484"/>
      <c r="Z1079" s="482"/>
      <c r="AA1079" s="483"/>
      <c r="AB1079" s="483"/>
      <c r="AC1079" s="483"/>
      <c r="AD1079" s="482">
        <v>0</v>
      </c>
      <c r="AE1079" s="483"/>
      <c r="AF1079" s="483"/>
      <c r="AG1079" s="484"/>
      <c r="AH1079" s="435">
        <f>IF(V1078="賃金で算定",0,V1079+Z1079-AD1079)</f>
        <v>0</v>
      </c>
      <c r="AI1079" s="435"/>
      <c r="AJ1079" s="435"/>
      <c r="AK1079" s="465"/>
      <c r="AL1079" s="439">
        <f>IF(V1078="賃金で算定","賃金で算定",IF(OR(V1079=0,$F1088="",AV1078=""),0,IF(AW1078="昔",VLOOKUP($F1088,労務比率,AX1078,FALSE),IF(AW1078="上",VLOOKUP($F1088,労務比率,AX1078,FALSE),IF(AW1078="中",VLOOKUP($F1088,労務比率,AX1078,FALSE),VLOOKUP($F1088,労務比率,AX1078,FALSE))))))</f>
        <v>0</v>
      </c>
      <c r="AM1079" s="440"/>
      <c r="AN1079" s="615">
        <f>IF(V1078="賃金で算定",0,INT(AH1079*AL1079/100))</f>
        <v>0</v>
      </c>
      <c r="AO1079" s="616"/>
      <c r="AP1079" s="616"/>
      <c r="AQ1079" s="616"/>
      <c r="AR1079" s="616"/>
      <c r="AS1079" s="309"/>
      <c r="AV1079" s="46"/>
      <c r="AW1079" s="47"/>
      <c r="AY1079" s="203">
        <f t="shared" ref="AY1079" si="596">AH1079</f>
        <v>0</v>
      </c>
      <c r="AZ1079" s="201">
        <f>IF(AV1078&lt;=設定シート!C$85,AH1079,IF(AND(AV1078&gt;=設定シート!E$85,AV1078&lt;=設定シート!G$85),AH1079*105/108,AH1079))</f>
        <v>0</v>
      </c>
      <c r="BA1079" s="198"/>
      <c r="BB1079" s="201">
        <f t="shared" ref="BB1079" si="597">IF($AL1079="賃金で算定",0,INT(AY1079*$AL1079/100))</f>
        <v>0</v>
      </c>
      <c r="BC1079" s="201">
        <f>IF(AY1079=AZ1079,BB1079,AZ1079*$AL1079/100)</f>
        <v>0</v>
      </c>
      <c r="BL1079" s="43">
        <f>IF(AY1079=AZ1079,0,1)</f>
        <v>0</v>
      </c>
      <c r="BM1079" s="43" t="str">
        <f>IF(BL1079=1,AL1079,"")</f>
        <v/>
      </c>
    </row>
    <row r="1080" spans="2:65" ht="18" customHeight="1" x14ac:dyDescent="0.15">
      <c r="B1080" s="466"/>
      <c r="C1080" s="467"/>
      <c r="D1080" s="467"/>
      <c r="E1080" s="467"/>
      <c r="F1080" s="467"/>
      <c r="G1080" s="467"/>
      <c r="H1080" s="467"/>
      <c r="I1080" s="468"/>
      <c r="J1080" s="466"/>
      <c r="K1080" s="467"/>
      <c r="L1080" s="467"/>
      <c r="M1080" s="467"/>
      <c r="N1080" s="472"/>
      <c r="O1080" s="86"/>
      <c r="P1080" s="15" t="s">
        <v>45</v>
      </c>
      <c r="Q1080" s="44"/>
      <c r="R1080" s="15" t="s">
        <v>46</v>
      </c>
      <c r="S1080" s="85"/>
      <c r="T1080" s="474" t="s">
        <v>47</v>
      </c>
      <c r="U1080" s="475"/>
      <c r="V1080" s="476"/>
      <c r="W1080" s="477"/>
      <c r="X1080" s="477"/>
      <c r="Y1080" s="60"/>
      <c r="Z1080" s="33"/>
      <c r="AA1080" s="34"/>
      <c r="AB1080" s="34"/>
      <c r="AC1080" s="35"/>
      <c r="AD1080" s="33"/>
      <c r="AE1080" s="34"/>
      <c r="AF1080" s="34"/>
      <c r="AG1080" s="40"/>
      <c r="AH1080" s="462">
        <f>IF(V1080="賃金で算定",V1081+Z1081-AD1081,0)</f>
        <v>0</v>
      </c>
      <c r="AI1080" s="463"/>
      <c r="AJ1080" s="463"/>
      <c r="AK1080" s="464"/>
      <c r="AL1080" s="51"/>
      <c r="AM1080" s="52"/>
      <c r="AN1080" s="590"/>
      <c r="AO1080" s="591"/>
      <c r="AP1080" s="591"/>
      <c r="AQ1080" s="591"/>
      <c r="AR1080" s="591"/>
      <c r="AS1080" s="307"/>
      <c r="AV1080" s="46" t="str">
        <f>IF(OR(O1080="",Q1080=""),"", IF(O1080&lt;20,DATE(O1080+118,Q1080,IF(S1080="",1,S1080)),DATE(O1080+88,Q1080,IF(S1080="",1,S1080))))</f>
        <v/>
      </c>
      <c r="AW1080" s="47" t="str">
        <f>IF(AV1080&lt;=設定シート!C$15,"昔",IF(AV1080&lt;=設定シート!E$15,"上",IF(AV1080&lt;=設定シート!G$15,"中","下")))</f>
        <v>下</v>
      </c>
      <c r="AX1080" s="4">
        <f>IF(AV1080&lt;=設定シート!$E$36,5,IF(AV1080&lt;=設定シート!$I$36,7,IF(AV1080&lt;=設定シート!$M$36,9,11)))</f>
        <v>11</v>
      </c>
      <c r="AY1080" s="202"/>
      <c r="AZ1080" s="200"/>
      <c r="BA1080" s="204">
        <f t="shared" ref="BA1080" si="598">AN1080</f>
        <v>0</v>
      </c>
      <c r="BB1080" s="200"/>
      <c r="BC1080" s="200"/>
    </row>
    <row r="1081" spans="2:65" ht="18" customHeight="1" x14ac:dyDescent="0.15">
      <c r="B1081" s="469"/>
      <c r="C1081" s="470"/>
      <c r="D1081" s="470"/>
      <c r="E1081" s="470"/>
      <c r="F1081" s="470"/>
      <c r="G1081" s="470"/>
      <c r="H1081" s="470"/>
      <c r="I1081" s="471"/>
      <c r="J1081" s="469"/>
      <c r="K1081" s="470"/>
      <c r="L1081" s="470"/>
      <c r="M1081" s="470"/>
      <c r="N1081" s="473"/>
      <c r="O1081" s="87"/>
      <c r="P1081" s="16" t="s">
        <v>45</v>
      </c>
      <c r="Q1081" s="45"/>
      <c r="R1081" s="16" t="s">
        <v>46</v>
      </c>
      <c r="S1081" s="88"/>
      <c r="T1081" s="480" t="s">
        <v>48</v>
      </c>
      <c r="U1081" s="481"/>
      <c r="V1081" s="482"/>
      <c r="W1081" s="483"/>
      <c r="X1081" s="483"/>
      <c r="Y1081" s="484"/>
      <c r="Z1081" s="482"/>
      <c r="AA1081" s="483"/>
      <c r="AB1081" s="483"/>
      <c r="AC1081" s="483"/>
      <c r="AD1081" s="482">
        <v>0</v>
      </c>
      <c r="AE1081" s="483"/>
      <c r="AF1081" s="483"/>
      <c r="AG1081" s="484"/>
      <c r="AH1081" s="435">
        <f>IF(V1080="賃金で算定",0,V1081+Z1081-AD1081)</f>
        <v>0</v>
      </c>
      <c r="AI1081" s="435"/>
      <c r="AJ1081" s="435"/>
      <c r="AK1081" s="465"/>
      <c r="AL1081" s="439">
        <f>IF(V1080="賃金で算定","賃金で算定",IF(OR(V1081=0,$F1088="",AV1080=""),0,IF(AW1080="昔",VLOOKUP($F1088,労務比率,AX1080,FALSE),IF(AW1080="上",VLOOKUP($F1088,労務比率,AX1080,FALSE),IF(AW1080="中",VLOOKUP($F1088,労務比率,AX1080,FALSE),VLOOKUP($F1088,労務比率,AX1080,FALSE))))))</f>
        <v>0</v>
      </c>
      <c r="AM1081" s="440"/>
      <c r="AN1081" s="615">
        <f>IF(V1080="賃金で算定",0,INT(AH1081*AL1081/100))</f>
        <v>0</v>
      </c>
      <c r="AO1081" s="616"/>
      <c r="AP1081" s="616"/>
      <c r="AQ1081" s="616"/>
      <c r="AR1081" s="616"/>
      <c r="AS1081" s="309"/>
      <c r="AV1081" s="46"/>
      <c r="AW1081" s="47"/>
      <c r="AY1081" s="203">
        <f t="shared" ref="AY1081" si="599">AH1081</f>
        <v>0</v>
      </c>
      <c r="AZ1081" s="201">
        <f>IF(AV1080&lt;=設定シート!C$85,AH1081,IF(AND(AV1080&gt;=設定シート!E$85,AV1080&lt;=設定シート!G$85),AH1081*105/108,AH1081))</f>
        <v>0</v>
      </c>
      <c r="BA1081" s="198"/>
      <c r="BB1081" s="201">
        <f t="shared" ref="BB1081" si="600">IF($AL1081="賃金で算定",0,INT(AY1081*$AL1081/100))</f>
        <v>0</v>
      </c>
      <c r="BC1081" s="201">
        <f>IF(AY1081=AZ1081,BB1081,AZ1081*$AL1081/100)</f>
        <v>0</v>
      </c>
      <c r="BL1081" s="43">
        <f>IF(AY1081=AZ1081,0,1)</f>
        <v>0</v>
      </c>
      <c r="BM1081" s="43" t="str">
        <f>IF(BL1081=1,AL1081,"")</f>
        <v/>
      </c>
    </row>
    <row r="1082" spans="2:65" ht="18" customHeight="1" x14ac:dyDescent="0.15">
      <c r="B1082" s="466"/>
      <c r="C1082" s="467"/>
      <c r="D1082" s="467"/>
      <c r="E1082" s="467"/>
      <c r="F1082" s="467"/>
      <c r="G1082" s="467"/>
      <c r="H1082" s="467"/>
      <c r="I1082" s="468"/>
      <c r="J1082" s="466"/>
      <c r="K1082" s="467"/>
      <c r="L1082" s="467"/>
      <c r="M1082" s="467"/>
      <c r="N1082" s="472"/>
      <c r="O1082" s="86"/>
      <c r="P1082" s="15" t="s">
        <v>45</v>
      </c>
      <c r="Q1082" s="44"/>
      <c r="R1082" s="15" t="s">
        <v>46</v>
      </c>
      <c r="S1082" s="85"/>
      <c r="T1082" s="474" t="s">
        <v>47</v>
      </c>
      <c r="U1082" s="475"/>
      <c r="V1082" s="476"/>
      <c r="W1082" s="477"/>
      <c r="X1082" s="477"/>
      <c r="Y1082" s="60"/>
      <c r="Z1082" s="33"/>
      <c r="AA1082" s="34"/>
      <c r="AB1082" s="34"/>
      <c r="AC1082" s="35"/>
      <c r="AD1082" s="33"/>
      <c r="AE1082" s="34"/>
      <c r="AF1082" s="34"/>
      <c r="AG1082" s="40"/>
      <c r="AH1082" s="462">
        <f>IF(V1082="賃金で算定",V1083+Z1083-AD1083,0)</f>
        <v>0</v>
      </c>
      <c r="AI1082" s="463"/>
      <c r="AJ1082" s="463"/>
      <c r="AK1082" s="464"/>
      <c r="AL1082" s="51"/>
      <c r="AM1082" s="52"/>
      <c r="AN1082" s="590"/>
      <c r="AO1082" s="591"/>
      <c r="AP1082" s="591"/>
      <c r="AQ1082" s="591"/>
      <c r="AR1082" s="591"/>
      <c r="AS1082" s="307"/>
      <c r="AV1082" s="46" t="str">
        <f>IF(OR(O1082="",Q1082=""),"", IF(O1082&lt;20,DATE(O1082+118,Q1082,IF(S1082="",1,S1082)),DATE(O1082+88,Q1082,IF(S1082="",1,S1082))))</f>
        <v/>
      </c>
      <c r="AW1082" s="47" t="str">
        <f>IF(AV1082&lt;=設定シート!C$15,"昔",IF(AV1082&lt;=設定シート!E$15,"上",IF(AV1082&lt;=設定シート!G$15,"中","下")))</f>
        <v>下</v>
      </c>
      <c r="AX1082" s="4">
        <f>IF(AV1082&lt;=設定シート!$E$36,5,IF(AV1082&lt;=設定シート!$I$36,7,IF(AV1082&lt;=設定シート!$M$36,9,11)))</f>
        <v>11</v>
      </c>
      <c r="AY1082" s="202"/>
      <c r="AZ1082" s="200"/>
      <c r="BA1082" s="204">
        <f t="shared" ref="BA1082" si="601">AN1082</f>
        <v>0</v>
      </c>
      <c r="BB1082" s="200"/>
      <c r="BC1082" s="200"/>
    </row>
    <row r="1083" spans="2:65" ht="18" customHeight="1" x14ac:dyDescent="0.15">
      <c r="B1083" s="469"/>
      <c r="C1083" s="470"/>
      <c r="D1083" s="470"/>
      <c r="E1083" s="470"/>
      <c r="F1083" s="470"/>
      <c r="G1083" s="470"/>
      <c r="H1083" s="470"/>
      <c r="I1083" s="471"/>
      <c r="J1083" s="469"/>
      <c r="K1083" s="470"/>
      <c r="L1083" s="470"/>
      <c r="M1083" s="470"/>
      <c r="N1083" s="473"/>
      <c r="O1083" s="87"/>
      <c r="P1083" s="16" t="s">
        <v>45</v>
      </c>
      <c r="Q1083" s="45"/>
      <c r="R1083" s="16" t="s">
        <v>46</v>
      </c>
      <c r="S1083" s="88"/>
      <c r="T1083" s="480" t="s">
        <v>48</v>
      </c>
      <c r="U1083" s="481"/>
      <c r="V1083" s="482"/>
      <c r="W1083" s="483"/>
      <c r="X1083" s="483"/>
      <c r="Y1083" s="484"/>
      <c r="Z1083" s="482"/>
      <c r="AA1083" s="483"/>
      <c r="AB1083" s="483"/>
      <c r="AC1083" s="483"/>
      <c r="AD1083" s="482">
        <v>0</v>
      </c>
      <c r="AE1083" s="483"/>
      <c r="AF1083" s="483"/>
      <c r="AG1083" s="484"/>
      <c r="AH1083" s="435">
        <f>IF(V1082="賃金で算定",0,V1083+Z1083-AD1083)</f>
        <v>0</v>
      </c>
      <c r="AI1083" s="435"/>
      <c r="AJ1083" s="435"/>
      <c r="AK1083" s="465"/>
      <c r="AL1083" s="439">
        <f>IF(V1082="賃金で算定","賃金で算定",IF(OR(V1083=0,$F1088="",AV1082=""),0,IF(AW1082="昔",VLOOKUP($F1088,労務比率,AX1082,FALSE),IF(AW1082="上",VLOOKUP($F1088,労務比率,AX1082,FALSE),IF(AW1082="中",VLOOKUP($F1088,労務比率,AX1082,FALSE),VLOOKUP($F1088,労務比率,AX1082,FALSE))))))</f>
        <v>0</v>
      </c>
      <c r="AM1083" s="440"/>
      <c r="AN1083" s="615">
        <f>IF(V1082="賃金で算定",0,INT(AH1083*AL1083/100))</f>
        <v>0</v>
      </c>
      <c r="AO1083" s="616"/>
      <c r="AP1083" s="616"/>
      <c r="AQ1083" s="616"/>
      <c r="AR1083" s="616"/>
      <c r="AS1083" s="309"/>
      <c r="AV1083" s="46"/>
      <c r="AW1083" s="47"/>
      <c r="AY1083" s="203">
        <f t="shared" ref="AY1083" si="602">AH1083</f>
        <v>0</v>
      </c>
      <c r="AZ1083" s="201">
        <f>IF(AV1082&lt;=設定シート!C$85,AH1083,IF(AND(AV1082&gt;=設定シート!E$85,AV1082&lt;=設定シート!G$85),AH1083*105/108,AH1083))</f>
        <v>0</v>
      </c>
      <c r="BA1083" s="198"/>
      <c r="BB1083" s="201">
        <f t="shared" ref="BB1083" si="603">IF($AL1083="賃金で算定",0,INT(AY1083*$AL1083/100))</f>
        <v>0</v>
      </c>
      <c r="BC1083" s="201">
        <f>IF(AY1083=AZ1083,BB1083,AZ1083*$AL1083/100)</f>
        <v>0</v>
      </c>
      <c r="BL1083" s="43">
        <f>IF(AY1083=AZ1083,0,1)</f>
        <v>0</v>
      </c>
      <c r="BM1083" s="43" t="str">
        <f>IF(BL1083=1,AL1083,"")</f>
        <v/>
      </c>
    </row>
    <row r="1084" spans="2:65" ht="18" customHeight="1" x14ac:dyDescent="0.15">
      <c r="B1084" s="466"/>
      <c r="C1084" s="467"/>
      <c r="D1084" s="467"/>
      <c r="E1084" s="467"/>
      <c r="F1084" s="467"/>
      <c r="G1084" s="467"/>
      <c r="H1084" s="467"/>
      <c r="I1084" s="468"/>
      <c r="J1084" s="466"/>
      <c r="K1084" s="467"/>
      <c r="L1084" s="467"/>
      <c r="M1084" s="467"/>
      <c r="N1084" s="472"/>
      <c r="O1084" s="86"/>
      <c r="P1084" s="15" t="s">
        <v>45</v>
      </c>
      <c r="Q1084" s="44"/>
      <c r="R1084" s="15" t="s">
        <v>46</v>
      </c>
      <c r="S1084" s="85"/>
      <c r="T1084" s="474" t="s">
        <v>47</v>
      </c>
      <c r="U1084" s="475"/>
      <c r="V1084" s="476"/>
      <c r="W1084" s="477"/>
      <c r="X1084" s="477"/>
      <c r="Y1084" s="60"/>
      <c r="Z1084" s="33"/>
      <c r="AA1084" s="34"/>
      <c r="AB1084" s="34"/>
      <c r="AC1084" s="35"/>
      <c r="AD1084" s="33"/>
      <c r="AE1084" s="34"/>
      <c r="AF1084" s="34"/>
      <c r="AG1084" s="40"/>
      <c r="AH1084" s="462">
        <f>IF(V1084="賃金で算定",V1085+Z1085-AD1085,0)</f>
        <v>0</v>
      </c>
      <c r="AI1084" s="463"/>
      <c r="AJ1084" s="463"/>
      <c r="AK1084" s="464"/>
      <c r="AL1084" s="51"/>
      <c r="AM1084" s="52"/>
      <c r="AN1084" s="590"/>
      <c r="AO1084" s="591"/>
      <c r="AP1084" s="591"/>
      <c r="AQ1084" s="591"/>
      <c r="AR1084" s="591"/>
      <c r="AS1084" s="307"/>
      <c r="AV1084" s="46" t="str">
        <f>IF(OR(O1084="",Q1084=""),"", IF(O1084&lt;20,DATE(O1084+118,Q1084,IF(S1084="",1,S1084)),DATE(O1084+88,Q1084,IF(S1084="",1,S1084))))</f>
        <v/>
      </c>
      <c r="AW1084" s="47" t="str">
        <f>IF(AV1084&lt;=設定シート!C$15,"昔",IF(AV1084&lt;=設定シート!E$15,"上",IF(AV1084&lt;=設定シート!G$15,"中","下")))</f>
        <v>下</v>
      </c>
      <c r="AX1084" s="4">
        <f>IF(AV1084&lt;=設定シート!$E$36,5,IF(AV1084&lt;=設定シート!$I$36,7,IF(AV1084&lt;=設定シート!$M$36,9,11)))</f>
        <v>11</v>
      </c>
      <c r="AY1084" s="202"/>
      <c r="AZ1084" s="200"/>
      <c r="BA1084" s="204">
        <f t="shared" ref="BA1084" si="604">AN1084</f>
        <v>0</v>
      </c>
      <c r="BB1084" s="200"/>
      <c r="BC1084" s="200"/>
    </row>
    <row r="1085" spans="2:65" ht="18" customHeight="1" x14ac:dyDescent="0.15">
      <c r="B1085" s="469"/>
      <c r="C1085" s="470"/>
      <c r="D1085" s="470"/>
      <c r="E1085" s="470"/>
      <c r="F1085" s="470"/>
      <c r="G1085" s="470"/>
      <c r="H1085" s="470"/>
      <c r="I1085" s="471"/>
      <c r="J1085" s="469"/>
      <c r="K1085" s="470"/>
      <c r="L1085" s="470"/>
      <c r="M1085" s="470"/>
      <c r="N1085" s="473"/>
      <c r="O1085" s="87"/>
      <c r="P1085" s="16" t="s">
        <v>45</v>
      </c>
      <c r="Q1085" s="45"/>
      <c r="R1085" s="16" t="s">
        <v>46</v>
      </c>
      <c r="S1085" s="88"/>
      <c r="T1085" s="480" t="s">
        <v>48</v>
      </c>
      <c r="U1085" s="481"/>
      <c r="V1085" s="482"/>
      <c r="W1085" s="483"/>
      <c r="X1085" s="483"/>
      <c r="Y1085" s="484"/>
      <c r="Z1085" s="482"/>
      <c r="AA1085" s="483"/>
      <c r="AB1085" s="483"/>
      <c r="AC1085" s="483"/>
      <c r="AD1085" s="482">
        <v>0</v>
      </c>
      <c r="AE1085" s="483"/>
      <c r="AF1085" s="483"/>
      <c r="AG1085" s="484"/>
      <c r="AH1085" s="435">
        <f>IF(V1084="賃金で算定",0,V1085+Z1085-AD1085)</f>
        <v>0</v>
      </c>
      <c r="AI1085" s="435"/>
      <c r="AJ1085" s="435"/>
      <c r="AK1085" s="465"/>
      <c r="AL1085" s="439">
        <f>IF(V1084="賃金で算定","賃金で算定",IF(OR(V1085=0,$F1088="",AV1084=""),0,IF(AW1084="昔",VLOOKUP($F1088,労務比率,AX1084,FALSE),IF(AW1084="上",VLOOKUP($F1088,労務比率,AX1084,FALSE),IF(AW1084="中",VLOOKUP($F1088,労務比率,AX1084,FALSE),VLOOKUP($F1088,労務比率,AX1084,FALSE))))))</f>
        <v>0</v>
      </c>
      <c r="AM1085" s="440"/>
      <c r="AN1085" s="615">
        <f>IF(V1084="賃金で算定",0,INT(AH1085*AL1085/100))</f>
        <v>0</v>
      </c>
      <c r="AO1085" s="616"/>
      <c r="AP1085" s="616"/>
      <c r="AQ1085" s="616"/>
      <c r="AR1085" s="616"/>
      <c r="AS1085" s="309"/>
      <c r="AV1085" s="46"/>
      <c r="AW1085" s="47"/>
      <c r="AY1085" s="203">
        <f t="shared" ref="AY1085" si="605">AH1085</f>
        <v>0</v>
      </c>
      <c r="AZ1085" s="201">
        <f>IF(AV1084&lt;=設定シート!C$85,AH1085,IF(AND(AV1084&gt;=設定シート!E$85,AV1084&lt;=設定シート!G$85),AH1085*105/108,AH1085))</f>
        <v>0</v>
      </c>
      <c r="BA1085" s="198"/>
      <c r="BB1085" s="201">
        <f t="shared" ref="BB1085" si="606">IF($AL1085="賃金で算定",0,INT(AY1085*$AL1085/100))</f>
        <v>0</v>
      </c>
      <c r="BC1085" s="201">
        <f>IF(AY1085=AZ1085,BB1085,AZ1085*$AL1085/100)</f>
        <v>0</v>
      </c>
      <c r="BL1085" s="43">
        <f>IF(AY1085=AZ1085,0,1)</f>
        <v>0</v>
      </c>
      <c r="BM1085" s="43" t="str">
        <f>IF(BL1085=1,AL1085,"")</f>
        <v/>
      </c>
    </row>
    <row r="1086" spans="2:65" ht="18" customHeight="1" x14ac:dyDescent="0.15">
      <c r="B1086" s="466"/>
      <c r="C1086" s="467"/>
      <c r="D1086" s="467"/>
      <c r="E1086" s="467"/>
      <c r="F1086" s="467"/>
      <c r="G1086" s="467"/>
      <c r="H1086" s="467"/>
      <c r="I1086" s="468"/>
      <c r="J1086" s="466"/>
      <c r="K1086" s="467"/>
      <c r="L1086" s="467"/>
      <c r="M1086" s="467"/>
      <c r="N1086" s="472"/>
      <c r="O1086" s="86"/>
      <c r="P1086" s="15" t="s">
        <v>45</v>
      </c>
      <c r="Q1086" s="44"/>
      <c r="R1086" s="15" t="s">
        <v>46</v>
      </c>
      <c r="S1086" s="85"/>
      <c r="T1086" s="474" t="s">
        <v>47</v>
      </c>
      <c r="U1086" s="475"/>
      <c r="V1086" s="476"/>
      <c r="W1086" s="477"/>
      <c r="X1086" s="477"/>
      <c r="Y1086" s="60"/>
      <c r="Z1086" s="33"/>
      <c r="AA1086" s="34"/>
      <c r="AB1086" s="34"/>
      <c r="AC1086" s="35"/>
      <c r="AD1086" s="33"/>
      <c r="AE1086" s="34"/>
      <c r="AF1086" s="34"/>
      <c r="AG1086" s="40"/>
      <c r="AH1086" s="462">
        <f>IF(V1086="賃金で算定",V1087+Z1087-AD1087,0)</f>
        <v>0</v>
      </c>
      <c r="AI1086" s="463"/>
      <c r="AJ1086" s="463"/>
      <c r="AK1086" s="464"/>
      <c r="AL1086" s="51"/>
      <c r="AM1086" s="52"/>
      <c r="AN1086" s="590"/>
      <c r="AO1086" s="591"/>
      <c r="AP1086" s="591"/>
      <c r="AQ1086" s="591"/>
      <c r="AR1086" s="591"/>
      <c r="AS1086" s="307"/>
      <c r="AV1086" s="46" t="str">
        <f>IF(OR(O1086="",Q1086=""),"", IF(O1086&lt;20,DATE(O1086+118,Q1086,IF(S1086="",1,S1086)),DATE(O1086+88,Q1086,IF(S1086="",1,S1086))))</f>
        <v/>
      </c>
      <c r="AW1086" s="47" t="str">
        <f>IF(AV1086&lt;=設定シート!C$15,"昔",IF(AV1086&lt;=設定シート!E$15,"上",IF(AV1086&lt;=設定シート!G$15,"中","下")))</f>
        <v>下</v>
      </c>
      <c r="AX1086" s="4">
        <f>IF(AV1086&lt;=設定シート!$E$36,5,IF(AV1086&lt;=設定シート!$I$36,7,IF(AV1086&lt;=設定シート!$M$36,9,11)))</f>
        <v>11</v>
      </c>
      <c r="AY1086" s="202"/>
      <c r="AZ1086" s="200"/>
      <c r="BA1086" s="204">
        <f t="shared" ref="BA1086" si="607">AN1086</f>
        <v>0</v>
      </c>
      <c r="BB1086" s="200"/>
      <c r="BC1086" s="200"/>
    </row>
    <row r="1087" spans="2:65" ht="18" customHeight="1" x14ac:dyDescent="0.15">
      <c r="B1087" s="469"/>
      <c r="C1087" s="470"/>
      <c r="D1087" s="470"/>
      <c r="E1087" s="470"/>
      <c r="F1087" s="470"/>
      <c r="G1087" s="470"/>
      <c r="H1087" s="470"/>
      <c r="I1087" s="471"/>
      <c r="J1087" s="469"/>
      <c r="K1087" s="470"/>
      <c r="L1087" s="470"/>
      <c r="M1087" s="470"/>
      <c r="N1087" s="473"/>
      <c r="O1087" s="87"/>
      <c r="P1087" s="184" t="s">
        <v>45</v>
      </c>
      <c r="Q1087" s="45"/>
      <c r="R1087" s="16" t="s">
        <v>46</v>
      </c>
      <c r="S1087" s="88"/>
      <c r="T1087" s="480" t="s">
        <v>48</v>
      </c>
      <c r="U1087" s="481"/>
      <c r="V1087" s="482"/>
      <c r="W1087" s="483"/>
      <c r="X1087" s="483"/>
      <c r="Y1087" s="484"/>
      <c r="Z1087" s="482"/>
      <c r="AA1087" s="483"/>
      <c r="AB1087" s="483"/>
      <c r="AC1087" s="483"/>
      <c r="AD1087" s="482">
        <v>0</v>
      </c>
      <c r="AE1087" s="483"/>
      <c r="AF1087" s="483"/>
      <c r="AG1087" s="484"/>
      <c r="AH1087" s="436">
        <f>IF(V1086="賃金で算定",0,V1087+Z1087-AD1087)</f>
        <v>0</v>
      </c>
      <c r="AI1087" s="437"/>
      <c r="AJ1087" s="437"/>
      <c r="AK1087" s="438"/>
      <c r="AL1087" s="439">
        <f>IF(V1086="賃金で算定","賃金で算定",IF(OR(V1087=0,$F1088="",AV1086=""),0,IF(AW1086="昔",VLOOKUP($F1088,労務比率,AX1086,FALSE),IF(AW1086="上",VLOOKUP($F1088,労務比率,AX1086,FALSE),IF(AW1086="中",VLOOKUP($F1088,労務比率,AX1086,FALSE),VLOOKUP($F1088,労務比率,AX1086,FALSE))))))</f>
        <v>0</v>
      </c>
      <c r="AM1087" s="440"/>
      <c r="AN1087" s="615">
        <f>IF(V1086="賃金で算定",0,INT(AH1087*AL1087/100))</f>
        <v>0</v>
      </c>
      <c r="AO1087" s="616"/>
      <c r="AP1087" s="616"/>
      <c r="AQ1087" s="616"/>
      <c r="AR1087" s="616"/>
      <c r="AS1087" s="309"/>
      <c r="AV1087" s="46"/>
      <c r="AW1087" s="47"/>
      <c r="AY1087" s="203">
        <f t="shared" ref="AY1087" si="608">AH1087</f>
        <v>0</v>
      </c>
      <c r="AZ1087" s="201">
        <f>IF(AV1086&lt;=設定シート!C$85,AH1087,IF(AND(AV1086&gt;=設定シート!E$85,AV1086&lt;=設定シート!G$85),AH1087*105/108,AH1087))</f>
        <v>0</v>
      </c>
      <c r="BA1087" s="198"/>
      <c r="BB1087" s="201">
        <f t="shared" ref="BB1087" si="609">IF($AL1087="賃金で算定",0,INT(AY1087*$AL1087/100))</f>
        <v>0</v>
      </c>
      <c r="BC1087" s="201">
        <f>IF(AY1087=AZ1087,BB1087,AZ1087*$AL1087/100)</f>
        <v>0</v>
      </c>
      <c r="BL1087" s="43">
        <f>IF(AY1087=AZ1087,0,1)</f>
        <v>0</v>
      </c>
      <c r="BM1087" s="43" t="str">
        <f>IF(BL1087=1,AL1087,"")</f>
        <v/>
      </c>
    </row>
    <row r="1088" spans="2:65" ht="18" customHeight="1" x14ac:dyDescent="0.15">
      <c r="B1088" s="441" t="s">
        <v>85</v>
      </c>
      <c r="C1088" s="442"/>
      <c r="D1088" s="442"/>
      <c r="E1088" s="443"/>
      <c r="F1088" s="450"/>
      <c r="G1088" s="451"/>
      <c r="H1088" s="451"/>
      <c r="I1088" s="451"/>
      <c r="J1088" s="451"/>
      <c r="K1088" s="451"/>
      <c r="L1088" s="451"/>
      <c r="M1088" s="451"/>
      <c r="N1088" s="452"/>
      <c r="O1088" s="441" t="s">
        <v>49</v>
      </c>
      <c r="P1088" s="442"/>
      <c r="Q1088" s="442"/>
      <c r="R1088" s="442"/>
      <c r="S1088" s="442"/>
      <c r="T1088" s="442"/>
      <c r="U1088" s="443"/>
      <c r="V1088" s="459">
        <f>AH1088</f>
        <v>0</v>
      </c>
      <c r="W1088" s="460"/>
      <c r="X1088" s="460"/>
      <c r="Y1088" s="461"/>
      <c r="Z1088" s="33"/>
      <c r="AA1088" s="34"/>
      <c r="AB1088" s="34"/>
      <c r="AC1088" s="35"/>
      <c r="AD1088" s="33"/>
      <c r="AE1088" s="34"/>
      <c r="AF1088" s="34"/>
      <c r="AG1088" s="35"/>
      <c r="AH1088" s="462">
        <f>AH1070+AH1072+AH1074+AH1076+AH1078+AH1080+AH1082+AH1084+AH1086</f>
        <v>0</v>
      </c>
      <c r="AI1088" s="463"/>
      <c r="AJ1088" s="463"/>
      <c r="AK1088" s="464"/>
      <c r="AL1088" s="53"/>
      <c r="AM1088" s="54"/>
      <c r="AN1088" s="459">
        <f>AN1070+AN1072+AN1074+AN1076+AN1078+AN1080+AN1082+AN1084+AN1086</f>
        <v>0</v>
      </c>
      <c r="AO1088" s="460"/>
      <c r="AP1088" s="460"/>
      <c r="AQ1088" s="460"/>
      <c r="AR1088" s="460"/>
      <c r="AS1088" s="307"/>
      <c r="AW1088" s="47"/>
      <c r="AY1088" s="202"/>
      <c r="AZ1088" s="205"/>
      <c r="BA1088" s="212">
        <f>BA1070+BA1072+BA1074+BA1076+BA1078+BA1080+BA1082+BA1084+BA1086</f>
        <v>0</v>
      </c>
      <c r="BB1088" s="204">
        <f>BB1071+BB1073+BB1075+BB1077+BB1079+BB1081+BB1083+BB1085+BB1087</f>
        <v>0</v>
      </c>
      <c r="BC1088" s="204">
        <f>SUMIF(BL1071:BL1087,0,BC1071:BC1087)+ROUNDDOWN(ROUNDDOWN(BL1088*105/108,0)*BM1088/100,0)</f>
        <v>0</v>
      </c>
      <c r="BL1088" s="43">
        <f>SUMIF(BL1071:BL1087,1,AH1071:AK1087)</f>
        <v>0</v>
      </c>
      <c r="BM1088" s="43">
        <f>IF(COUNT(BM1071:BM1087)=0,0,SUM(BM1071:BM1087)/COUNT(BM1071:BM1087))</f>
        <v>0</v>
      </c>
    </row>
    <row r="1089" spans="2:55" ht="18" customHeight="1" x14ac:dyDescent="0.15">
      <c r="B1089" s="444"/>
      <c r="C1089" s="445"/>
      <c r="D1089" s="445"/>
      <c r="E1089" s="446"/>
      <c r="F1089" s="453"/>
      <c r="G1089" s="454"/>
      <c r="H1089" s="454"/>
      <c r="I1089" s="454"/>
      <c r="J1089" s="454"/>
      <c r="K1089" s="454"/>
      <c r="L1089" s="454"/>
      <c r="M1089" s="454"/>
      <c r="N1089" s="455"/>
      <c r="O1089" s="444"/>
      <c r="P1089" s="445"/>
      <c r="Q1089" s="445"/>
      <c r="R1089" s="445"/>
      <c r="S1089" s="445"/>
      <c r="T1089" s="445"/>
      <c r="U1089" s="446"/>
      <c r="V1089" s="434">
        <f>V1071+V1073+V1075+V1077+V1079+V1081+V1083+V1085+V1087-V1088</f>
        <v>0</v>
      </c>
      <c r="W1089" s="435"/>
      <c r="X1089" s="435"/>
      <c r="Y1089" s="465"/>
      <c r="Z1089" s="434">
        <f>Z1071+Z1073+Z1075+Z1077+Z1079+Z1081+Z1083+Z1085+Z1087</f>
        <v>0</v>
      </c>
      <c r="AA1089" s="435"/>
      <c r="AB1089" s="435"/>
      <c r="AC1089" s="435"/>
      <c r="AD1089" s="434">
        <f>AD1071+AD1073+AD1075+AD1077+AD1079+AD1081+AD1083+AD1085+AD1087</f>
        <v>0</v>
      </c>
      <c r="AE1089" s="435"/>
      <c r="AF1089" s="435"/>
      <c r="AG1089" s="435"/>
      <c r="AH1089" s="434">
        <f>AY1089</f>
        <v>0</v>
      </c>
      <c r="AI1089" s="435"/>
      <c r="AJ1089" s="435"/>
      <c r="AK1089" s="435"/>
      <c r="AL1089" s="55"/>
      <c r="AM1089" s="56"/>
      <c r="AN1089" s="926">
        <f>BB1089</f>
        <v>0</v>
      </c>
      <c r="AO1089" s="638"/>
      <c r="AP1089" s="638"/>
      <c r="AQ1089" s="638"/>
      <c r="AR1089" s="638"/>
      <c r="AS1089" s="308"/>
      <c r="AW1089" s="47"/>
      <c r="AY1089" s="208">
        <f>AY1071+AY1073+AY1075+AY1077+AY1079+AY1081+AY1083+AY1085+AY1087</f>
        <v>0</v>
      </c>
      <c r="AZ1089" s="210"/>
      <c r="BA1089" s="210"/>
      <c r="BB1089" s="206">
        <f>BB1088</f>
        <v>0</v>
      </c>
      <c r="BC1089" s="213"/>
    </row>
    <row r="1090" spans="2:55" ht="18" customHeight="1" x14ac:dyDescent="0.15">
      <c r="B1090" s="447"/>
      <c r="C1090" s="448"/>
      <c r="D1090" s="448"/>
      <c r="E1090" s="449"/>
      <c r="F1090" s="456"/>
      <c r="G1090" s="457"/>
      <c r="H1090" s="457"/>
      <c r="I1090" s="457"/>
      <c r="J1090" s="457"/>
      <c r="K1090" s="457"/>
      <c r="L1090" s="457"/>
      <c r="M1090" s="457"/>
      <c r="N1090" s="458"/>
      <c r="O1090" s="447"/>
      <c r="P1090" s="448"/>
      <c r="Q1090" s="448"/>
      <c r="R1090" s="448"/>
      <c r="S1090" s="448"/>
      <c r="T1090" s="448"/>
      <c r="U1090" s="449"/>
      <c r="V1090" s="436"/>
      <c r="W1090" s="437"/>
      <c r="X1090" s="437"/>
      <c r="Y1090" s="438"/>
      <c r="Z1090" s="436"/>
      <c r="AA1090" s="437"/>
      <c r="AB1090" s="437"/>
      <c r="AC1090" s="437"/>
      <c r="AD1090" s="436"/>
      <c r="AE1090" s="437"/>
      <c r="AF1090" s="437"/>
      <c r="AG1090" s="437"/>
      <c r="AH1090" s="436">
        <f>AZ1090</f>
        <v>0</v>
      </c>
      <c r="AI1090" s="437"/>
      <c r="AJ1090" s="437"/>
      <c r="AK1090" s="438"/>
      <c r="AL1090" s="57"/>
      <c r="AM1090" s="58"/>
      <c r="AN1090" s="615">
        <f>BC1090</f>
        <v>0</v>
      </c>
      <c r="AO1090" s="616"/>
      <c r="AP1090" s="616"/>
      <c r="AQ1090" s="616"/>
      <c r="AR1090" s="616"/>
      <c r="AS1090" s="309"/>
      <c r="AU1090" s="90"/>
      <c r="AW1090" s="47"/>
      <c r="AY1090" s="209"/>
      <c r="AZ1090" s="211">
        <f>IF(AZ1071+AZ1073+AZ1075+AZ1077+AZ1079+AZ1081+AZ1083+AZ1085+AZ1087=AY1089,0,ROUNDDOWN(AZ1071+AZ1073+AZ1075+AZ1077+AZ1079+AZ1081+AZ1083+AZ1085+AZ1087,0))</f>
        <v>0</v>
      </c>
      <c r="BA1090" s="207"/>
      <c r="BB1090" s="207"/>
      <c r="BC1090" s="211">
        <f>IF(BC1088=BB1089,0,BC1088)</f>
        <v>0</v>
      </c>
    </row>
    <row r="1091" spans="2:55" ht="18" customHeight="1" x14ac:dyDescent="0.15">
      <c r="AD1091" s="1" t="str">
        <f>IF(AND($F1088="",$V1088+$V1089&gt;0),"事業の種類を選択してください。","")</f>
        <v/>
      </c>
      <c r="AN1091" s="929">
        <f>IF(AN1088=0,0,AN1088+IF(AN1090=0,AN1089,AN1090))</f>
        <v>0</v>
      </c>
      <c r="AO1091" s="929"/>
      <c r="AP1091" s="929"/>
      <c r="AQ1091" s="929"/>
      <c r="AR1091" s="929"/>
      <c r="AW1091" s="47"/>
    </row>
    <row r="1092" spans="2:55" ht="31.5" customHeight="1" x14ac:dyDescent="0.15">
      <c r="AN1092" s="337"/>
      <c r="AO1092" s="337"/>
      <c r="AP1092" s="337"/>
      <c r="AQ1092" s="337"/>
      <c r="AR1092" s="337"/>
      <c r="AW1092" s="47"/>
    </row>
    <row r="1093" spans="2:55" ht="7.5" customHeight="1" x14ac:dyDescent="0.15">
      <c r="X1093" s="6"/>
      <c r="Y1093" s="6"/>
      <c r="AW1093" s="47"/>
    </row>
    <row r="1094" spans="2:55" ht="10.5" customHeight="1" x14ac:dyDescent="0.15">
      <c r="X1094" s="6"/>
      <c r="Y1094" s="6"/>
      <c r="AW1094" s="47"/>
    </row>
    <row r="1095" spans="2:55" ht="5.25" customHeight="1" x14ac:dyDescent="0.15">
      <c r="X1095" s="6"/>
      <c r="Y1095" s="6"/>
      <c r="AW1095" s="47"/>
    </row>
    <row r="1096" spans="2:55" ht="5.25" customHeight="1" x14ac:dyDescent="0.15">
      <c r="X1096" s="6"/>
      <c r="Y1096" s="6"/>
      <c r="AW1096" s="47"/>
    </row>
    <row r="1097" spans="2:55" ht="5.25" customHeight="1" x14ac:dyDescent="0.15">
      <c r="X1097" s="6"/>
      <c r="Y1097" s="6"/>
      <c r="AW1097" s="47"/>
    </row>
    <row r="1098" spans="2:55" ht="5.25" customHeight="1" x14ac:dyDescent="0.15">
      <c r="X1098" s="6"/>
      <c r="Y1098" s="6"/>
      <c r="AW1098" s="47"/>
    </row>
    <row r="1099" spans="2:55" ht="17.25" customHeight="1" x14ac:dyDescent="0.15">
      <c r="B1099" s="2" t="s">
        <v>50</v>
      </c>
      <c r="S1099" s="4"/>
      <c r="T1099" s="4"/>
      <c r="U1099" s="4"/>
      <c r="V1099" s="4"/>
      <c r="W1099" s="4"/>
      <c r="AL1099" s="48"/>
      <c r="AW1099" s="47"/>
    </row>
    <row r="1100" spans="2:55" ht="12.75" customHeight="1" x14ac:dyDescent="0.15">
      <c r="M1100" s="49"/>
      <c r="N1100" s="49"/>
      <c r="O1100" s="49"/>
      <c r="P1100" s="49"/>
      <c r="Q1100" s="49"/>
      <c r="R1100" s="49"/>
      <c r="S1100" s="49"/>
      <c r="T1100" s="50"/>
      <c r="U1100" s="50"/>
      <c r="V1100" s="50"/>
      <c r="W1100" s="50"/>
      <c r="X1100" s="50"/>
      <c r="Y1100" s="50"/>
      <c r="Z1100" s="50"/>
      <c r="AA1100" s="49"/>
      <c r="AB1100" s="49"/>
      <c r="AC1100" s="49"/>
      <c r="AL1100" s="48"/>
      <c r="AM1100" s="560" t="s">
        <v>266</v>
      </c>
      <c r="AN1100" s="561"/>
      <c r="AO1100" s="561"/>
      <c r="AP1100" s="562"/>
      <c r="AW1100" s="47"/>
    </row>
    <row r="1101" spans="2:55" ht="12.75" customHeight="1" x14ac:dyDescent="0.15">
      <c r="M1101" s="49"/>
      <c r="N1101" s="49"/>
      <c r="O1101" s="49"/>
      <c r="P1101" s="49"/>
      <c r="Q1101" s="49"/>
      <c r="R1101" s="49"/>
      <c r="S1101" s="49"/>
      <c r="T1101" s="50"/>
      <c r="U1101" s="50"/>
      <c r="V1101" s="50"/>
      <c r="W1101" s="50"/>
      <c r="X1101" s="50"/>
      <c r="Y1101" s="50"/>
      <c r="Z1101" s="50"/>
      <c r="AA1101" s="49"/>
      <c r="AB1101" s="49"/>
      <c r="AC1101" s="49"/>
      <c r="AL1101" s="48"/>
      <c r="AM1101" s="563"/>
      <c r="AN1101" s="564"/>
      <c r="AO1101" s="564"/>
      <c r="AP1101" s="565"/>
      <c r="AW1101" s="47"/>
    </row>
    <row r="1102" spans="2:55" ht="12.75" customHeight="1" x14ac:dyDescent="0.15">
      <c r="M1102" s="49"/>
      <c r="N1102" s="49"/>
      <c r="O1102" s="49"/>
      <c r="P1102" s="49"/>
      <c r="Q1102" s="49"/>
      <c r="R1102" s="49"/>
      <c r="S1102" s="49"/>
      <c r="T1102" s="49"/>
      <c r="U1102" s="49"/>
      <c r="V1102" s="49"/>
      <c r="W1102" s="49"/>
      <c r="X1102" s="49"/>
      <c r="Y1102" s="49"/>
      <c r="Z1102" s="49"/>
      <c r="AA1102" s="49"/>
      <c r="AB1102" s="49"/>
      <c r="AC1102" s="49"/>
      <c r="AL1102" s="48"/>
      <c r="AM1102" s="220"/>
      <c r="AN1102" s="335"/>
      <c r="AW1102" s="47"/>
    </row>
    <row r="1103" spans="2:55" ht="6" customHeight="1" x14ac:dyDescent="0.15">
      <c r="M1103" s="49"/>
      <c r="N1103" s="49"/>
      <c r="O1103" s="49"/>
      <c r="P1103" s="49"/>
      <c r="Q1103" s="49"/>
      <c r="R1103" s="49"/>
      <c r="S1103" s="49"/>
      <c r="T1103" s="49"/>
      <c r="U1103" s="49"/>
      <c r="V1103" s="49"/>
      <c r="W1103" s="49"/>
      <c r="X1103" s="49"/>
      <c r="Y1103" s="49"/>
      <c r="Z1103" s="49"/>
      <c r="AA1103" s="49"/>
      <c r="AB1103" s="49"/>
      <c r="AC1103" s="49"/>
      <c r="AL1103" s="48"/>
      <c r="AM1103" s="48"/>
      <c r="AW1103" s="47"/>
    </row>
    <row r="1104" spans="2:55" ht="12.75" customHeight="1" x14ac:dyDescent="0.15">
      <c r="B1104" s="566" t="s">
        <v>2</v>
      </c>
      <c r="C1104" s="567"/>
      <c r="D1104" s="567"/>
      <c r="E1104" s="567"/>
      <c r="F1104" s="567"/>
      <c r="G1104" s="567"/>
      <c r="H1104" s="567"/>
      <c r="I1104" s="567"/>
      <c r="J1104" s="569" t="s">
        <v>10</v>
      </c>
      <c r="K1104" s="569"/>
      <c r="L1104" s="3" t="s">
        <v>3</v>
      </c>
      <c r="M1104" s="569" t="s">
        <v>11</v>
      </c>
      <c r="N1104" s="569"/>
      <c r="O1104" s="570" t="s">
        <v>12</v>
      </c>
      <c r="P1104" s="569"/>
      <c r="Q1104" s="569"/>
      <c r="R1104" s="569"/>
      <c r="S1104" s="569"/>
      <c r="T1104" s="569"/>
      <c r="U1104" s="569" t="s">
        <v>13</v>
      </c>
      <c r="V1104" s="569"/>
      <c r="W1104" s="569"/>
      <c r="AD1104" s="5"/>
      <c r="AE1104" s="5"/>
      <c r="AF1104" s="5"/>
      <c r="AG1104" s="5"/>
      <c r="AH1104" s="5"/>
      <c r="AI1104" s="5"/>
      <c r="AJ1104" s="5"/>
      <c r="AL1104" s="571">
        <f>$AL$9</f>
        <v>0</v>
      </c>
      <c r="AM1104" s="572"/>
      <c r="AN1104" s="938" t="s">
        <v>4</v>
      </c>
      <c r="AO1104" s="938"/>
      <c r="AP1104" s="941">
        <v>27</v>
      </c>
      <c r="AQ1104" s="941"/>
      <c r="AR1104" s="938" t="s">
        <v>5</v>
      </c>
      <c r="AS1104" s="944"/>
      <c r="AW1104" s="47"/>
    </row>
    <row r="1105" spans="2:65" ht="13.5" customHeight="1" x14ac:dyDescent="0.15">
      <c r="B1105" s="567"/>
      <c r="C1105" s="567"/>
      <c r="D1105" s="567"/>
      <c r="E1105" s="567"/>
      <c r="F1105" s="567"/>
      <c r="G1105" s="567"/>
      <c r="H1105" s="567"/>
      <c r="I1105" s="567"/>
      <c r="J1105" s="508" t="str">
        <f>$J$10</f>
        <v>1</v>
      </c>
      <c r="K1105" s="510" t="str">
        <f>$K$10</f>
        <v>2</v>
      </c>
      <c r="L1105" s="513" t="str">
        <f>$L$10</f>
        <v>1</v>
      </c>
      <c r="M1105" s="516" t="str">
        <f>$M$10</f>
        <v>0</v>
      </c>
      <c r="N1105" s="510" t="str">
        <f>$N$10</f>
        <v>3</v>
      </c>
      <c r="O1105" s="516" t="str">
        <f>$O$10</f>
        <v>9</v>
      </c>
      <c r="P1105" s="519" t="str">
        <f>$P$10</f>
        <v>3</v>
      </c>
      <c r="Q1105" s="519" t="str">
        <f>$Q$10</f>
        <v>9</v>
      </c>
      <c r="R1105" s="519" t="str">
        <f>$R$10</f>
        <v>0</v>
      </c>
      <c r="S1105" s="519" t="str">
        <f>$S$10</f>
        <v>2</v>
      </c>
      <c r="T1105" s="510" t="str">
        <f>$T$10</f>
        <v>5</v>
      </c>
      <c r="U1105" s="516">
        <f>$U$10</f>
        <v>0</v>
      </c>
      <c r="V1105" s="519">
        <f>$V$10</f>
        <v>0</v>
      </c>
      <c r="W1105" s="510">
        <f>$W$10</f>
        <v>0</v>
      </c>
      <c r="AD1105" s="5"/>
      <c r="AE1105" s="5"/>
      <c r="AF1105" s="5"/>
      <c r="AG1105" s="5"/>
      <c r="AH1105" s="5"/>
      <c r="AI1105" s="5"/>
      <c r="AJ1105" s="5"/>
      <c r="AL1105" s="573"/>
      <c r="AM1105" s="574"/>
      <c r="AN1105" s="939"/>
      <c r="AO1105" s="939"/>
      <c r="AP1105" s="942"/>
      <c r="AQ1105" s="942"/>
      <c r="AR1105" s="939"/>
      <c r="AS1105" s="945"/>
      <c r="AW1105" s="47"/>
    </row>
    <row r="1106" spans="2:65" ht="9" customHeight="1" x14ac:dyDescent="0.15">
      <c r="B1106" s="567"/>
      <c r="C1106" s="567"/>
      <c r="D1106" s="567"/>
      <c r="E1106" s="567"/>
      <c r="F1106" s="567"/>
      <c r="G1106" s="567"/>
      <c r="H1106" s="567"/>
      <c r="I1106" s="567"/>
      <c r="J1106" s="509"/>
      <c r="K1106" s="511"/>
      <c r="L1106" s="514"/>
      <c r="M1106" s="517"/>
      <c r="N1106" s="511"/>
      <c r="O1106" s="517"/>
      <c r="P1106" s="520"/>
      <c r="Q1106" s="520"/>
      <c r="R1106" s="520"/>
      <c r="S1106" s="520"/>
      <c r="T1106" s="511"/>
      <c r="U1106" s="517"/>
      <c r="V1106" s="520"/>
      <c r="W1106" s="511"/>
      <c r="AD1106" s="5"/>
      <c r="AE1106" s="5"/>
      <c r="AF1106" s="5"/>
      <c r="AG1106" s="5"/>
      <c r="AH1106" s="5"/>
      <c r="AI1106" s="5"/>
      <c r="AJ1106" s="5"/>
      <c r="AL1106" s="575"/>
      <c r="AM1106" s="576"/>
      <c r="AN1106" s="940"/>
      <c r="AO1106" s="940"/>
      <c r="AP1106" s="943"/>
      <c r="AQ1106" s="943"/>
      <c r="AR1106" s="940"/>
      <c r="AS1106" s="946"/>
      <c r="AW1106" s="47"/>
    </row>
    <row r="1107" spans="2:65" ht="6" customHeight="1" x14ac:dyDescent="0.15">
      <c r="B1107" s="568"/>
      <c r="C1107" s="568"/>
      <c r="D1107" s="568"/>
      <c r="E1107" s="568"/>
      <c r="F1107" s="568"/>
      <c r="G1107" s="568"/>
      <c r="H1107" s="568"/>
      <c r="I1107" s="568"/>
      <c r="J1107" s="509"/>
      <c r="K1107" s="512"/>
      <c r="L1107" s="515"/>
      <c r="M1107" s="518"/>
      <c r="N1107" s="512"/>
      <c r="O1107" s="518"/>
      <c r="P1107" s="521"/>
      <c r="Q1107" s="521"/>
      <c r="R1107" s="521"/>
      <c r="S1107" s="521"/>
      <c r="T1107" s="512"/>
      <c r="U1107" s="518"/>
      <c r="V1107" s="521"/>
      <c r="W1107" s="512"/>
      <c r="AW1107" s="47"/>
    </row>
    <row r="1108" spans="2:65" ht="15" customHeight="1" x14ac:dyDescent="0.15">
      <c r="B1108" s="487" t="s">
        <v>51</v>
      </c>
      <c r="C1108" s="488"/>
      <c r="D1108" s="488"/>
      <c r="E1108" s="488"/>
      <c r="F1108" s="488"/>
      <c r="G1108" s="488"/>
      <c r="H1108" s="488"/>
      <c r="I1108" s="489"/>
      <c r="J1108" s="487" t="s">
        <v>6</v>
      </c>
      <c r="K1108" s="488"/>
      <c r="L1108" s="488"/>
      <c r="M1108" s="488"/>
      <c r="N1108" s="496"/>
      <c r="O1108" s="499" t="s">
        <v>52</v>
      </c>
      <c r="P1108" s="488"/>
      <c r="Q1108" s="488"/>
      <c r="R1108" s="488"/>
      <c r="S1108" s="488"/>
      <c r="T1108" s="488"/>
      <c r="U1108" s="489"/>
      <c r="V1108" s="12" t="s">
        <v>53</v>
      </c>
      <c r="W1108" s="27"/>
      <c r="X1108" s="27"/>
      <c r="Y1108" s="526" t="s">
        <v>54</v>
      </c>
      <c r="Z1108" s="526"/>
      <c r="AA1108" s="526"/>
      <c r="AB1108" s="526"/>
      <c r="AC1108" s="526"/>
      <c r="AD1108" s="526"/>
      <c r="AE1108" s="526"/>
      <c r="AF1108" s="526"/>
      <c r="AG1108" s="526"/>
      <c r="AH1108" s="526"/>
      <c r="AI1108" s="27"/>
      <c r="AJ1108" s="27"/>
      <c r="AK1108" s="28"/>
      <c r="AL1108" s="527" t="s">
        <v>216</v>
      </c>
      <c r="AM1108" s="527"/>
      <c r="AN1108" s="930" t="s">
        <v>33</v>
      </c>
      <c r="AO1108" s="930"/>
      <c r="AP1108" s="930"/>
      <c r="AQ1108" s="930"/>
      <c r="AR1108" s="930"/>
      <c r="AS1108" s="931"/>
      <c r="AW1108" s="47"/>
    </row>
    <row r="1109" spans="2:65" ht="13.5" customHeight="1" x14ac:dyDescent="0.15">
      <c r="B1109" s="490"/>
      <c r="C1109" s="491"/>
      <c r="D1109" s="491"/>
      <c r="E1109" s="491"/>
      <c r="F1109" s="491"/>
      <c r="G1109" s="491"/>
      <c r="H1109" s="491"/>
      <c r="I1109" s="492"/>
      <c r="J1109" s="490"/>
      <c r="K1109" s="491"/>
      <c r="L1109" s="491"/>
      <c r="M1109" s="491"/>
      <c r="N1109" s="497"/>
      <c r="O1109" s="500"/>
      <c r="P1109" s="491"/>
      <c r="Q1109" s="491"/>
      <c r="R1109" s="491"/>
      <c r="S1109" s="491"/>
      <c r="T1109" s="491"/>
      <c r="U1109" s="492"/>
      <c r="V1109" s="530" t="s">
        <v>7</v>
      </c>
      <c r="W1109" s="531"/>
      <c r="X1109" s="531"/>
      <c r="Y1109" s="532"/>
      <c r="Z1109" s="536" t="s">
        <v>16</v>
      </c>
      <c r="AA1109" s="537"/>
      <c r="AB1109" s="537"/>
      <c r="AC1109" s="538"/>
      <c r="AD1109" s="542" t="s">
        <v>17</v>
      </c>
      <c r="AE1109" s="543"/>
      <c r="AF1109" s="543"/>
      <c r="AG1109" s="544"/>
      <c r="AH1109" s="548" t="s">
        <v>86</v>
      </c>
      <c r="AI1109" s="549"/>
      <c r="AJ1109" s="549"/>
      <c r="AK1109" s="550"/>
      <c r="AL1109" s="554" t="s">
        <v>217</v>
      </c>
      <c r="AM1109" s="554"/>
      <c r="AN1109" s="932" t="s">
        <v>19</v>
      </c>
      <c r="AO1109" s="933"/>
      <c r="AP1109" s="933"/>
      <c r="AQ1109" s="933"/>
      <c r="AR1109" s="934"/>
      <c r="AS1109" s="935"/>
      <c r="AW1109" s="47"/>
      <c r="AY1109" s="196" t="s">
        <v>243</v>
      </c>
      <c r="AZ1109" s="196" t="s">
        <v>243</v>
      </c>
      <c r="BA1109" s="196" t="s">
        <v>241</v>
      </c>
      <c r="BB1109" s="522" t="s">
        <v>242</v>
      </c>
      <c r="BC1109" s="523"/>
    </row>
    <row r="1110" spans="2:65" ht="13.5" customHeight="1" x14ac:dyDescent="0.15">
      <c r="B1110" s="493"/>
      <c r="C1110" s="494"/>
      <c r="D1110" s="494"/>
      <c r="E1110" s="494"/>
      <c r="F1110" s="494"/>
      <c r="G1110" s="494"/>
      <c r="H1110" s="494"/>
      <c r="I1110" s="495"/>
      <c r="J1110" s="493"/>
      <c r="K1110" s="494"/>
      <c r="L1110" s="494"/>
      <c r="M1110" s="494"/>
      <c r="N1110" s="498"/>
      <c r="O1110" s="501"/>
      <c r="P1110" s="494"/>
      <c r="Q1110" s="494"/>
      <c r="R1110" s="494"/>
      <c r="S1110" s="494"/>
      <c r="T1110" s="494"/>
      <c r="U1110" s="495"/>
      <c r="V1110" s="533"/>
      <c r="W1110" s="534"/>
      <c r="X1110" s="534"/>
      <c r="Y1110" s="535"/>
      <c r="Z1110" s="539"/>
      <c r="AA1110" s="540"/>
      <c r="AB1110" s="540"/>
      <c r="AC1110" s="541"/>
      <c r="AD1110" s="545"/>
      <c r="AE1110" s="546"/>
      <c r="AF1110" s="546"/>
      <c r="AG1110" s="547"/>
      <c r="AH1110" s="551"/>
      <c r="AI1110" s="552"/>
      <c r="AJ1110" s="552"/>
      <c r="AK1110" s="553"/>
      <c r="AL1110" s="555"/>
      <c r="AM1110" s="555"/>
      <c r="AN1110" s="936"/>
      <c r="AO1110" s="936"/>
      <c r="AP1110" s="936"/>
      <c r="AQ1110" s="936"/>
      <c r="AR1110" s="936"/>
      <c r="AS1110" s="937"/>
      <c r="AW1110" s="47"/>
      <c r="AY1110" s="197"/>
      <c r="AZ1110" s="198" t="s">
        <v>237</v>
      </c>
      <c r="BA1110" s="198" t="s">
        <v>240</v>
      </c>
      <c r="BB1110" s="199" t="s">
        <v>238</v>
      </c>
      <c r="BC1110" s="198" t="s">
        <v>237</v>
      </c>
      <c r="BL1110" s="43" t="s">
        <v>251</v>
      </c>
      <c r="BM1110" s="43" t="s">
        <v>151</v>
      </c>
    </row>
    <row r="1111" spans="2:65" ht="18" customHeight="1" x14ac:dyDescent="0.15">
      <c r="B1111" s="466"/>
      <c r="C1111" s="467"/>
      <c r="D1111" s="467"/>
      <c r="E1111" s="467"/>
      <c r="F1111" s="467"/>
      <c r="G1111" s="467"/>
      <c r="H1111" s="467"/>
      <c r="I1111" s="468"/>
      <c r="J1111" s="466"/>
      <c r="K1111" s="467"/>
      <c r="L1111" s="467"/>
      <c r="M1111" s="467"/>
      <c r="N1111" s="472"/>
      <c r="O1111" s="86"/>
      <c r="P1111" s="15" t="s">
        <v>0</v>
      </c>
      <c r="Q1111" s="44"/>
      <c r="R1111" s="15" t="s">
        <v>1</v>
      </c>
      <c r="S1111" s="85"/>
      <c r="T1111" s="474" t="s">
        <v>57</v>
      </c>
      <c r="U1111" s="475"/>
      <c r="V1111" s="476"/>
      <c r="W1111" s="477"/>
      <c r="X1111" s="477"/>
      <c r="Y1111" s="59" t="s">
        <v>8</v>
      </c>
      <c r="Z1111" s="37"/>
      <c r="AA1111" s="38"/>
      <c r="AB1111" s="38"/>
      <c r="AC1111" s="36" t="s">
        <v>8</v>
      </c>
      <c r="AD1111" s="37"/>
      <c r="AE1111" s="38"/>
      <c r="AF1111" s="38"/>
      <c r="AG1111" s="39" t="s">
        <v>8</v>
      </c>
      <c r="AH1111" s="462">
        <f>IF(V1111="賃金で算定",V1112+Z1112-AD1112,0)</f>
        <v>0</v>
      </c>
      <c r="AI1111" s="463"/>
      <c r="AJ1111" s="463"/>
      <c r="AK1111" s="464"/>
      <c r="AL1111" s="51"/>
      <c r="AM1111" s="52"/>
      <c r="AN1111" s="590"/>
      <c r="AO1111" s="591"/>
      <c r="AP1111" s="591"/>
      <c r="AQ1111" s="591"/>
      <c r="AR1111" s="591"/>
      <c r="AS1111" s="265" t="s">
        <v>8</v>
      </c>
      <c r="AV1111" s="46" t="str">
        <f>IF(OR(O1111="",Q1111=""),"", IF(O1111&lt;20,DATE(O1111+118,Q1111,IF(S1111="",1,S1111)),DATE(O1111+88,Q1111,IF(S1111="",1,S1111))))</f>
        <v/>
      </c>
      <c r="AW1111" s="47" t="str">
        <f>IF(AV1111&lt;=設定シート!C$15,"昔",IF(AV1111&lt;=設定シート!E$15,"上",IF(AV1111&lt;=設定シート!G$15,"中","下")))</f>
        <v>下</v>
      </c>
      <c r="AX1111" s="4">
        <f>IF(AV1111&lt;=設定シート!$E$36,5,IF(AV1111&lt;=設定シート!$I$36,7,IF(AV1111&lt;=設定シート!$M$36,9,11)))</f>
        <v>11</v>
      </c>
      <c r="AY1111" s="202"/>
      <c r="AZ1111" s="200"/>
      <c r="BA1111" s="204">
        <f>AN1111</f>
        <v>0</v>
      </c>
      <c r="BB1111" s="200"/>
      <c r="BC1111" s="200"/>
    </row>
    <row r="1112" spans="2:65" ht="18" customHeight="1" x14ac:dyDescent="0.15">
      <c r="B1112" s="469"/>
      <c r="C1112" s="470"/>
      <c r="D1112" s="470"/>
      <c r="E1112" s="470"/>
      <c r="F1112" s="470"/>
      <c r="G1112" s="470"/>
      <c r="H1112" s="470"/>
      <c r="I1112" s="471"/>
      <c r="J1112" s="469"/>
      <c r="K1112" s="470"/>
      <c r="L1112" s="470"/>
      <c r="M1112" s="470"/>
      <c r="N1112" s="473"/>
      <c r="O1112" s="87"/>
      <c r="P1112" s="5" t="s">
        <v>0</v>
      </c>
      <c r="Q1112" s="45"/>
      <c r="R1112" s="5" t="s">
        <v>1</v>
      </c>
      <c r="S1112" s="88"/>
      <c r="T1112" s="480" t="s">
        <v>58</v>
      </c>
      <c r="U1112" s="481"/>
      <c r="V1112" s="482"/>
      <c r="W1112" s="483"/>
      <c r="X1112" s="483"/>
      <c r="Y1112" s="484"/>
      <c r="Z1112" s="485"/>
      <c r="AA1112" s="486"/>
      <c r="AB1112" s="486"/>
      <c r="AC1112" s="486"/>
      <c r="AD1112" s="482">
        <v>0</v>
      </c>
      <c r="AE1112" s="483"/>
      <c r="AF1112" s="483"/>
      <c r="AG1112" s="484"/>
      <c r="AH1112" s="435">
        <f>IF(V1111="賃金で算定",0,V1112+Z1112-AD1112)</f>
        <v>0</v>
      </c>
      <c r="AI1112" s="435"/>
      <c r="AJ1112" s="435"/>
      <c r="AK1112" s="465"/>
      <c r="AL1112" s="439">
        <f>IF(V1111="賃金で算定","賃金で算定",IF(OR(V1112=0,$F1129="",AV1111=""),0,IF(AW1111="昔",VLOOKUP($F1129,労務比率,AX1111,FALSE),IF(AW1111="上",VLOOKUP($F1129,労務比率,AX1111,FALSE),IF(AW1111="中",VLOOKUP($F1129,労務比率,AX1111,FALSE),VLOOKUP($F1129,労務比率,AX1111,FALSE))))))</f>
        <v>0</v>
      </c>
      <c r="AM1112" s="440"/>
      <c r="AN1112" s="615">
        <f>IF(V1111="賃金で算定",0,INT(AH1112*AL1112/100))</f>
        <v>0</v>
      </c>
      <c r="AO1112" s="616"/>
      <c r="AP1112" s="616"/>
      <c r="AQ1112" s="616"/>
      <c r="AR1112" s="616"/>
      <c r="AS1112" s="309"/>
      <c r="AV1112" s="46"/>
      <c r="AW1112" s="47"/>
      <c r="AY1112" s="203">
        <f>AH1112</f>
        <v>0</v>
      </c>
      <c r="AZ1112" s="201">
        <f>IF(AV1111&lt;=設定シート!C$85,AH1112,IF(AND(AV1111&gt;=設定シート!E$85,AV1111&lt;=設定シート!G$85),AH1112*105/108,AH1112))</f>
        <v>0</v>
      </c>
      <c r="BA1112" s="198"/>
      <c r="BB1112" s="201">
        <f>IF($AL1112="賃金で算定",0,INT(AY1112*$AL1112/100))</f>
        <v>0</v>
      </c>
      <c r="BC1112" s="201">
        <f>IF(AY1112=AZ1112,BB1112,AZ1112*$AL1112/100)</f>
        <v>0</v>
      </c>
      <c r="BL1112" s="43">
        <f>IF(AY1112=AZ1112,0,1)</f>
        <v>0</v>
      </c>
      <c r="BM1112" s="43" t="str">
        <f>IF(BL1112=1,AL1112,"")</f>
        <v/>
      </c>
    </row>
    <row r="1113" spans="2:65" ht="18" customHeight="1" x14ac:dyDescent="0.15">
      <c r="B1113" s="466"/>
      <c r="C1113" s="467"/>
      <c r="D1113" s="467"/>
      <c r="E1113" s="467"/>
      <c r="F1113" s="467"/>
      <c r="G1113" s="467"/>
      <c r="H1113" s="467"/>
      <c r="I1113" s="468"/>
      <c r="J1113" s="466"/>
      <c r="K1113" s="467"/>
      <c r="L1113" s="467"/>
      <c r="M1113" s="467"/>
      <c r="N1113" s="472"/>
      <c r="O1113" s="86"/>
      <c r="P1113" s="15" t="s">
        <v>45</v>
      </c>
      <c r="Q1113" s="44"/>
      <c r="R1113" s="15" t="s">
        <v>46</v>
      </c>
      <c r="S1113" s="85"/>
      <c r="T1113" s="474" t="s">
        <v>47</v>
      </c>
      <c r="U1113" s="475"/>
      <c r="V1113" s="476"/>
      <c r="W1113" s="477"/>
      <c r="X1113" s="477"/>
      <c r="Y1113" s="60"/>
      <c r="Z1113" s="33"/>
      <c r="AA1113" s="34"/>
      <c r="AB1113" s="34"/>
      <c r="AC1113" s="35"/>
      <c r="AD1113" s="33"/>
      <c r="AE1113" s="34"/>
      <c r="AF1113" s="34"/>
      <c r="AG1113" s="40"/>
      <c r="AH1113" s="462">
        <f>IF(V1113="賃金で算定",V1114+Z1114-AD1114,0)</f>
        <v>0</v>
      </c>
      <c r="AI1113" s="463"/>
      <c r="AJ1113" s="463"/>
      <c r="AK1113" s="464"/>
      <c r="AL1113" s="51"/>
      <c r="AM1113" s="52"/>
      <c r="AN1113" s="590"/>
      <c r="AO1113" s="591"/>
      <c r="AP1113" s="591"/>
      <c r="AQ1113" s="591"/>
      <c r="AR1113" s="591"/>
      <c r="AS1113" s="307"/>
      <c r="AV1113" s="46" t="str">
        <f>IF(OR(O1113="",Q1113=""),"", IF(O1113&lt;20,DATE(O1113+118,Q1113,IF(S1113="",1,S1113)),DATE(O1113+88,Q1113,IF(S1113="",1,S1113))))</f>
        <v/>
      </c>
      <c r="AW1113" s="47" t="str">
        <f>IF(AV1113&lt;=設定シート!C$15,"昔",IF(AV1113&lt;=設定シート!E$15,"上",IF(AV1113&lt;=設定シート!G$15,"中","下")))</f>
        <v>下</v>
      </c>
      <c r="AX1113" s="4">
        <f>IF(AV1113&lt;=設定シート!$E$36,5,IF(AV1113&lt;=設定シート!$I$36,7,IF(AV1113&lt;=設定シート!$M$36,9,11)))</f>
        <v>11</v>
      </c>
      <c r="AY1113" s="202"/>
      <c r="AZ1113" s="200"/>
      <c r="BA1113" s="204">
        <f t="shared" ref="BA1113" si="610">AN1113</f>
        <v>0</v>
      </c>
      <c r="BB1113" s="200"/>
      <c r="BC1113" s="200"/>
      <c r="BL1113" s="43"/>
      <c r="BM1113" s="43"/>
    </row>
    <row r="1114" spans="2:65" ht="18" customHeight="1" x14ac:dyDescent="0.15">
      <c r="B1114" s="469"/>
      <c r="C1114" s="470"/>
      <c r="D1114" s="470"/>
      <c r="E1114" s="470"/>
      <c r="F1114" s="470"/>
      <c r="G1114" s="470"/>
      <c r="H1114" s="470"/>
      <c r="I1114" s="471"/>
      <c r="J1114" s="469"/>
      <c r="K1114" s="470"/>
      <c r="L1114" s="470"/>
      <c r="M1114" s="470"/>
      <c r="N1114" s="473"/>
      <c r="O1114" s="87"/>
      <c r="P1114" s="16" t="s">
        <v>45</v>
      </c>
      <c r="Q1114" s="45"/>
      <c r="R1114" s="16" t="s">
        <v>46</v>
      </c>
      <c r="S1114" s="88"/>
      <c r="T1114" s="480" t="s">
        <v>48</v>
      </c>
      <c r="U1114" s="481"/>
      <c r="V1114" s="482"/>
      <c r="W1114" s="483"/>
      <c r="X1114" s="483"/>
      <c r="Y1114" s="484"/>
      <c r="Z1114" s="485"/>
      <c r="AA1114" s="486"/>
      <c r="AB1114" s="486"/>
      <c r="AC1114" s="486"/>
      <c r="AD1114" s="482">
        <v>0</v>
      </c>
      <c r="AE1114" s="483"/>
      <c r="AF1114" s="483"/>
      <c r="AG1114" s="484"/>
      <c r="AH1114" s="435">
        <f>IF(V1113="賃金で算定",0,V1114+Z1114-AD1114)</f>
        <v>0</v>
      </c>
      <c r="AI1114" s="435"/>
      <c r="AJ1114" s="435"/>
      <c r="AK1114" s="465"/>
      <c r="AL1114" s="439">
        <f>IF(V1113="賃金で算定","賃金で算定",IF(OR(V1114=0,$F1129="",AV1113=""),0,IF(AW1113="昔",VLOOKUP($F1129,労務比率,AX1113,FALSE),IF(AW1113="上",VLOOKUP($F1129,労務比率,AX1113,FALSE),IF(AW1113="中",VLOOKUP($F1129,労務比率,AX1113,FALSE),VLOOKUP($F1129,労務比率,AX1113,FALSE))))))</f>
        <v>0</v>
      </c>
      <c r="AM1114" s="440"/>
      <c r="AN1114" s="615">
        <f>IF(V1113="賃金で算定",0,INT(AH1114*AL1114/100))</f>
        <v>0</v>
      </c>
      <c r="AO1114" s="616"/>
      <c r="AP1114" s="616"/>
      <c r="AQ1114" s="616"/>
      <c r="AR1114" s="616"/>
      <c r="AS1114" s="309"/>
      <c r="AV1114" s="46"/>
      <c r="AW1114" s="47"/>
      <c r="AY1114" s="203">
        <f t="shared" ref="AY1114" si="611">AH1114</f>
        <v>0</v>
      </c>
      <c r="AZ1114" s="201">
        <f>IF(AV1113&lt;=設定シート!C$85,AH1114,IF(AND(AV1113&gt;=設定シート!E$85,AV1113&lt;=設定シート!G$85),AH1114*105/108,AH1114))</f>
        <v>0</v>
      </c>
      <c r="BA1114" s="198"/>
      <c r="BB1114" s="201">
        <f t="shared" ref="BB1114" si="612">IF($AL1114="賃金で算定",0,INT(AY1114*$AL1114/100))</f>
        <v>0</v>
      </c>
      <c r="BC1114" s="201">
        <f>IF(AY1114=AZ1114,BB1114,AZ1114*$AL1114/100)</f>
        <v>0</v>
      </c>
      <c r="BL1114" s="43">
        <f>IF(AY1114=AZ1114,0,1)</f>
        <v>0</v>
      </c>
      <c r="BM1114" s="43" t="str">
        <f>IF(BL1114=1,AL1114,"")</f>
        <v/>
      </c>
    </row>
    <row r="1115" spans="2:65" ht="18" customHeight="1" x14ac:dyDescent="0.15">
      <c r="B1115" s="466"/>
      <c r="C1115" s="467"/>
      <c r="D1115" s="467"/>
      <c r="E1115" s="467"/>
      <c r="F1115" s="467"/>
      <c r="G1115" s="467"/>
      <c r="H1115" s="467"/>
      <c r="I1115" s="468"/>
      <c r="J1115" s="466"/>
      <c r="K1115" s="467"/>
      <c r="L1115" s="467"/>
      <c r="M1115" s="467"/>
      <c r="N1115" s="472"/>
      <c r="O1115" s="86"/>
      <c r="P1115" s="15" t="s">
        <v>45</v>
      </c>
      <c r="Q1115" s="44"/>
      <c r="R1115" s="15" t="s">
        <v>46</v>
      </c>
      <c r="S1115" s="85"/>
      <c r="T1115" s="474" t="s">
        <v>47</v>
      </c>
      <c r="U1115" s="475"/>
      <c r="V1115" s="476"/>
      <c r="W1115" s="477"/>
      <c r="X1115" s="477"/>
      <c r="Y1115" s="60"/>
      <c r="Z1115" s="33"/>
      <c r="AA1115" s="34"/>
      <c r="AB1115" s="34"/>
      <c r="AC1115" s="35"/>
      <c r="AD1115" s="33"/>
      <c r="AE1115" s="34"/>
      <c r="AF1115" s="34"/>
      <c r="AG1115" s="40"/>
      <c r="AH1115" s="462">
        <f>IF(V1115="賃金で算定",V1116+Z1116-AD1116,0)</f>
        <v>0</v>
      </c>
      <c r="AI1115" s="463"/>
      <c r="AJ1115" s="463"/>
      <c r="AK1115" s="464"/>
      <c r="AL1115" s="51"/>
      <c r="AM1115" s="52"/>
      <c r="AN1115" s="590"/>
      <c r="AO1115" s="591"/>
      <c r="AP1115" s="591"/>
      <c r="AQ1115" s="591"/>
      <c r="AR1115" s="591"/>
      <c r="AS1115" s="307"/>
      <c r="AV1115" s="46" t="str">
        <f>IF(OR(O1115="",Q1115=""),"", IF(O1115&lt;20,DATE(O1115+118,Q1115,IF(S1115="",1,S1115)),DATE(O1115+88,Q1115,IF(S1115="",1,S1115))))</f>
        <v/>
      </c>
      <c r="AW1115" s="47" t="str">
        <f>IF(AV1115&lt;=設定シート!C$15,"昔",IF(AV1115&lt;=設定シート!E$15,"上",IF(AV1115&lt;=設定シート!G$15,"中","下")))</f>
        <v>下</v>
      </c>
      <c r="AX1115" s="4">
        <f>IF(AV1115&lt;=設定シート!$E$36,5,IF(AV1115&lt;=設定シート!$I$36,7,IF(AV1115&lt;=設定シート!$M$36,9,11)))</f>
        <v>11</v>
      </c>
      <c r="AY1115" s="202"/>
      <c r="AZ1115" s="200"/>
      <c r="BA1115" s="204">
        <f t="shared" ref="BA1115" si="613">AN1115</f>
        <v>0</v>
      </c>
      <c r="BB1115" s="200"/>
      <c r="BC1115" s="200"/>
    </row>
    <row r="1116" spans="2:65" ht="18" customHeight="1" x14ac:dyDescent="0.15">
      <c r="B1116" s="469"/>
      <c r="C1116" s="470"/>
      <c r="D1116" s="470"/>
      <c r="E1116" s="470"/>
      <c r="F1116" s="470"/>
      <c r="G1116" s="470"/>
      <c r="H1116" s="470"/>
      <c r="I1116" s="471"/>
      <c r="J1116" s="469"/>
      <c r="K1116" s="470"/>
      <c r="L1116" s="470"/>
      <c r="M1116" s="470"/>
      <c r="N1116" s="473"/>
      <c r="O1116" s="87"/>
      <c r="P1116" s="16" t="s">
        <v>45</v>
      </c>
      <c r="Q1116" s="45"/>
      <c r="R1116" s="16" t="s">
        <v>46</v>
      </c>
      <c r="S1116" s="88"/>
      <c r="T1116" s="480" t="s">
        <v>48</v>
      </c>
      <c r="U1116" s="481"/>
      <c r="V1116" s="482"/>
      <c r="W1116" s="483"/>
      <c r="X1116" s="483"/>
      <c r="Y1116" s="484"/>
      <c r="Z1116" s="482"/>
      <c r="AA1116" s="483"/>
      <c r="AB1116" s="483"/>
      <c r="AC1116" s="483"/>
      <c r="AD1116" s="482">
        <v>0</v>
      </c>
      <c r="AE1116" s="483"/>
      <c r="AF1116" s="483"/>
      <c r="AG1116" s="484"/>
      <c r="AH1116" s="435">
        <f>IF(V1115="賃金で算定",0,V1116+Z1116-AD1116)</f>
        <v>0</v>
      </c>
      <c r="AI1116" s="435"/>
      <c r="AJ1116" s="435"/>
      <c r="AK1116" s="465"/>
      <c r="AL1116" s="439">
        <f>IF(V1115="賃金で算定","賃金で算定",IF(OR(V1116=0,$F1129="",AV1115=""),0,IF(AW1115="昔",VLOOKUP($F1129,労務比率,AX1115,FALSE),IF(AW1115="上",VLOOKUP($F1129,労務比率,AX1115,FALSE),IF(AW1115="中",VLOOKUP($F1129,労務比率,AX1115,FALSE),VLOOKUP($F1129,労務比率,AX1115,FALSE))))))</f>
        <v>0</v>
      </c>
      <c r="AM1116" s="440"/>
      <c r="AN1116" s="615">
        <f>IF(V1115="賃金で算定",0,INT(AH1116*AL1116/100))</f>
        <v>0</v>
      </c>
      <c r="AO1116" s="616"/>
      <c r="AP1116" s="616"/>
      <c r="AQ1116" s="616"/>
      <c r="AR1116" s="616"/>
      <c r="AS1116" s="309"/>
      <c r="AV1116" s="46"/>
      <c r="AW1116" s="47"/>
      <c r="AY1116" s="203">
        <f t="shared" ref="AY1116" si="614">AH1116</f>
        <v>0</v>
      </c>
      <c r="AZ1116" s="201">
        <f>IF(AV1115&lt;=設定シート!C$85,AH1116,IF(AND(AV1115&gt;=設定シート!E$85,AV1115&lt;=設定シート!G$85),AH1116*105/108,AH1116))</f>
        <v>0</v>
      </c>
      <c r="BA1116" s="198"/>
      <c r="BB1116" s="201">
        <f t="shared" ref="BB1116" si="615">IF($AL1116="賃金で算定",0,INT(AY1116*$AL1116/100))</f>
        <v>0</v>
      </c>
      <c r="BC1116" s="201">
        <f>IF(AY1116=AZ1116,BB1116,AZ1116*$AL1116/100)</f>
        <v>0</v>
      </c>
      <c r="BL1116" s="43">
        <f>IF(AY1116=AZ1116,0,1)</f>
        <v>0</v>
      </c>
      <c r="BM1116" s="43" t="str">
        <f>IF(BL1116=1,AL1116,"")</f>
        <v/>
      </c>
    </row>
    <row r="1117" spans="2:65" ht="18" customHeight="1" x14ac:dyDescent="0.15">
      <c r="B1117" s="466"/>
      <c r="C1117" s="467"/>
      <c r="D1117" s="467"/>
      <c r="E1117" s="467"/>
      <c r="F1117" s="467"/>
      <c r="G1117" s="467"/>
      <c r="H1117" s="467"/>
      <c r="I1117" s="468"/>
      <c r="J1117" s="466"/>
      <c r="K1117" s="467"/>
      <c r="L1117" s="467"/>
      <c r="M1117" s="467"/>
      <c r="N1117" s="472"/>
      <c r="O1117" s="86"/>
      <c r="P1117" s="15" t="s">
        <v>45</v>
      </c>
      <c r="Q1117" s="44"/>
      <c r="R1117" s="15" t="s">
        <v>46</v>
      </c>
      <c r="S1117" s="85"/>
      <c r="T1117" s="474" t="s">
        <v>47</v>
      </c>
      <c r="U1117" s="475"/>
      <c r="V1117" s="476"/>
      <c r="W1117" s="477"/>
      <c r="X1117" s="477"/>
      <c r="Y1117" s="61"/>
      <c r="Z1117" s="29"/>
      <c r="AA1117" s="30"/>
      <c r="AB1117" s="30"/>
      <c r="AC1117" s="41"/>
      <c r="AD1117" s="29"/>
      <c r="AE1117" s="30"/>
      <c r="AF1117" s="30"/>
      <c r="AG1117" s="42"/>
      <c r="AH1117" s="462">
        <f>IF(V1117="賃金で算定",V1118+Z1118-AD1118,0)</f>
        <v>0</v>
      </c>
      <c r="AI1117" s="463"/>
      <c r="AJ1117" s="463"/>
      <c r="AK1117" s="464"/>
      <c r="AL1117" s="51"/>
      <c r="AM1117" s="52"/>
      <c r="AN1117" s="590"/>
      <c r="AO1117" s="591"/>
      <c r="AP1117" s="591"/>
      <c r="AQ1117" s="591"/>
      <c r="AR1117" s="591"/>
      <c r="AS1117" s="307"/>
      <c r="AV1117" s="46" t="str">
        <f>IF(OR(O1117="",Q1117=""),"", IF(O1117&lt;20,DATE(O1117+118,Q1117,IF(S1117="",1,S1117)),DATE(O1117+88,Q1117,IF(S1117="",1,S1117))))</f>
        <v/>
      </c>
      <c r="AW1117" s="47" t="str">
        <f>IF(AV1117&lt;=設定シート!C$15,"昔",IF(AV1117&lt;=設定シート!E$15,"上",IF(AV1117&lt;=設定シート!G$15,"中","下")))</f>
        <v>下</v>
      </c>
      <c r="AX1117" s="4">
        <f>IF(AV1117&lt;=設定シート!$E$36,5,IF(AV1117&lt;=設定シート!$I$36,7,IF(AV1117&lt;=設定シート!$M$36,9,11)))</f>
        <v>11</v>
      </c>
      <c r="AY1117" s="202"/>
      <c r="AZ1117" s="200"/>
      <c r="BA1117" s="204">
        <f t="shared" ref="BA1117" si="616">AN1117</f>
        <v>0</v>
      </c>
      <c r="BB1117" s="200"/>
      <c r="BC1117" s="200"/>
    </row>
    <row r="1118" spans="2:65" ht="18" customHeight="1" x14ac:dyDescent="0.15">
      <c r="B1118" s="469"/>
      <c r="C1118" s="470"/>
      <c r="D1118" s="470"/>
      <c r="E1118" s="470"/>
      <c r="F1118" s="470"/>
      <c r="G1118" s="470"/>
      <c r="H1118" s="470"/>
      <c r="I1118" s="471"/>
      <c r="J1118" s="469"/>
      <c r="K1118" s="470"/>
      <c r="L1118" s="470"/>
      <c r="M1118" s="470"/>
      <c r="N1118" s="473"/>
      <c r="O1118" s="87"/>
      <c r="P1118" s="16" t="s">
        <v>45</v>
      </c>
      <c r="Q1118" s="45"/>
      <c r="R1118" s="16" t="s">
        <v>46</v>
      </c>
      <c r="S1118" s="88"/>
      <c r="T1118" s="480" t="s">
        <v>48</v>
      </c>
      <c r="U1118" s="481"/>
      <c r="V1118" s="482"/>
      <c r="W1118" s="483"/>
      <c r="X1118" s="483"/>
      <c r="Y1118" s="484"/>
      <c r="Z1118" s="485"/>
      <c r="AA1118" s="486"/>
      <c r="AB1118" s="486"/>
      <c r="AC1118" s="486"/>
      <c r="AD1118" s="482">
        <v>0</v>
      </c>
      <c r="AE1118" s="483"/>
      <c r="AF1118" s="483"/>
      <c r="AG1118" s="484"/>
      <c r="AH1118" s="435">
        <f>IF(V1117="賃金で算定",0,V1118+Z1118-AD1118)</f>
        <v>0</v>
      </c>
      <c r="AI1118" s="435"/>
      <c r="AJ1118" s="435"/>
      <c r="AK1118" s="465"/>
      <c r="AL1118" s="439">
        <f>IF(V1117="賃金で算定","賃金で算定",IF(OR(V1118=0,$F1129="",AV1117=""),0,IF(AW1117="昔",VLOOKUP($F1129,労務比率,AX1117,FALSE),IF(AW1117="上",VLOOKUP($F1129,労務比率,AX1117,FALSE),IF(AW1117="中",VLOOKUP($F1129,労務比率,AX1117,FALSE),VLOOKUP($F1129,労務比率,AX1117,FALSE))))))</f>
        <v>0</v>
      </c>
      <c r="AM1118" s="440"/>
      <c r="AN1118" s="615">
        <f>IF(V1117="賃金で算定",0,INT(AH1118*AL1118/100))</f>
        <v>0</v>
      </c>
      <c r="AO1118" s="616"/>
      <c r="AP1118" s="616"/>
      <c r="AQ1118" s="616"/>
      <c r="AR1118" s="616"/>
      <c r="AS1118" s="309"/>
      <c r="AV1118" s="46"/>
      <c r="AW1118" s="47"/>
      <c r="AY1118" s="203">
        <f t="shared" ref="AY1118" si="617">AH1118</f>
        <v>0</v>
      </c>
      <c r="AZ1118" s="201">
        <f>IF(AV1117&lt;=設定シート!C$85,AH1118,IF(AND(AV1117&gt;=設定シート!E$85,AV1117&lt;=設定シート!G$85),AH1118*105/108,AH1118))</f>
        <v>0</v>
      </c>
      <c r="BA1118" s="198"/>
      <c r="BB1118" s="201">
        <f t="shared" ref="BB1118" si="618">IF($AL1118="賃金で算定",0,INT(AY1118*$AL1118/100))</f>
        <v>0</v>
      </c>
      <c r="BC1118" s="201">
        <f>IF(AY1118=AZ1118,BB1118,AZ1118*$AL1118/100)</f>
        <v>0</v>
      </c>
      <c r="BL1118" s="43">
        <f>IF(AY1118=AZ1118,0,1)</f>
        <v>0</v>
      </c>
      <c r="BM1118" s="43" t="str">
        <f>IF(BL1118=1,AL1118,"")</f>
        <v/>
      </c>
    </row>
    <row r="1119" spans="2:65" ht="18" customHeight="1" x14ac:dyDescent="0.15">
      <c r="B1119" s="466"/>
      <c r="C1119" s="467"/>
      <c r="D1119" s="467"/>
      <c r="E1119" s="467"/>
      <c r="F1119" s="467"/>
      <c r="G1119" s="467"/>
      <c r="H1119" s="467"/>
      <c r="I1119" s="468"/>
      <c r="J1119" s="466"/>
      <c r="K1119" s="467"/>
      <c r="L1119" s="467"/>
      <c r="M1119" s="467"/>
      <c r="N1119" s="472"/>
      <c r="O1119" s="86"/>
      <c r="P1119" s="15" t="s">
        <v>45</v>
      </c>
      <c r="Q1119" s="44"/>
      <c r="R1119" s="15" t="s">
        <v>46</v>
      </c>
      <c r="S1119" s="85"/>
      <c r="T1119" s="474" t="s">
        <v>47</v>
      </c>
      <c r="U1119" s="475"/>
      <c r="V1119" s="476"/>
      <c r="W1119" s="477"/>
      <c r="X1119" s="477"/>
      <c r="Y1119" s="60"/>
      <c r="Z1119" s="33"/>
      <c r="AA1119" s="34"/>
      <c r="AB1119" s="34"/>
      <c r="AC1119" s="35"/>
      <c r="AD1119" s="33"/>
      <c r="AE1119" s="34"/>
      <c r="AF1119" s="34"/>
      <c r="AG1119" s="40"/>
      <c r="AH1119" s="462">
        <f>IF(V1119="賃金で算定",V1120+Z1120-AD1120,0)</f>
        <v>0</v>
      </c>
      <c r="AI1119" s="463"/>
      <c r="AJ1119" s="463"/>
      <c r="AK1119" s="464"/>
      <c r="AL1119" s="51"/>
      <c r="AM1119" s="52"/>
      <c r="AN1119" s="590"/>
      <c r="AO1119" s="591"/>
      <c r="AP1119" s="591"/>
      <c r="AQ1119" s="591"/>
      <c r="AR1119" s="591"/>
      <c r="AS1119" s="307"/>
      <c r="AV1119" s="46" t="str">
        <f>IF(OR(O1119="",Q1119=""),"", IF(O1119&lt;20,DATE(O1119+118,Q1119,IF(S1119="",1,S1119)),DATE(O1119+88,Q1119,IF(S1119="",1,S1119))))</f>
        <v/>
      </c>
      <c r="AW1119" s="47" t="str">
        <f>IF(AV1119&lt;=設定シート!C$15,"昔",IF(AV1119&lt;=設定シート!E$15,"上",IF(AV1119&lt;=設定シート!G$15,"中","下")))</f>
        <v>下</v>
      </c>
      <c r="AX1119" s="4">
        <f>IF(AV1119&lt;=設定シート!$E$36,5,IF(AV1119&lt;=設定シート!$I$36,7,IF(AV1119&lt;=設定シート!$M$36,9,11)))</f>
        <v>11</v>
      </c>
      <c r="AY1119" s="202"/>
      <c r="AZ1119" s="200"/>
      <c r="BA1119" s="204">
        <f t="shared" ref="BA1119" si="619">AN1119</f>
        <v>0</v>
      </c>
      <c r="BB1119" s="200"/>
      <c r="BC1119" s="200"/>
    </row>
    <row r="1120" spans="2:65" ht="18" customHeight="1" x14ac:dyDescent="0.15">
      <c r="B1120" s="469"/>
      <c r="C1120" s="470"/>
      <c r="D1120" s="470"/>
      <c r="E1120" s="470"/>
      <c r="F1120" s="470"/>
      <c r="G1120" s="470"/>
      <c r="H1120" s="470"/>
      <c r="I1120" s="471"/>
      <c r="J1120" s="469"/>
      <c r="K1120" s="470"/>
      <c r="L1120" s="470"/>
      <c r="M1120" s="470"/>
      <c r="N1120" s="473"/>
      <c r="O1120" s="87"/>
      <c r="P1120" s="16" t="s">
        <v>45</v>
      </c>
      <c r="Q1120" s="45"/>
      <c r="R1120" s="16" t="s">
        <v>46</v>
      </c>
      <c r="S1120" s="88"/>
      <c r="T1120" s="480" t="s">
        <v>48</v>
      </c>
      <c r="U1120" s="481"/>
      <c r="V1120" s="482"/>
      <c r="W1120" s="483"/>
      <c r="X1120" s="483"/>
      <c r="Y1120" s="484"/>
      <c r="Z1120" s="482"/>
      <c r="AA1120" s="483"/>
      <c r="AB1120" s="483"/>
      <c r="AC1120" s="483"/>
      <c r="AD1120" s="482">
        <v>0</v>
      </c>
      <c r="AE1120" s="483"/>
      <c r="AF1120" s="483"/>
      <c r="AG1120" s="484"/>
      <c r="AH1120" s="435">
        <f>IF(V1119="賃金で算定",0,V1120+Z1120-AD1120)</f>
        <v>0</v>
      </c>
      <c r="AI1120" s="435"/>
      <c r="AJ1120" s="435"/>
      <c r="AK1120" s="465"/>
      <c r="AL1120" s="439">
        <f>IF(V1119="賃金で算定","賃金で算定",IF(OR(V1120=0,$F1129="",AV1119=""),0,IF(AW1119="昔",VLOOKUP($F1129,労務比率,AX1119,FALSE),IF(AW1119="上",VLOOKUP($F1129,労務比率,AX1119,FALSE),IF(AW1119="中",VLOOKUP($F1129,労務比率,AX1119,FALSE),VLOOKUP($F1129,労務比率,AX1119,FALSE))))))</f>
        <v>0</v>
      </c>
      <c r="AM1120" s="440"/>
      <c r="AN1120" s="615">
        <f>IF(V1119="賃金で算定",0,INT(AH1120*AL1120/100))</f>
        <v>0</v>
      </c>
      <c r="AO1120" s="616"/>
      <c r="AP1120" s="616"/>
      <c r="AQ1120" s="616"/>
      <c r="AR1120" s="616"/>
      <c r="AS1120" s="309"/>
      <c r="AV1120" s="46"/>
      <c r="AW1120" s="47"/>
      <c r="AY1120" s="203">
        <f t="shared" ref="AY1120" si="620">AH1120</f>
        <v>0</v>
      </c>
      <c r="AZ1120" s="201">
        <f>IF(AV1119&lt;=設定シート!C$85,AH1120,IF(AND(AV1119&gt;=設定シート!E$85,AV1119&lt;=設定シート!G$85),AH1120*105/108,AH1120))</f>
        <v>0</v>
      </c>
      <c r="BA1120" s="198"/>
      <c r="BB1120" s="201">
        <f t="shared" ref="BB1120" si="621">IF($AL1120="賃金で算定",0,INT(AY1120*$AL1120/100))</f>
        <v>0</v>
      </c>
      <c r="BC1120" s="201">
        <f>IF(AY1120=AZ1120,BB1120,AZ1120*$AL1120/100)</f>
        <v>0</v>
      </c>
      <c r="BL1120" s="43">
        <f>IF(AY1120=AZ1120,0,1)</f>
        <v>0</v>
      </c>
      <c r="BM1120" s="43" t="str">
        <f>IF(BL1120=1,AL1120,"")</f>
        <v/>
      </c>
    </row>
    <row r="1121" spans="2:65" ht="18" customHeight="1" x14ac:dyDescent="0.15">
      <c r="B1121" s="466"/>
      <c r="C1121" s="467"/>
      <c r="D1121" s="467"/>
      <c r="E1121" s="467"/>
      <c r="F1121" s="467"/>
      <c r="G1121" s="467"/>
      <c r="H1121" s="467"/>
      <c r="I1121" s="468"/>
      <c r="J1121" s="466"/>
      <c r="K1121" s="467"/>
      <c r="L1121" s="467"/>
      <c r="M1121" s="467"/>
      <c r="N1121" s="472"/>
      <c r="O1121" s="86"/>
      <c r="P1121" s="15" t="s">
        <v>45</v>
      </c>
      <c r="Q1121" s="44"/>
      <c r="R1121" s="15" t="s">
        <v>46</v>
      </c>
      <c r="S1121" s="85"/>
      <c r="T1121" s="474" t="s">
        <v>47</v>
      </c>
      <c r="U1121" s="475"/>
      <c r="V1121" s="476"/>
      <c r="W1121" s="477"/>
      <c r="X1121" s="477"/>
      <c r="Y1121" s="60"/>
      <c r="Z1121" s="33"/>
      <c r="AA1121" s="34"/>
      <c r="AB1121" s="34"/>
      <c r="AC1121" s="35"/>
      <c r="AD1121" s="33"/>
      <c r="AE1121" s="34"/>
      <c r="AF1121" s="34"/>
      <c r="AG1121" s="40"/>
      <c r="AH1121" s="462">
        <f>IF(V1121="賃金で算定",V1122+Z1122-AD1122,0)</f>
        <v>0</v>
      </c>
      <c r="AI1121" s="463"/>
      <c r="AJ1121" s="463"/>
      <c r="AK1121" s="464"/>
      <c r="AL1121" s="51"/>
      <c r="AM1121" s="52"/>
      <c r="AN1121" s="590"/>
      <c r="AO1121" s="591"/>
      <c r="AP1121" s="591"/>
      <c r="AQ1121" s="591"/>
      <c r="AR1121" s="591"/>
      <c r="AS1121" s="307"/>
      <c r="AV1121" s="46" t="str">
        <f>IF(OR(O1121="",Q1121=""),"", IF(O1121&lt;20,DATE(O1121+118,Q1121,IF(S1121="",1,S1121)),DATE(O1121+88,Q1121,IF(S1121="",1,S1121))))</f>
        <v/>
      </c>
      <c r="AW1121" s="47" t="str">
        <f>IF(AV1121&lt;=設定シート!C$15,"昔",IF(AV1121&lt;=設定シート!E$15,"上",IF(AV1121&lt;=設定シート!G$15,"中","下")))</f>
        <v>下</v>
      </c>
      <c r="AX1121" s="4">
        <f>IF(AV1121&lt;=設定シート!$E$36,5,IF(AV1121&lt;=設定シート!$I$36,7,IF(AV1121&lt;=設定シート!$M$36,9,11)))</f>
        <v>11</v>
      </c>
      <c r="AY1121" s="202"/>
      <c r="AZ1121" s="200"/>
      <c r="BA1121" s="204">
        <f t="shared" ref="BA1121" si="622">AN1121</f>
        <v>0</v>
      </c>
      <c r="BB1121" s="200"/>
      <c r="BC1121" s="200"/>
    </row>
    <row r="1122" spans="2:65" ht="18" customHeight="1" x14ac:dyDescent="0.15">
      <c r="B1122" s="469"/>
      <c r="C1122" s="470"/>
      <c r="D1122" s="470"/>
      <c r="E1122" s="470"/>
      <c r="F1122" s="470"/>
      <c r="G1122" s="470"/>
      <c r="H1122" s="470"/>
      <c r="I1122" s="471"/>
      <c r="J1122" s="469"/>
      <c r="K1122" s="470"/>
      <c r="L1122" s="470"/>
      <c r="M1122" s="470"/>
      <c r="N1122" s="473"/>
      <c r="O1122" s="87"/>
      <c r="P1122" s="16" t="s">
        <v>45</v>
      </c>
      <c r="Q1122" s="45"/>
      <c r="R1122" s="16" t="s">
        <v>46</v>
      </c>
      <c r="S1122" s="88"/>
      <c r="T1122" s="480" t="s">
        <v>48</v>
      </c>
      <c r="U1122" s="481"/>
      <c r="V1122" s="482"/>
      <c r="W1122" s="483"/>
      <c r="X1122" s="483"/>
      <c r="Y1122" s="484"/>
      <c r="Z1122" s="482"/>
      <c r="AA1122" s="483"/>
      <c r="AB1122" s="483"/>
      <c r="AC1122" s="483"/>
      <c r="AD1122" s="482">
        <v>0</v>
      </c>
      <c r="AE1122" s="483"/>
      <c r="AF1122" s="483"/>
      <c r="AG1122" s="484"/>
      <c r="AH1122" s="435">
        <f>IF(V1121="賃金で算定",0,V1122+Z1122-AD1122)</f>
        <v>0</v>
      </c>
      <c r="AI1122" s="435"/>
      <c r="AJ1122" s="435"/>
      <c r="AK1122" s="465"/>
      <c r="AL1122" s="439">
        <f>IF(V1121="賃金で算定","賃金で算定",IF(OR(V1122=0,$F1129="",AV1121=""),0,IF(AW1121="昔",VLOOKUP($F1129,労務比率,AX1121,FALSE),IF(AW1121="上",VLOOKUP($F1129,労務比率,AX1121,FALSE),IF(AW1121="中",VLOOKUP($F1129,労務比率,AX1121,FALSE),VLOOKUP($F1129,労務比率,AX1121,FALSE))))))</f>
        <v>0</v>
      </c>
      <c r="AM1122" s="440"/>
      <c r="AN1122" s="615">
        <f>IF(V1121="賃金で算定",0,INT(AH1122*AL1122/100))</f>
        <v>0</v>
      </c>
      <c r="AO1122" s="616"/>
      <c r="AP1122" s="616"/>
      <c r="AQ1122" s="616"/>
      <c r="AR1122" s="616"/>
      <c r="AS1122" s="309"/>
      <c r="AV1122" s="46"/>
      <c r="AW1122" s="47"/>
      <c r="AY1122" s="203">
        <f t="shared" ref="AY1122" si="623">AH1122</f>
        <v>0</v>
      </c>
      <c r="AZ1122" s="201">
        <f>IF(AV1121&lt;=設定シート!C$85,AH1122,IF(AND(AV1121&gt;=設定シート!E$85,AV1121&lt;=設定シート!G$85),AH1122*105/108,AH1122))</f>
        <v>0</v>
      </c>
      <c r="BA1122" s="198"/>
      <c r="BB1122" s="201">
        <f t="shared" ref="BB1122" si="624">IF($AL1122="賃金で算定",0,INT(AY1122*$AL1122/100))</f>
        <v>0</v>
      </c>
      <c r="BC1122" s="201">
        <f>IF(AY1122=AZ1122,BB1122,AZ1122*$AL1122/100)</f>
        <v>0</v>
      </c>
      <c r="BL1122" s="43">
        <f>IF(AY1122=AZ1122,0,1)</f>
        <v>0</v>
      </c>
      <c r="BM1122" s="43" t="str">
        <f>IF(BL1122=1,AL1122,"")</f>
        <v/>
      </c>
    </row>
    <row r="1123" spans="2:65" ht="18" customHeight="1" x14ac:dyDescent="0.15">
      <c r="B1123" s="466"/>
      <c r="C1123" s="467"/>
      <c r="D1123" s="467"/>
      <c r="E1123" s="467"/>
      <c r="F1123" s="467"/>
      <c r="G1123" s="467"/>
      <c r="H1123" s="467"/>
      <c r="I1123" s="468"/>
      <c r="J1123" s="466"/>
      <c r="K1123" s="467"/>
      <c r="L1123" s="467"/>
      <c r="M1123" s="467"/>
      <c r="N1123" s="472"/>
      <c r="O1123" s="86"/>
      <c r="P1123" s="15" t="s">
        <v>45</v>
      </c>
      <c r="Q1123" s="44"/>
      <c r="R1123" s="15" t="s">
        <v>46</v>
      </c>
      <c r="S1123" s="85"/>
      <c r="T1123" s="474" t="s">
        <v>47</v>
      </c>
      <c r="U1123" s="475"/>
      <c r="V1123" s="476"/>
      <c r="W1123" s="477"/>
      <c r="X1123" s="477"/>
      <c r="Y1123" s="60"/>
      <c r="Z1123" s="33"/>
      <c r="AA1123" s="34"/>
      <c r="AB1123" s="34"/>
      <c r="AC1123" s="35"/>
      <c r="AD1123" s="33"/>
      <c r="AE1123" s="34"/>
      <c r="AF1123" s="34"/>
      <c r="AG1123" s="40"/>
      <c r="AH1123" s="462">
        <f>IF(V1123="賃金で算定",V1124+Z1124-AD1124,0)</f>
        <v>0</v>
      </c>
      <c r="AI1123" s="463"/>
      <c r="AJ1123" s="463"/>
      <c r="AK1123" s="464"/>
      <c r="AL1123" s="51"/>
      <c r="AM1123" s="52"/>
      <c r="AN1123" s="590"/>
      <c r="AO1123" s="591"/>
      <c r="AP1123" s="591"/>
      <c r="AQ1123" s="591"/>
      <c r="AR1123" s="591"/>
      <c r="AS1123" s="307"/>
      <c r="AV1123" s="46" t="str">
        <f>IF(OR(O1123="",Q1123=""),"", IF(O1123&lt;20,DATE(O1123+118,Q1123,IF(S1123="",1,S1123)),DATE(O1123+88,Q1123,IF(S1123="",1,S1123))))</f>
        <v/>
      </c>
      <c r="AW1123" s="47" t="str">
        <f>IF(AV1123&lt;=設定シート!C$15,"昔",IF(AV1123&lt;=設定シート!E$15,"上",IF(AV1123&lt;=設定シート!G$15,"中","下")))</f>
        <v>下</v>
      </c>
      <c r="AX1123" s="4">
        <f>IF(AV1123&lt;=設定シート!$E$36,5,IF(AV1123&lt;=設定シート!$I$36,7,IF(AV1123&lt;=設定シート!$M$36,9,11)))</f>
        <v>11</v>
      </c>
      <c r="AY1123" s="202"/>
      <c r="AZ1123" s="200"/>
      <c r="BA1123" s="204">
        <f t="shared" ref="BA1123" si="625">AN1123</f>
        <v>0</v>
      </c>
      <c r="BB1123" s="200"/>
      <c r="BC1123" s="200"/>
    </row>
    <row r="1124" spans="2:65" ht="18" customHeight="1" x14ac:dyDescent="0.15">
      <c r="B1124" s="469"/>
      <c r="C1124" s="470"/>
      <c r="D1124" s="470"/>
      <c r="E1124" s="470"/>
      <c r="F1124" s="470"/>
      <c r="G1124" s="470"/>
      <c r="H1124" s="470"/>
      <c r="I1124" s="471"/>
      <c r="J1124" s="469"/>
      <c r="K1124" s="470"/>
      <c r="L1124" s="470"/>
      <c r="M1124" s="470"/>
      <c r="N1124" s="473"/>
      <c r="O1124" s="87"/>
      <c r="P1124" s="16" t="s">
        <v>45</v>
      </c>
      <c r="Q1124" s="45"/>
      <c r="R1124" s="16" t="s">
        <v>46</v>
      </c>
      <c r="S1124" s="88"/>
      <c r="T1124" s="480" t="s">
        <v>48</v>
      </c>
      <c r="U1124" s="481"/>
      <c r="V1124" s="482"/>
      <c r="W1124" s="483"/>
      <c r="X1124" s="483"/>
      <c r="Y1124" s="484"/>
      <c r="Z1124" s="482"/>
      <c r="AA1124" s="483"/>
      <c r="AB1124" s="483"/>
      <c r="AC1124" s="483"/>
      <c r="AD1124" s="482">
        <v>0</v>
      </c>
      <c r="AE1124" s="483"/>
      <c r="AF1124" s="483"/>
      <c r="AG1124" s="484"/>
      <c r="AH1124" s="435">
        <f>IF(V1123="賃金で算定",0,V1124+Z1124-AD1124)</f>
        <v>0</v>
      </c>
      <c r="AI1124" s="435"/>
      <c r="AJ1124" s="435"/>
      <c r="AK1124" s="465"/>
      <c r="AL1124" s="439">
        <f>IF(V1123="賃金で算定","賃金で算定",IF(OR(V1124=0,$F1129="",AV1123=""),0,IF(AW1123="昔",VLOOKUP($F1129,労務比率,AX1123,FALSE),IF(AW1123="上",VLOOKUP($F1129,労務比率,AX1123,FALSE),IF(AW1123="中",VLOOKUP($F1129,労務比率,AX1123,FALSE),VLOOKUP($F1129,労務比率,AX1123,FALSE))))))</f>
        <v>0</v>
      </c>
      <c r="AM1124" s="440"/>
      <c r="AN1124" s="615">
        <f>IF(V1123="賃金で算定",0,INT(AH1124*AL1124/100))</f>
        <v>0</v>
      </c>
      <c r="AO1124" s="616"/>
      <c r="AP1124" s="616"/>
      <c r="AQ1124" s="616"/>
      <c r="AR1124" s="616"/>
      <c r="AS1124" s="309"/>
      <c r="AV1124" s="46"/>
      <c r="AW1124" s="47"/>
      <c r="AY1124" s="203">
        <f t="shared" ref="AY1124" si="626">AH1124</f>
        <v>0</v>
      </c>
      <c r="AZ1124" s="201">
        <f>IF(AV1123&lt;=設定シート!C$85,AH1124,IF(AND(AV1123&gt;=設定シート!E$85,AV1123&lt;=設定シート!G$85),AH1124*105/108,AH1124))</f>
        <v>0</v>
      </c>
      <c r="BA1124" s="198"/>
      <c r="BB1124" s="201">
        <f t="shared" ref="BB1124" si="627">IF($AL1124="賃金で算定",0,INT(AY1124*$AL1124/100))</f>
        <v>0</v>
      </c>
      <c r="BC1124" s="201">
        <f>IF(AY1124=AZ1124,BB1124,AZ1124*$AL1124/100)</f>
        <v>0</v>
      </c>
      <c r="BL1124" s="43">
        <f>IF(AY1124=AZ1124,0,1)</f>
        <v>0</v>
      </c>
      <c r="BM1124" s="43" t="str">
        <f>IF(BL1124=1,AL1124,"")</f>
        <v/>
      </c>
    </row>
    <row r="1125" spans="2:65" ht="18" customHeight="1" x14ac:dyDescent="0.15">
      <c r="B1125" s="466"/>
      <c r="C1125" s="467"/>
      <c r="D1125" s="467"/>
      <c r="E1125" s="467"/>
      <c r="F1125" s="467"/>
      <c r="G1125" s="467"/>
      <c r="H1125" s="467"/>
      <c r="I1125" s="468"/>
      <c r="J1125" s="466"/>
      <c r="K1125" s="467"/>
      <c r="L1125" s="467"/>
      <c r="M1125" s="467"/>
      <c r="N1125" s="472"/>
      <c r="O1125" s="86"/>
      <c r="P1125" s="15" t="s">
        <v>45</v>
      </c>
      <c r="Q1125" s="44"/>
      <c r="R1125" s="15" t="s">
        <v>46</v>
      </c>
      <c r="S1125" s="85"/>
      <c r="T1125" s="474" t="s">
        <v>47</v>
      </c>
      <c r="U1125" s="475"/>
      <c r="V1125" s="476"/>
      <c r="W1125" s="477"/>
      <c r="X1125" s="477"/>
      <c r="Y1125" s="60"/>
      <c r="Z1125" s="33"/>
      <c r="AA1125" s="34"/>
      <c r="AB1125" s="34"/>
      <c r="AC1125" s="35"/>
      <c r="AD1125" s="33"/>
      <c r="AE1125" s="34"/>
      <c r="AF1125" s="34"/>
      <c r="AG1125" s="40"/>
      <c r="AH1125" s="462">
        <f>IF(V1125="賃金で算定",V1126+Z1126-AD1126,0)</f>
        <v>0</v>
      </c>
      <c r="AI1125" s="463"/>
      <c r="AJ1125" s="463"/>
      <c r="AK1125" s="464"/>
      <c r="AL1125" s="51"/>
      <c r="AM1125" s="52"/>
      <c r="AN1125" s="590"/>
      <c r="AO1125" s="591"/>
      <c r="AP1125" s="591"/>
      <c r="AQ1125" s="591"/>
      <c r="AR1125" s="591"/>
      <c r="AS1125" s="307"/>
      <c r="AV1125" s="46" t="str">
        <f>IF(OR(O1125="",Q1125=""),"", IF(O1125&lt;20,DATE(O1125+118,Q1125,IF(S1125="",1,S1125)),DATE(O1125+88,Q1125,IF(S1125="",1,S1125))))</f>
        <v/>
      </c>
      <c r="AW1125" s="47" t="str">
        <f>IF(AV1125&lt;=設定シート!C$15,"昔",IF(AV1125&lt;=設定シート!E$15,"上",IF(AV1125&lt;=設定シート!G$15,"中","下")))</f>
        <v>下</v>
      </c>
      <c r="AX1125" s="4">
        <f>IF(AV1125&lt;=設定シート!$E$36,5,IF(AV1125&lt;=設定シート!$I$36,7,IF(AV1125&lt;=設定シート!$M$36,9,11)))</f>
        <v>11</v>
      </c>
      <c r="AY1125" s="202"/>
      <c r="AZ1125" s="200"/>
      <c r="BA1125" s="204">
        <f t="shared" ref="BA1125" si="628">AN1125</f>
        <v>0</v>
      </c>
      <c r="BB1125" s="200"/>
      <c r="BC1125" s="200"/>
    </row>
    <row r="1126" spans="2:65" ht="18" customHeight="1" x14ac:dyDescent="0.15">
      <c r="B1126" s="469"/>
      <c r="C1126" s="470"/>
      <c r="D1126" s="470"/>
      <c r="E1126" s="470"/>
      <c r="F1126" s="470"/>
      <c r="G1126" s="470"/>
      <c r="H1126" s="470"/>
      <c r="I1126" s="471"/>
      <c r="J1126" s="469"/>
      <c r="K1126" s="470"/>
      <c r="L1126" s="470"/>
      <c r="M1126" s="470"/>
      <c r="N1126" s="473"/>
      <c r="O1126" s="87"/>
      <c r="P1126" s="16" t="s">
        <v>45</v>
      </c>
      <c r="Q1126" s="45"/>
      <c r="R1126" s="16" t="s">
        <v>46</v>
      </c>
      <c r="S1126" s="88"/>
      <c r="T1126" s="480" t="s">
        <v>48</v>
      </c>
      <c r="U1126" s="481"/>
      <c r="V1126" s="482"/>
      <c r="W1126" s="483"/>
      <c r="X1126" s="483"/>
      <c r="Y1126" s="484"/>
      <c r="Z1126" s="482"/>
      <c r="AA1126" s="483"/>
      <c r="AB1126" s="483"/>
      <c r="AC1126" s="483"/>
      <c r="AD1126" s="482">
        <v>0</v>
      </c>
      <c r="AE1126" s="483"/>
      <c r="AF1126" s="483"/>
      <c r="AG1126" s="484"/>
      <c r="AH1126" s="435">
        <f>IF(V1125="賃金で算定",0,V1126+Z1126-AD1126)</f>
        <v>0</v>
      </c>
      <c r="AI1126" s="435"/>
      <c r="AJ1126" s="435"/>
      <c r="AK1126" s="465"/>
      <c r="AL1126" s="439">
        <f>IF(V1125="賃金で算定","賃金で算定",IF(OR(V1126=0,$F1129="",AV1125=""),0,IF(AW1125="昔",VLOOKUP($F1129,労務比率,AX1125,FALSE),IF(AW1125="上",VLOOKUP($F1129,労務比率,AX1125,FALSE),IF(AW1125="中",VLOOKUP($F1129,労務比率,AX1125,FALSE),VLOOKUP($F1129,労務比率,AX1125,FALSE))))))</f>
        <v>0</v>
      </c>
      <c r="AM1126" s="440"/>
      <c r="AN1126" s="615">
        <f>IF(V1125="賃金で算定",0,INT(AH1126*AL1126/100))</f>
        <v>0</v>
      </c>
      <c r="AO1126" s="616"/>
      <c r="AP1126" s="616"/>
      <c r="AQ1126" s="616"/>
      <c r="AR1126" s="616"/>
      <c r="AS1126" s="309"/>
      <c r="AV1126" s="46"/>
      <c r="AW1126" s="47"/>
      <c r="AY1126" s="203">
        <f t="shared" ref="AY1126" si="629">AH1126</f>
        <v>0</v>
      </c>
      <c r="AZ1126" s="201">
        <f>IF(AV1125&lt;=設定シート!C$85,AH1126,IF(AND(AV1125&gt;=設定シート!E$85,AV1125&lt;=設定シート!G$85),AH1126*105/108,AH1126))</f>
        <v>0</v>
      </c>
      <c r="BA1126" s="198"/>
      <c r="BB1126" s="201">
        <f t="shared" ref="BB1126" si="630">IF($AL1126="賃金で算定",0,INT(AY1126*$AL1126/100))</f>
        <v>0</v>
      </c>
      <c r="BC1126" s="201">
        <f>IF(AY1126=AZ1126,BB1126,AZ1126*$AL1126/100)</f>
        <v>0</v>
      </c>
      <c r="BL1126" s="43">
        <f>IF(AY1126=AZ1126,0,1)</f>
        <v>0</v>
      </c>
      <c r="BM1126" s="43" t="str">
        <f>IF(BL1126=1,AL1126,"")</f>
        <v/>
      </c>
    </row>
    <row r="1127" spans="2:65" ht="18" customHeight="1" x14ac:dyDescent="0.15">
      <c r="B1127" s="466"/>
      <c r="C1127" s="467"/>
      <c r="D1127" s="467"/>
      <c r="E1127" s="467"/>
      <c r="F1127" s="467"/>
      <c r="G1127" s="467"/>
      <c r="H1127" s="467"/>
      <c r="I1127" s="468"/>
      <c r="J1127" s="466"/>
      <c r="K1127" s="467"/>
      <c r="L1127" s="467"/>
      <c r="M1127" s="467"/>
      <c r="N1127" s="472"/>
      <c r="O1127" s="86"/>
      <c r="P1127" s="15" t="s">
        <v>45</v>
      </c>
      <c r="Q1127" s="44"/>
      <c r="R1127" s="15" t="s">
        <v>46</v>
      </c>
      <c r="S1127" s="85"/>
      <c r="T1127" s="474" t="s">
        <v>47</v>
      </c>
      <c r="U1127" s="475"/>
      <c r="V1127" s="476"/>
      <c r="W1127" s="477"/>
      <c r="X1127" s="477"/>
      <c r="Y1127" s="60"/>
      <c r="Z1127" s="33"/>
      <c r="AA1127" s="34"/>
      <c r="AB1127" s="34"/>
      <c r="AC1127" s="35"/>
      <c r="AD1127" s="33"/>
      <c r="AE1127" s="34"/>
      <c r="AF1127" s="34"/>
      <c r="AG1127" s="40"/>
      <c r="AH1127" s="462">
        <f>IF(V1127="賃金で算定",V1128+Z1128-AD1128,0)</f>
        <v>0</v>
      </c>
      <c r="AI1127" s="463"/>
      <c r="AJ1127" s="463"/>
      <c r="AK1127" s="464"/>
      <c r="AL1127" s="51"/>
      <c r="AM1127" s="52"/>
      <c r="AN1127" s="590"/>
      <c r="AO1127" s="591"/>
      <c r="AP1127" s="591"/>
      <c r="AQ1127" s="591"/>
      <c r="AR1127" s="591"/>
      <c r="AS1127" s="307"/>
      <c r="AV1127" s="46" t="str">
        <f>IF(OR(O1127="",Q1127=""),"", IF(O1127&lt;20,DATE(O1127+118,Q1127,IF(S1127="",1,S1127)),DATE(O1127+88,Q1127,IF(S1127="",1,S1127))))</f>
        <v/>
      </c>
      <c r="AW1127" s="47" t="str">
        <f>IF(AV1127&lt;=設定シート!C$15,"昔",IF(AV1127&lt;=設定シート!E$15,"上",IF(AV1127&lt;=設定シート!G$15,"中","下")))</f>
        <v>下</v>
      </c>
      <c r="AX1127" s="4">
        <f>IF(AV1127&lt;=設定シート!$E$36,5,IF(AV1127&lt;=設定シート!$I$36,7,IF(AV1127&lt;=設定シート!$M$36,9,11)))</f>
        <v>11</v>
      </c>
      <c r="AY1127" s="202"/>
      <c r="AZ1127" s="200"/>
      <c r="BA1127" s="204">
        <f t="shared" ref="BA1127" si="631">AN1127</f>
        <v>0</v>
      </c>
      <c r="BB1127" s="200"/>
      <c r="BC1127" s="200"/>
    </row>
    <row r="1128" spans="2:65" ht="18" customHeight="1" x14ac:dyDescent="0.15">
      <c r="B1128" s="469"/>
      <c r="C1128" s="470"/>
      <c r="D1128" s="470"/>
      <c r="E1128" s="470"/>
      <c r="F1128" s="470"/>
      <c r="G1128" s="470"/>
      <c r="H1128" s="470"/>
      <c r="I1128" s="471"/>
      <c r="J1128" s="469"/>
      <c r="K1128" s="470"/>
      <c r="L1128" s="470"/>
      <c r="M1128" s="470"/>
      <c r="N1128" s="473"/>
      <c r="O1128" s="87"/>
      <c r="P1128" s="184" t="s">
        <v>45</v>
      </c>
      <c r="Q1128" s="45"/>
      <c r="R1128" s="16" t="s">
        <v>46</v>
      </c>
      <c r="S1128" s="88"/>
      <c r="T1128" s="480" t="s">
        <v>48</v>
      </c>
      <c r="U1128" s="481"/>
      <c r="V1128" s="482"/>
      <c r="W1128" s="483"/>
      <c r="X1128" s="483"/>
      <c r="Y1128" s="484"/>
      <c r="Z1128" s="482"/>
      <c r="AA1128" s="483"/>
      <c r="AB1128" s="483"/>
      <c r="AC1128" s="483"/>
      <c r="AD1128" s="482"/>
      <c r="AE1128" s="483"/>
      <c r="AF1128" s="483"/>
      <c r="AG1128" s="484"/>
      <c r="AH1128" s="436">
        <f>IF(V1127="賃金で算定",0,V1128+Z1128-AD1128)</f>
        <v>0</v>
      </c>
      <c r="AI1128" s="437"/>
      <c r="AJ1128" s="437"/>
      <c r="AK1128" s="438"/>
      <c r="AL1128" s="439">
        <f>IF(V1127="賃金で算定","賃金で算定",IF(OR(V1128=0,$F1129="",AV1127=""),0,IF(AW1127="昔",VLOOKUP($F1129,労務比率,AX1127,FALSE),IF(AW1127="上",VLOOKUP($F1129,労務比率,AX1127,FALSE),IF(AW1127="中",VLOOKUP($F1129,労務比率,AX1127,FALSE),VLOOKUP($F1129,労務比率,AX1127,FALSE))))))</f>
        <v>0</v>
      </c>
      <c r="AM1128" s="440"/>
      <c r="AN1128" s="615">
        <f>IF(V1127="賃金で算定",0,INT(AH1128*AL1128/100))</f>
        <v>0</v>
      </c>
      <c r="AO1128" s="616"/>
      <c r="AP1128" s="616"/>
      <c r="AQ1128" s="616"/>
      <c r="AR1128" s="616"/>
      <c r="AS1128" s="309"/>
      <c r="AV1128" s="46"/>
      <c r="AW1128" s="47"/>
      <c r="AY1128" s="203">
        <f t="shared" ref="AY1128" si="632">AH1128</f>
        <v>0</v>
      </c>
      <c r="AZ1128" s="201">
        <f>IF(AV1127&lt;=設定シート!C$85,AH1128,IF(AND(AV1127&gt;=設定シート!E$85,AV1127&lt;=設定シート!G$85),AH1128*105/108,AH1128))</f>
        <v>0</v>
      </c>
      <c r="BA1128" s="198"/>
      <c r="BB1128" s="201">
        <f t="shared" ref="BB1128" si="633">IF($AL1128="賃金で算定",0,INT(AY1128*$AL1128/100))</f>
        <v>0</v>
      </c>
      <c r="BC1128" s="201">
        <f>IF(AY1128=AZ1128,BB1128,AZ1128*$AL1128/100)</f>
        <v>0</v>
      </c>
      <c r="BL1128" s="43">
        <f>IF(AY1128=AZ1128,0,1)</f>
        <v>0</v>
      </c>
      <c r="BM1128" s="43" t="str">
        <f>IF(BL1128=1,AL1128,"")</f>
        <v/>
      </c>
    </row>
    <row r="1129" spans="2:65" ht="18" customHeight="1" x14ac:dyDescent="0.15">
      <c r="B1129" s="441" t="s">
        <v>85</v>
      </c>
      <c r="C1129" s="442"/>
      <c r="D1129" s="442"/>
      <c r="E1129" s="443"/>
      <c r="F1129" s="450"/>
      <c r="G1129" s="451"/>
      <c r="H1129" s="451"/>
      <c r="I1129" s="451"/>
      <c r="J1129" s="451"/>
      <c r="K1129" s="451"/>
      <c r="L1129" s="451"/>
      <c r="M1129" s="451"/>
      <c r="N1129" s="452"/>
      <c r="O1129" s="441" t="s">
        <v>49</v>
      </c>
      <c r="P1129" s="442"/>
      <c r="Q1129" s="442"/>
      <c r="R1129" s="442"/>
      <c r="S1129" s="442"/>
      <c r="T1129" s="442"/>
      <c r="U1129" s="443"/>
      <c r="V1129" s="459">
        <f>AH1129</f>
        <v>0</v>
      </c>
      <c r="W1129" s="460"/>
      <c r="X1129" s="460"/>
      <c r="Y1129" s="461"/>
      <c r="Z1129" s="33"/>
      <c r="AA1129" s="34"/>
      <c r="AB1129" s="34"/>
      <c r="AC1129" s="35"/>
      <c r="AD1129" s="33"/>
      <c r="AE1129" s="34"/>
      <c r="AF1129" s="34"/>
      <c r="AG1129" s="35"/>
      <c r="AH1129" s="462">
        <f>AH1111+AH1113+AH1115+AH1117+AH1119+AH1121+AH1123+AH1125+AH1127</f>
        <v>0</v>
      </c>
      <c r="AI1129" s="463"/>
      <c r="AJ1129" s="463"/>
      <c r="AK1129" s="464"/>
      <c r="AL1129" s="53"/>
      <c r="AM1129" s="54"/>
      <c r="AN1129" s="459">
        <f>AN1111+AN1113+AN1115+AN1117+AN1119+AN1121+AN1123+AN1125+AN1127</f>
        <v>0</v>
      </c>
      <c r="AO1129" s="460"/>
      <c r="AP1129" s="460"/>
      <c r="AQ1129" s="460"/>
      <c r="AR1129" s="460"/>
      <c r="AS1129" s="307"/>
      <c r="AW1129" s="47"/>
      <c r="AY1129" s="202"/>
      <c r="AZ1129" s="205"/>
      <c r="BA1129" s="212">
        <f>BA1111+BA1113+BA1115+BA1117+BA1119+BA1121+BA1123+BA1125+BA1127</f>
        <v>0</v>
      </c>
      <c r="BB1129" s="204">
        <f>BB1112+BB1114+BB1116+BB1118+BB1120+BB1122+BB1124+BB1126+BB1128</f>
        <v>0</v>
      </c>
      <c r="BC1129" s="204">
        <f>SUMIF(BL1112:BL1128,0,BC1112:BC1128)+ROUNDDOWN(ROUNDDOWN(BL1129*105/108,0)*BM1129/100,0)</f>
        <v>0</v>
      </c>
      <c r="BL1129" s="43">
        <f>SUMIF(BL1112:BL1128,1,AH1112:AK1128)</f>
        <v>0</v>
      </c>
      <c r="BM1129" s="43">
        <f>IF(COUNT(BM1112:BM1128)=0,0,SUM(BM1112:BM1128)/COUNT(BM1112:BM1128))</f>
        <v>0</v>
      </c>
    </row>
    <row r="1130" spans="2:65" ht="18" customHeight="1" x14ac:dyDescent="0.15">
      <c r="B1130" s="444"/>
      <c r="C1130" s="445"/>
      <c r="D1130" s="445"/>
      <c r="E1130" s="446"/>
      <c r="F1130" s="453"/>
      <c r="G1130" s="454"/>
      <c r="H1130" s="454"/>
      <c r="I1130" s="454"/>
      <c r="J1130" s="454"/>
      <c r="K1130" s="454"/>
      <c r="L1130" s="454"/>
      <c r="M1130" s="454"/>
      <c r="N1130" s="455"/>
      <c r="O1130" s="444"/>
      <c r="P1130" s="445"/>
      <c r="Q1130" s="445"/>
      <c r="R1130" s="445"/>
      <c r="S1130" s="445"/>
      <c r="T1130" s="445"/>
      <c r="U1130" s="446"/>
      <c r="V1130" s="434">
        <f>V1112+V1114+V1116+V1118+V1120+V1122+V1124+V1126+V1128-V1129</f>
        <v>0</v>
      </c>
      <c r="W1130" s="435"/>
      <c r="X1130" s="435"/>
      <c r="Y1130" s="465"/>
      <c r="Z1130" s="434">
        <f>Z1112+Z1114+Z1116+Z1118+Z1120+Z1122+Z1124+Z1126+Z1128</f>
        <v>0</v>
      </c>
      <c r="AA1130" s="435"/>
      <c r="AB1130" s="435"/>
      <c r="AC1130" s="435"/>
      <c r="AD1130" s="434">
        <f>AD1112+AD1114+AD1116+AD1118+AD1120+AD1122+AD1124+AD1126+AD1128</f>
        <v>0</v>
      </c>
      <c r="AE1130" s="435"/>
      <c r="AF1130" s="435"/>
      <c r="AG1130" s="435"/>
      <c r="AH1130" s="434">
        <f>AY1130</f>
        <v>0</v>
      </c>
      <c r="AI1130" s="435"/>
      <c r="AJ1130" s="435"/>
      <c r="AK1130" s="435"/>
      <c r="AL1130" s="55"/>
      <c r="AM1130" s="56"/>
      <c r="AN1130" s="926">
        <f>BB1130</f>
        <v>0</v>
      </c>
      <c r="AO1130" s="638"/>
      <c r="AP1130" s="638"/>
      <c r="AQ1130" s="638"/>
      <c r="AR1130" s="638"/>
      <c r="AS1130" s="308"/>
      <c r="AW1130" s="47"/>
      <c r="AY1130" s="208">
        <f>AY1112+AY1114+AY1116+AY1118+AY1120+AY1122+AY1124+AY1126+AY1128</f>
        <v>0</v>
      </c>
      <c r="AZ1130" s="210"/>
      <c r="BA1130" s="210"/>
      <c r="BB1130" s="206">
        <f>BB1129</f>
        <v>0</v>
      </c>
      <c r="BC1130" s="213"/>
    </row>
    <row r="1131" spans="2:65" ht="18" customHeight="1" x14ac:dyDescent="0.15">
      <c r="B1131" s="447"/>
      <c r="C1131" s="448"/>
      <c r="D1131" s="448"/>
      <c r="E1131" s="449"/>
      <c r="F1131" s="456"/>
      <c r="G1131" s="457"/>
      <c r="H1131" s="457"/>
      <c r="I1131" s="457"/>
      <c r="J1131" s="457"/>
      <c r="K1131" s="457"/>
      <c r="L1131" s="457"/>
      <c r="M1131" s="457"/>
      <c r="N1131" s="458"/>
      <c r="O1131" s="447"/>
      <c r="P1131" s="448"/>
      <c r="Q1131" s="448"/>
      <c r="R1131" s="448"/>
      <c r="S1131" s="448"/>
      <c r="T1131" s="448"/>
      <c r="U1131" s="449"/>
      <c r="V1131" s="436"/>
      <c r="W1131" s="437"/>
      <c r="X1131" s="437"/>
      <c r="Y1131" s="438"/>
      <c r="Z1131" s="436"/>
      <c r="AA1131" s="437"/>
      <c r="AB1131" s="437"/>
      <c r="AC1131" s="437"/>
      <c r="AD1131" s="436"/>
      <c r="AE1131" s="437"/>
      <c r="AF1131" s="437"/>
      <c r="AG1131" s="437"/>
      <c r="AH1131" s="436">
        <f>AZ1131</f>
        <v>0</v>
      </c>
      <c r="AI1131" s="437"/>
      <c r="AJ1131" s="437"/>
      <c r="AK1131" s="438"/>
      <c r="AL1131" s="57"/>
      <c r="AM1131" s="58"/>
      <c r="AN1131" s="615">
        <f>BC1131</f>
        <v>0</v>
      </c>
      <c r="AO1131" s="616"/>
      <c r="AP1131" s="616"/>
      <c r="AQ1131" s="616"/>
      <c r="AR1131" s="616"/>
      <c r="AS1131" s="309"/>
      <c r="AU1131" s="90"/>
      <c r="AW1131" s="47"/>
      <c r="AY1131" s="209"/>
      <c r="AZ1131" s="211">
        <f>IF(AZ1112+AZ1114+AZ1116+AZ1118+AZ1120+AZ1122+AZ1124+AZ1126+AZ1128=AY1130,0,ROUNDDOWN(AZ1112+AZ1114+AZ1116+AZ1118+AZ1120+AZ1122+AZ1124+AZ1126+AZ1128,0))</f>
        <v>0</v>
      </c>
      <c r="BA1131" s="207"/>
      <c r="BB1131" s="207"/>
      <c r="BC1131" s="211">
        <f>IF(BC1129=BB1130,0,BC1129)</f>
        <v>0</v>
      </c>
    </row>
    <row r="1132" spans="2:65" ht="18" customHeight="1" x14ac:dyDescent="0.15">
      <c r="AD1132" s="1" t="str">
        <f>IF(AND($F1129="",$V1129+$V1130&gt;0),"事業の種類を選択してください。","")</f>
        <v/>
      </c>
      <c r="AN1132" s="929">
        <f>IF(AN1129=0,0,AN1129+IF(AN1131=0,AN1130,AN1131))</f>
        <v>0</v>
      </c>
      <c r="AO1132" s="929"/>
      <c r="AP1132" s="929"/>
      <c r="AQ1132" s="929"/>
      <c r="AR1132" s="929"/>
      <c r="AW1132" s="47"/>
    </row>
    <row r="1133" spans="2:65" ht="31.5" customHeight="1" x14ac:dyDescent="0.15">
      <c r="AN1133" s="337"/>
      <c r="AO1133" s="337"/>
      <c r="AP1133" s="337"/>
      <c r="AQ1133" s="337"/>
      <c r="AR1133" s="337"/>
      <c r="AW1133" s="47"/>
    </row>
    <row r="1134" spans="2:65" ht="7.5" customHeight="1" x14ac:dyDescent="0.15">
      <c r="X1134" s="6"/>
      <c r="Y1134" s="6"/>
      <c r="AW1134" s="47"/>
    </row>
    <row r="1135" spans="2:65" ht="10.5" customHeight="1" x14ac:dyDescent="0.15">
      <c r="X1135" s="6"/>
      <c r="Y1135" s="6"/>
      <c r="AW1135" s="47"/>
    </row>
    <row r="1136" spans="2:65" ht="5.25" customHeight="1" x14ac:dyDescent="0.15">
      <c r="X1136" s="6"/>
      <c r="Y1136" s="6"/>
      <c r="AW1136" s="47"/>
    </row>
    <row r="1137" spans="2:65" ht="5.25" customHeight="1" x14ac:dyDescent="0.15">
      <c r="X1137" s="6"/>
      <c r="Y1137" s="6"/>
      <c r="AW1137" s="47"/>
    </row>
    <row r="1138" spans="2:65" ht="5.25" customHeight="1" x14ac:dyDescent="0.15">
      <c r="X1138" s="6"/>
      <c r="Y1138" s="6"/>
      <c r="AW1138" s="47"/>
    </row>
    <row r="1139" spans="2:65" ht="5.25" customHeight="1" x14ac:dyDescent="0.15">
      <c r="X1139" s="6"/>
      <c r="Y1139" s="6"/>
      <c r="AW1139" s="47"/>
    </row>
    <row r="1140" spans="2:65" ht="17.25" customHeight="1" x14ac:dyDescent="0.15">
      <c r="B1140" s="2" t="s">
        <v>50</v>
      </c>
      <c r="S1140" s="4"/>
      <c r="T1140" s="4"/>
      <c r="U1140" s="4"/>
      <c r="V1140" s="4"/>
      <c r="W1140" s="4"/>
      <c r="AL1140" s="48"/>
      <c r="AW1140" s="47"/>
    </row>
    <row r="1141" spans="2:65" ht="12.75" customHeight="1" x14ac:dyDescent="0.15">
      <c r="M1141" s="49"/>
      <c r="N1141" s="49"/>
      <c r="O1141" s="49"/>
      <c r="P1141" s="49"/>
      <c r="Q1141" s="49"/>
      <c r="R1141" s="49"/>
      <c r="S1141" s="49"/>
      <c r="T1141" s="50"/>
      <c r="U1141" s="50"/>
      <c r="V1141" s="50"/>
      <c r="W1141" s="50"/>
      <c r="X1141" s="50"/>
      <c r="Y1141" s="50"/>
      <c r="Z1141" s="50"/>
      <c r="AA1141" s="49"/>
      <c r="AB1141" s="49"/>
      <c r="AC1141" s="49"/>
      <c r="AL1141" s="48"/>
      <c r="AM1141" s="560" t="s">
        <v>266</v>
      </c>
      <c r="AN1141" s="561"/>
      <c r="AO1141" s="561"/>
      <c r="AP1141" s="562"/>
      <c r="AW1141" s="47"/>
    </row>
    <row r="1142" spans="2:65" ht="12.75" customHeight="1" x14ac:dyDescent="0.15">
      <c r="M1142" s="49"/>
      <c r="N1142" s="49"/>
      <c r="O1142" s="49"/>
      <c r="P1142" s="49"/>
      <c r="Q1142" s="49"/>
      <c r="R1142" s="49"/>
      <c r="S1142" s="49"/>
      <c r="T1142" s="50"/>
      <c r="U1142" s="50"/>
      <c r="V1142" s="50"/>
      <c r="W1142" s="50"/>
      <c r="X1142" s="50"/>
      <c r="Y1142" s="50"/>
      <c r="Z1142" s="50"/>
      <c r="AA1142" s="49"/>
      <c r="AB1142" s="49"/>
      <c r="AC1142" s="49"/>
      <c r="AL1142" s="48"/>
      <c r="AM1142" s="563"/>
      <c r="AN1142" s="564"/>
      <c r="AO1142" s="564"/>
      <c r="AP1142" s="565"/>
      <c r="AW1142" s="47"/>
    </row>
    <row r="1143" spans="2:65" ht="12.75" customHeight="1" x14ac:dyDescent="0.15">
      <c r="M1143" s="49"/>
      <c r="N1143" s="49"/>
      <c r="O1143" s="49"/>
      <c r="P1143" s="49"/>
      <c r="Q1143" s="49"/>
      <c r="R1143" s="49"/>
      <c r="S1143" s="49"/>
      <c r="T1143" s="49"/>
      <c r="U1143" s="49"/>
      <c r="V1143" s="49"/>
      <c r="W1143" s="49"/>
      <c r="X1143" s="49"/>
      <c r="Y1143" s="49"/>
      <c r="Z1143" s="49"/>
      <c r="AA1143" s="49"/>
      <c r="AB1143" s="49"/>
      <c r="AC1143" s="49"/>
      <c r="AL1143" s="48"/>
      <c r="AM1143" s="220"/>
      <c r="AN1143" s="335"/>
      <c r="AW1143" s="47"/>
    </row>
    <row r="1144" spans="2:65" ht="6" customHeight="1" x14ac:dyDescent="0.15">
      <c r="M1144" s="49"/>
      <c r="N1144" s="49"/>
      <c r="O1144" s="49"/>
      <c r="P1144" s="49"/>
      <c r="Q1144" s="49"/>
      <c r="R1144" s="49"/>
      <c r="S1144" s="49"/>
      <c r="T1144" s="49"/>
      <c r="U1144" s="49"/>
      <c r="V1144" s="49"/>
      <c r="W1144" s="49"/>
      <c r="X1144" s="49"/>
      <c r="Y1144" s="49"/>
      <c r="Z1144" s="49"/>
      <c r="AA1144" s="49"/>
      <c r="AB1144" s="49"/>
      <c r="AC1144" s="49"/>
      <c r="AL1144" s="48"/>
      <c r="AM1144" s="48"/>
      <c r="AW1144" s="47"/>
    </row>
    <row r="1145" spans="2:65" ht="12.75" customHeight="1" x14ac:dyDescent="0.15">
      <c r="B1145" s="566" t="s">
        <v>2</v>
      </c>
      <c r="C1145" s="567"/>
      <c r="D1145" s="567"/>
      <c r="E1145" s="567"/>
      <c r="F1145" s="567"/>
      <c r="G1145" s="567"/>
      <c r="H1145" s="567"/>
      <c r="I1145" s="567"/>
      <c r="J1145" s="569" t="s">
        <v>10</v>
      </c>
      <c r="K1145" s="569"/>
      <c r="L1145" s="3" t="s">
        <v>3</v>
      </c>
      <c r="M1145" s="569" t="s">
        <v>11</v>
      </c>
      <c r="N1145" s="569"/>
      <c r="O1145" s="570" t="s">
        <v>12</v>
      </c>
      <c r="P1145" s="569"/>
      <c r="Q1145" s="569"/>
      <c r="R1145" s="569"/>
      <c r="S1145" s="569"/>
      <c r="T1145" s="569"/>
      <c r="U1145" s="569" t="s">
        <v>13</v>
      </c>
      <c r="V1145" s="569"/>
      <c r="W1145" s="569"/>
      <c r="AD1145" s="5"/>
      <c r="AE1145" s="5"/>
      <c r="AF1145" s="5"/>
      <c r="AG1145" s="5"/>
      <c r="AH1145" s="5"/>
      <c r="AI1145" s="5"/>
      <c r="AJ1145" s="5"/>
      <c r="AL1145" s="571">
        <f>$AL$9</f>
        <v>0</v>
      </c>
      <c r="AM1145" s="572"/>
      <c r="AN1145" s="938" t="s">
        <v>4</v>
      </c>
      <c r="AO1145" s="938"/>
      <c r="AP1145" s="941">
        <v>28</v>
      </c>
      <c r="AQ1145" s="941"/>
      <c r="AR1145" s="938" t="s">
        <v>5</v>
      </c>
      <c r="AS1145" s="944"/>
      <c r="AW1145" s="47"/>
    </row>
    <row r="1146" spans="2:65" ht="13.5" customHeight="1" x14ac:dyDescent="0.15">
      <c r="B1146" s="567"/>
      <c r="C1146" s="567"/>
      <c r="D1146" s="567"/>
      <c r="E1146" s="567"/>
      <c r="F1146" s="567"/>
      <c r="G1146" s="567"/>
      <c r="H1146" s="567"/>
      <c r="I1146" s="567"/>
      <c r="J1146" s="508" t="str">
        <f>$J$10</f>
        <v>1</v>
      </c>
      <c r="K1146" s="510" t="str">
        <f>$K$10</f>
        <v>2</v>
      </c>
      <c r="L1146" s="513" t="str">
        <f>$L$10</f>
        <v>1</v>
      </c>
      <c r="M1146" s="516" t="str">
        <f>$M$10</f>
        <v>0</v>
      </c>
      <c r="N1146" s="510" t="str">
        <f>$N$10</f>
        <v>3</v>
      </c>
      <c r="O1146" s="516" t="str">
        <f>$O$10</f>
        <v>9</v>
      </c>
      <c r="P1146" s="519" t="str">
        <f>$P$10</f>
        <v>3</v>
      </c>
      <c r="Q1146" s="519" t="str">
        <f>$Q$10</f>
        <v>9</v>
      </c>
      <c r="R1146" s="519" t="str">
        <f>$R$10</f>
        <v>0</v>
      </c>
      <c r="S1146" s="519" t="str">
        <f>$S$10</f>
        <v>2</v>
      </c>
      <c r="T1146" s="510" t="str">
        <f>$T$10</f>
        <v>5</v>
      </c>
      <c r="U1146" s="516">
        <f>$U$10</f>
        <v>0</v>
      </c>
      <c r="V1146" s="519">
        <f>$V$10</f>
        <v>0</v>
      </c>
      <c r="W1146" s="510">
        <f>$W$10</f>
        <v>0</v>
      </c>
      <c r="AD1146" s="5"/>
      <c r="AE1146" s="5"/>
      <c r="AF1146" s="5"/>
      <c r="AG1146" s="5"/>
      <c r="AH1146" s="5"/>
      <c r="AI1146" s="5"/>
      <c r="AJ1146" s="5"/>
      <c r="AL1146" s="573"/>
      <c r="AM1146" s="574"/>
      <c r="AN1146" s="939"/>
      <c r="AO1146" s="939"/>
      <c r="AP1146" s="942"/>
      <c r="AQ1146" s="942"/>
      <c r="AR1146" s="939"/>
      <c r="AS1146" s="945"/>
      <c r="AW1146" s="47"/>
    </row>
    <row r="1147" spans="2:65" ht="9" customHeight="1" x14ac:dyDescent="0.15">
      <c r="B1147" s="567"/>
      <c r="C1147" s="567"/>
      <c r="D1147" s="567"/>
      <c r="E1147" s="567"/>
      <c r="F1147" s="567"/>
      <c r="G1147" s="567"/>
      <c r="H1147" s="567"/>
      <c r="I1147" s="567"/>
      <c r="J1147" s="509"/>
      <c r="K1147" s="511"/>
      <c r="L1147" s="514"/>
      <c r="M1147" s="517"/>
      <c r="N1147" s="511"/>
      <c r="O1147" s="517"/>
      <c r="P1147" s="520"/>
      <c r="Q1147" s="520"/>
      <c r="R1147" s="520"/>
      <c r="S1147" s="520"/>
      <c r="T1147" s="511"/>
      <c r="U1147" s="517"/>
      <c r="V1147" s="520"/>
      <c r="W1147" s="511"/>
      <c r="AD1147" s="5"/>
      <c r="AE1147" s="5"/>
      <c r="AF1147" s="5"/>
      <c r="AG1147" s="5"/>
      <c r="AH1147" s="5"/>
      <c r="AI1147" s="5"/>
      <c r="AJ1147" s="5"/>
      <c r="AL1147" s="575"/>
      <c r="AM1147" s="576"/>
      <c r="AN1147" s="940"/>
      <c r="AO1147" s="940"/>
      <c r="AP1147" s="943"/>
      <c r="AQ1147" s="943"/>
      <c r="AR1147" s="940"/>
      <c r="AS1147" s="946"/>
      <c r="AW1147" s="47"/>
    </row>
    <row r="1148" spans="2:65" ht="6" customHeight="1" x14ac:dyDescent="0.15">
      <c r="B1148" s="568"/>
      <c r="C1148" s="568"/>
      <c r="D1148" s="568"/>
      <c r="E1148" s="568"/>
      <c r="F1148" s="568"/>
      <c r="G1148" s="568"/>
      <c r="H1148" s="568"/>
      <c r="I1148" s="568"/>
      <c r="J1148" s="509"/>
      <c r="K1148" s="512"/>
      <c r="L1148" s="515"/>
      <c r="M1148" s="518"/>
      <c r="N1148" s="512"/>
      <c r="O1148" s="518"/>
      <c r="P1148" s="521"/>
      <c r="Q1148" s="521"/>
      <c r="R1148" s="521"/>
      <c r="S1148" s="521"/>
      <c r="T1148" s="512"/>
      <c r="U1148" s="518"/>
      <c r="V1148" s="521"/>
      <c r="W1148" s="512"/>
      <c r="AW1148" s="47"/>
    </row>
    <row r="1149" spans="2:65" ht="15" customHeight="1" x14ac:dyDescent="0.15">
      <c r="B1149" s="487" t="s">
        <v>51</v>
      </c>
      <c r="C1149" s="488"/>
      <c r="D1149" s="488"/>
      <c r="E1149" s="488"/>
      <c r="F1149" s="488"/>
      <c r="G1149" s="488"/>
      <c r="H1149" s="488"/>
      <c r="I1149" s="489"/>
      <c r="J1149" s="487" t="s">
        <v>6</v>
      </c>
      <c r="K1149" s="488"/>
      <c r="L1149" s="488"/>
      <c r="M1149" s="488"/>
      <c r="N1149" s="496"/>
      <c r="O1149" s="499" t="s">
        <v>52</v>
      </c>
      <c r="P1149" s="488"/>
      <c r="Q1149" s="488"/>
      <c r="R1149" s="488"/>
      <c r="S1149" s="488"/>
      <c r="T1149" s="488"/>
      <c r="U1149" s="489"/>
      <c r="V1149" s="12" t="s">
        <v>53</v>
      </c>
      <c r="W1149" s="27"/>
      <c r="X1149" s="27"/>
      <c r="Y1149" s="526" t="s">
        <v>54</v>
      </c>
      <c r="Z1149" s="526"/>
      <c r="AA1149" s="526"/>
      <c r="AB1149" s="526"/>
      <c r="AC1149" s="526"/>
      <c r="AD1149" s="526"/>
      <c r="AE1149" s="526"/>
      <c r="AF1149" s="526"/>
      <c r="AG1149" s="526"/>
      <c r="AH1149" s="526"/>
      <c r="AI1149" s="27"/>
      <c r="AJ1149" s="27"/>
      <c r="AK1149" s="28"/>
      <c r="AL1149" s="527" t="s">
        <v>216</v>
      </c>
      <c r="AM1149" s="527"/>
      <c r="AN1149" s="930" t="s">
        <v>33</v>
      </c>
      <c r="AO1149" s="930"/>
      <c r="AP1149" s="930"/>
      <c r="AQ1149" s="930"/>
      <c r="AR1149" s="930"/>
      <c r="AS1149" s="931"/>
      <c r="AW1149" s="47"/>
    </row>
    <row r="1150" spans="2:65" ht="13.5" customHeight="1" x14ac:dyDescent="0.15">
      <c r="B1150" s="490"/>
      <c r="C1150" s="491"/>
      <c r="D1150" s="491"/>
      <c r="E1150" s="491"/>
      <c r="F1150" s="491"/>
      <c r="G1150" s="491"/>
      <c r="H1150" s="491"/>
      <c r="I1150" s="492"/>
      <c r="J1150" s="490"/>
      <c r="K1150" s="491"/>
      <c r="L1150" s="491"/>
      <c r="M1150" s="491"/>
      <c r="N1150" s="497"/>
      <c r="O1150" s="500"/>
      <c r="P1150" s="491"/>
      <c r="Q1150" s="491"/>
      <c r="R1150" s="491"/>
      <c r="S1150" s="491"/>
      <c r="T1150" s="491"/>
      <c r="U1150" s="492"/>
      <c r="V1150" s="530" t="s">
        <v>7</v>
      </c>
      <c r="W1150" s="531"/>
      <c r="X1150" s="531"/>
      <c r="Y1150" s="532"/>
      <c r="Z1150" s="536" t="s">
        <v>16</v>
      </c>
      <c r="AA1150" s="537"/>
      <c r="AB1150" s="537"/>
      <c r="AC1150" s="538"/>
      <c r="AD1150" s="542" t="s">
        <v>17</v>
      </c>
      <c r="AE1150" s="543"/>
      <c r="AF1150" s="543"/>
      <c r="AG1150" s="544"/>
      <c r="AH1150" s="548" t="s">
        <v>86</v>
      </c>
      <c r="AI1150" s="549"/>
      <c r="AJ1150" s="549"/>
      <c r="AK1150" s="550"/>
      <c r="AL1150" s="554" t="s">
        <v>217</v>
      </c>
      <c r="AM1150" s="554"/>
      <c r="AN1150" s="932" t="s">
        <v>19</v>
      </c>
      <c r="AO1150" s="933"/>
      <c r="AP1150" s="933"/>
      <c r="AQ1150" s="933"/>
      <c r="AR1150" s="934"/>
      <c r="AS1150" s="935"/>
      <c r="AW1150" s="47"/>
      <c r="AY1150" s="196" t="s">
        <v>243</v>
      </c>
      <c r="AZ1150" s="196" t="s">
        <v>243</v>
      </c>
      <c r="BA1150" s="196" t="s">
        <v>241</v>
      </c>
      <c r="BB1150" s="522" t="s">
        <v>242</v>
      </c>
      <c r="BC1150" s="523"/>
    </row>
    <row r="1151" spans="2:65" ht="13.5" customHeight="1" x14ac:dyDescent="0.15">
      <c r="B1151" s="493"/>
      <c r="C1151" s="494"/>
      <c r="D1151" s="494"/>
      <c r="E1151" s="494"/>
      <c r="F1151" s="494"/>
      <c r="G1151" s="494"/>
      <c r="H1151" s="494"/>
      <c r="I1151" s="495"/>
      <c r="J1151" s="493"/>
      <c r="K1151" s="494"/>
      <c r="L1151" s="494"/>
      <c r="M1151" s="494"/>
      <c r="N1151" s="498"/>
      <c r="O1151" s="501"/>
      <c r="P1151" s="494"/>
      <c r="Q1151" s="494"/>
      <c r="R1151" s="494"/>
      <c r="S1151" s="494"/>
      <c r="T1151" s="494"/>
      <c r="U1151" s="495"/>
      <c r="V1151" s="533"/>
      <c r="W1151" s="534"/>
      <c r="X1151" s="534"/>
      <c r="Y1151" s="535"/>
      <c r="Z1151" s="539"/>
      <c r="AA1151" s="540"/>
      <c r="AB1151" s="540"/>
      <c r="AC1151" s="541"/>
      <c r="AD1151" s="545"/>
      <c r="AE1151" s="546"/>
      <c r="AF1151" s="546"/>
      <c r="AG1151" s="547"/>
      <c r="AH1151" s="551"/>
      <c r="AI1151" s="552"/>
      <c r="AJ1151" s="552"/>
      <c r="AK1151" s="553"/>
      <c r="AL1151" s="555"/>
      <c r="AM1151" s="555"/>
      <c r="AN1151" s="936"/>
      <c r="AO1151" s="936"/>
      <c r="AP1151" s="936"/>
      <c r="AQ1151" s="936"/>
      <c r="AR1151" s="936"/>
      <c r="AS1151" s="937"/>
      <c r="AW1151" s="47"/>
      <c r="AY1151" s="197"/>
      <c r="AZ1151" s="198" t="s">
        <v>237</v>
      </c>
      <c r="BA1151" s="198" t="s">
        <v>240</v>
      </c>
      <c r="BB1151" s="199" t="s">
        <v>238</v>
      </c>
      <c r="BC1151" s="198" t="s">
        <v>237</v>
      </c>
      <c r="BL1151" s="43" t="s">
        <v>251</v>
      </c>
      <c r="BM1151" s="43" t="s">
        <v>151</v>
      </c>
    </row>
    <row r="1152" spans="2:65" ht="18" customHeight="1" x14ac:dyDescent="0.15">
      <c r="B1152" s="466"/>
      <c r="C1152" s="467"/>
      <c r="D1152" s="467"/>
      <c r="E1152" s="467"/>
      <c r="F1152" s="467"/>
      <c r="G1152" s="467"/>
      <c r="H1152" s="467"/>
      <c r="I1152" s="468"/>
      <c r="J1152" s="466"/>
      <c r="K1152" s="467"/>
      <c r="L1152" s="467"/>
      <c r="M1152" s="467"/>
      <c r="N1152" s="472"/>
      <c r="O1152" s="86"/>
      <c r="P1152" s="15" t="s">
        <v>0</v>
      </c>
      <c r="Q1152" s="44"/>
      <c r="R1152" s="15" t="s">
        <v>1</v>
      </c>
      <c r="S1152" s="85"/>
      <c r="T1152" s="474" t="s">
        <v>57</v>
      </c>
      <c r="U1152" s="475"/>
      <c r="V1152" s="476"/>
      <c r="W1152" s="477"/>
      <c r="X1152" s="477"/>
      <c r="Y1152" s="59" t="s">
        <v>8</v>
      </c>
      <c r="Z1152" s="37"/>
      <c r="AA1152" s="38"/>
      <c r="AB1152" s="38"/>
      <c r="AC1152" s="36" t="s">
        <v>8</v>
      </c>
      <c r="AD1152" s="37"/>
      <c r="AE1152" s="38"/>
      <c r="AF1152" s="38"/>
      <c r="AG1152" s="39" t="s">
        <v>8</v>
      </c>
      <c r="AH1152" s="462">
        <f>IF(V1152="賃金で算定",V1153+Z1153-AD1153,0)</f>
        <v>0</v>
      </c>
      <c r="AI1152" s="463"/>
      <c r="AJ1152" s="463"/>
      <c r="AK1152" s="464"/>
      <c r="AL1152" s="51"/>
      <c r="AM1152" s="52"/>
      <c r="AN1152" s="590"/>
      <c r="AO1152" s="591"/>
      <c r="AP1152" s="591"/>
      <c r="AQ1152" s="591"/>
      <c r="AR1152" s="591"/>
      <c r="AS1152" s="265" t="s">
        <v>8</v>
      </c>
      <c r="AV1152" s="46" t="str">
        <f>IF(OR(O1152="",Q1152=""),"", IF(O1152&lt;20,DATE(O1152+118,Q1152,IF(S1152="",1,S1152)),DATE(O1152+88,Q1152,IF(S1152="",1,S1152))))</f>
        <v/>
      </c>
      <c r="AW1152" s="47" t="str">
        <f>IF(AV1152&lt;=設定シート!C$15,"昔",IF(AV1152&lt;=設定シート!E$15,"上",IF(AV1152&lt;=設定シート!G$15,"中","下")))</f>
        <v>下</v>
      </c>
      <c r="AX1152" s="4">
        <f>IF(AV1152&lt;=設定シート!$E$36,5,IF(AV1152&lt;=設定シート!$I$36,7,IF(AV1152&lt;=設定シート!$M$36,9,11)))</f>
        <v>11</v>
      </c>
      <c r="AY1152" s="202"/>
      <c r="AZ1152" s="200"/>
      <c r="BA1152" s="204">
        <f>AN1152</f>
        <v>0</v>
      </c>
      <c r="BB1152" s="200"/>
      <c r="BC1152" s="200"/>
    </row>
    <row r="1153" spans="2:65" ht="18" customHeight="1" x14ac:dyDescent="0.15">
      <c r="B1153" s="469"/>
      <c r="C1153" s="470"/>
      <c r="D1153" s="470"/>
      <c r="E1153" s="470"/>
      <c r="F1153" s="470"/>
      <c r="G1153" s="470"/>
      <c r="H1153" s="470"/>
      <c r="I1153" s="471"/>
      <c r="J1153" s="469"/>
      <c r="K1153" s="470"/>
      <c r="L1153" s="470"/>
      <c r="M1153" s="470"/>
      <c r="N1153" s="473"/>
      <c r="O1153" s="87"/>
      <c r="P1153" s="5" t="s">
        <v>0</v>
      </c>
      <c r="Q1153" s="45"/>
      <c r="R1153" s="5" t="s">
        <v>1</v>
      </c>
      <c r="S1153" s="88"/>
      <c r="T1153" s="480" t="s">
        <v>58</v>
      </c>
      <c r="U1153" s="481"/>
      <c r="V1153" s="482"/>
      <c r="W1153" s="483"/>
      <c r="X1153" s="483"/>
      <c r="Y1153" s="484"/>
      <c r="Z1153" s="485"/>
      <c r="AA1153" s="486"/>
      <c r="AB1153" s="486"/>
      <c r="AC1153" s="486"/>
      <c r="AD1153" s="482">
        <v>0</v>
      </c>
      <c r="AE1153" s="483"/>
      <c r="AF1153" s="483"/>
      <c r="AG1153" s="484"/>
      <c r="AH1153" s="435">
        <f>IF(V1152="賃金で算定",0,V1153+Z1153-AD1153)</f>
        <v>0</v>
      </c>
      <c r="AI1153" s="435"/>
      <c r="AJ1153" s="435"/>
      <c r="AK1153" s="465"/>
      <c r="AL1153" s="439">
        <f>IF(V1152="賃金で算定","賃金で算定",IF(OR(V1153=0,$F1170="",AV1152=""),0,IF(AW1152="昔",VLOOKUP($F1170,労務比率,AX1152,FALSE),IF(AW1152="上",VLOOKUP($F1170,労務比率,AX1152,FALSE),IF(AW1152="中",VLOOKUP($F1170,労務比率,AX1152,FALSE),VLOOKUP($F1170,労務比率,AX1152,FALSE))))))</f>
        <v>0</v>
      </c>
      <c r="AM1153" s="440"/>
      <c r="AN1153" s="615">
        <f>IF(V1152="賃金で算定",0,INT(AH1153*AL1153/100))</f>
        <v>0</v>
      </c>
      <c r="AO1153" s="616"/>
      <c r="AP1153" s="616"/>
      <c r="AQ1153" s="616"/>
      <c r="AR1153" s="616"/>
      <c r="AS1153" s="309"/>
      <c r="AV1153" s="46"/>
      <c r="AW1153" s="47"/>
      <c r="AY1153" s="203">
        <f>AH1153</f>
        <v>0</v>
      </c>
      <c r="AZ1153" s="201">
        <f>IF(AV1152&lt;=設定シート!C$85,AH1153,IF(AND(AV1152&gt;=設定シート!E$85,AV1152&lt;=設定シート!G$85),AH1153*105/108,AH1153))</f>
        <v>0</v>
      </c>
      <c r="BA1153" s="198"/>
      <c r="BB1153" s="201">
        <f>IF($AL1153="賃金で算定",0,INT(AY1153*$AL1153/100))</f>
        <v>0</v>
      </c>
      <c r="BC1153" s="201">
        <f>IF(AY1153=AZ1153,BB1153,AZ1153*$AL1153/100)</f>
        <v>0</v>
      </c>
      <c r="BL1153" s="43">
        <f>IF(AY1153=AZ1153,0,1)</f>
        <v>0</v>
      </c>
      <c r="BM1153" s="43" t="str">
        <f>IF(BL1153=1,AL1153,"")</f>
        <v/>
      </c>
    </row>
    <row r="1154" spans="2:65" ht="18" customHeight="1" x14ac:dyDescent="0.15">
      <c r="B1154" s="466"/>
      <c r="C1154" s="467"/>
      <c r="D1154" s="467"/>
      <c r="E1154" s="467"/>
      <c r="F1154" s="467"/>
      <c r="G1154" s="467"/>
      <c r="H1154" s="467"/>
      <c r="I1154" s="468"/>
      <c r="J1154" s="466"/>
      <c r="K1154" s="467"/>
      <c r="L1154" s="467"/>
      <c r="M1154" s="467"/>
      <c r="N1154" s="472"/>
      <c r="O1154" s="86"/>
      <c r="P1154" s="15" t="s">
        <v>45</v>
      </c>
      <c r="Q1154" s="44"/>
      <c r="R1154" s="15" t="s">
        <v>46</v>
      </c>
      <c r="S1154" s="85"/>
      <c r="T1154" s="474" t="s">
        <v>47</v>
      </c>
      <c r="U1154" s="475"/>
      <c r="V1154" s="476"/>
      <c r="W1154" s="477"/>
      <c r="X1154" s="477"/>
      <c r="Y1154" s="60"/>
      <c r="Z1154" s="33"/>
      <c r="AA1154" s="34"/>
      <c r="AB1154" s="34"/>
      <c r="AC1154" s="35"/>
      <c r="AD1154" s="33"/>
      <c r="AE1154" s="34"/>
      <c r="AF1154" s="34"/>
      <c r="AG1154" s="40"/>
      <c r="AH1154" s="462">
        <f>IF(V1154="賃金で算定",V1155+Z1155-AD1155,0)</f>
        <v>0</v>
      </c>
      <c r="AI1154" s="463"/>
      <c r="AJ1154" s="463"/>
      <c r="AK1154" s="464"/>
      <c r="AL1154" s="51"/>
      <c r="AM1154" s="52"/>
      <c r="AN1154" s="590"/>
      <c r="AO1154" s="591"/>
      <c r="AP1154" s="591"/>
      <c r="AQ1154" s="591"/>
      <c r="AR1154" s="591"/>
      <c r="AS1154" s="307"/>
      <c r="AV1154" s="46" t="str">
        <f>IF(OR(O1154="",Q1154=""),"", IF(O1154&lt;20,DATE(O1154+118,Q1154,IF(S1154="",1,S1154)),DATE(O1154+88,Q1154,IF(S1154="",1,S1154))))</f>
        <v/>
      </c>
      <c r="AW1154" s="47" t="str">
        <f>IF(AV1154&lt;=設定シート!C$15,"昔",IF(AV1154&lt;=設定シート!E$15,"上",IF(AV1154&lt;=設定シート!G$15,"中","下")))</f>
        <v>下</v>
      </c>
      <c r="AX1154" s="4">
        <f>IF(AV1154&lt;=設定シート!$E$36,5,IF(AV1154&lt;=設定シート!$I$36,7,IF(AV1154&lt;=設定シート!$M$36,9,11)))</f>
        <v>11</v>
      </c>
      <c r="AY1154" s="202"/>
      <c r="AZ1154" s="200"/>
      <c r="BA1154" s="204">
        <f t="shared" ref="BA1154" si="634">AN1154</f>
        <v>0</v>
      </c>
      <c r="BB1154" s="200"/>
      <c r="BC1154" s="200"/>
      <c r="BL1154" s="43"/>
      <c r="BM1154" s="43"/>
    </row>
    <row r="1155" spans="2:65" ht="18" customHeight="1" x14ac:dyDescent="0.15">
      <c r="B1155" s="469"/>
      <c r="C1155" s="470"/>
      <c r="D1155" s="470"/>
      <c r="E1155" s="470"/>
      <c r="F1155" s="470"/>
      <c r="G1155" s="470"/>
      <c r="H1155" s="470"/>
      <c r="I1155" s="471"/>
      <c r="J1155" s="469"/>
      <c r="K1155" s="470"/>
      <c r="L1155" s="470"/>
      <c r="M1155" s="470"/>
      <c r="N1155" s="473"/>
      <c r="O1155" s="87"/>
      <c r="P1155" s="16" t="s">
        <v>45</v>
      </c>
      <c r="Q1155" s="45"/>
      <c r="R1155" s="16" t="s">
        <v>46</v>
      </c>
      <c r="S1155" s="88"/>
      <c r="T1155" s="480" t="s">
        <v>48</v>
      </c>
      <c r="U1155" s="481"/>
      <c r="V1155" s="482"/>
      <c r="W1155" s="483"/>
      <c r="X1155" s="483"/>
      <c r="Y1155" s="484"/>
      <c r="Z1155" s="485"/>
      <c r="AA1155" s="486"/>
      <c r="AB1155" s="486"/>
      <c r="AC1155" s="486"/>
      <c r="AD1155" s="482">
        <v>0</v>
      </c>
      <c r="AE1155" s="483"/>
      <c r="AF1155" s="483"/>
      <c r="AG1155" s="484"/>
      <c r="AH1155" s="435">
        <f>IF(V1154="賃金で算定",0,V1155+Z1155-AD1155)</f>
        <v>0</v>
      </c>
      <c r="AI1155" s="435"/>
      <c r="AJ1155" s="435"/>
      <c r="AK1155" s="465"/>
      <c r="AL1155" s="439">
        <f>IF(V1154="賃金で算定","賃金で算定",IF(OR(V1155=0,$F1170="",AV1154=""),0,IF(AW1154="昔",VLOOKUP($F1170,労務比率,AX1154,FALSE),IF(AW1154="上",VLOOKUP($F1170,労務比率,AX1154,FALSE),IF(AW1154="中",VLOOKUP($F1170,労務比率,AX1154,FALSE),VLOOKUP($F1170,労務比率,AX1154,FALSE))))))</f>
        <v>0</v>
      </c>
      <c r="AM1155" s="440"/>
      <c r="AN1155" s="615">
        <f>IF(V1154="賃金で算定",0,INT(AH1155*AL1155/100))</f>
        <v>0</v>
      </c>
      <c r="AO1155" s="616"/>
      <c r="AP1155" s="616"/>
      <c r="AQ1155" s="616"/>
      <c r="AR1155" s="616"/>
      <c r="AS1155" s="309"/>
      <c r="AV1155" s="46"/>
      <c r="AW1155" s="47"/>
      <c r="AY1155" s="203">
        <f t="shared" ref="AY1155" si="635">AH1155</f>
        <v>0</v>
      </c>
      <c r="AZ1155" s="201">
        <f>IF(AV1154&lt;=設定シート!C$85,AH1155,IF(AND(AV1154&gt;=設定シート!E$85,AV1154&lt;=設定シート!G$85),AH1155*105/108,AH1155))</f>
        <v>0</v>
      </c>
      <c r="BA1155" s="198"/>
      <c r="BB1155" s="201">
        <f t="shared" ref="BB1155" si="636">IF($AL1155="賃金で算定",0,INT(AY1155*$AL1155/100))</f>
        <v>0</v>
      </c>
      <c r="BC1155" s="201">
        <f>IF(AY1155=AZ1155,BB1155,AZ1155*$AL1155/100)</f>
        <v>0</v>
      </c>
      <c r="BL1155" s="43">
        <f>IF(AY1155=AZ1155,0,1)</f>
        <v>0</v>
      </c>
      <c r="BM1155" s="43" t="str">
        <f>IF(BL1155=1,AL1155,"")</f>
        <v/>
      </c>
    </row>
    <row r="1156" spans="2:65" ht="18" customHeight="1" x14ac:dyDescent="0.15">
      <c r="B1156" s="466"/>
      <c r="C1156" s="467"/>
      <c r="D1156" s="467"/>
      <c r="E1156" s="467"/>
      <c r="F1156" s="467"/>
      <c r="G1156" s="467"/>
      <c r="H1156" s="467"/>
      <c r="I1156" s="468"/>
      <c r="J1156" s="466"/>
      <c r="K1156" s="467"/>
      <c r="L1156" s="467"/>
      <c r="M1156" s="467"/>
      <c r="N1156" s="472"/>
      <c r="O1156" s="86"/>
      <c r="P1156" s="15" t="s">
        <v>45</v>
      </c>
      <c r="Q1156" s="44"/>
      <c r="R1156" s="15" t="s">
        <v>46</v>
      </c>
      <c r="S1156" s="85"/>
      <c r="T1156" s="474" t="s">
        <v>47</v>
      </c>
      <c r="U1156" s="475"/>
      <c r="V1156" s="476"/>
      <c r="W1156" s="477"/>
      <c r="X1156" s="477"/>
      <c r="Y1156" s="60"/>
      <c r="Z1156" s="33"/>
      <c r="AA1156" s="34"/>
      <c r="AB1156" s="34"/>
      <c r="AC1156" s="35"/>
      <c r="AD1156" s="33"/>
      <c r="AE1156" s="34"/>
      <c r="AF1156" s="34"/>
      <c r="AG1156" s="40"/>
      <c r="AH1156" s="462">
        <f>IF(V1156="賃金で算定",V1157+Z1157-AD1157,0)</f>
        <v>0</v>
      </c>
      <c r="AI1156" s="463"/>
      <c r="AJ1156" s="463"/>
      <c r="AK1156" s="464"/>
      <c r="AL1156" s="51"/>
      <c r="AM1156" s="52"/>
      <c r="AN1156" s="590"/>
      <c r="AO1156" s="591"/>
      <c r="AP1156" s="591"/>
      <c r="AQ1156" s="591"/>
      <c r="AR1156" s="591"/>
      <c r="AS1156" s="307"/>
      <c r="AV1156" s="46" t="str">
        <f>IF(OR(O1156="",Q1156=""),"", IF(O1156&lt;20,DATE(O1156+118,Q1156,IF(S1156="",1,S1156)),DATE(O1156+88,Q1156,IF(S1156="",1,S1156))))</f>
        <v/>
      </c>
      <c r="AW1156" s="47" t="str">
        <f>IF(AV1156&lt;=設定シート!C$15,"昔",IF(AV1156&lt;=設定シート!E$15,"上",IF(AV1156&lt;=設定シート!G$15,"中","下")))</f>
        <v>下</v>
      </c>
      <c r="AX1156" s="4">
        <f>IF(AV1156&lt;=設定シート!$E$36,5,IF(AV1156&lt;=設定シート!$I$36,7,IF(AV1156&lt;=設定シート!$M$36,9,11)))</f>
        <v>11</v>
      </c>
      <c r="AY1156" s="202"/>
      <c r="AZ1156" s="200"/>
      <c r="BA1156" s="204">
        <f t="shared" ref="BA1156" si="637">AN1156</f>
        <v>0</v>
      </c>
      <c r="BB1156" s="200"/>
      <c r="BC1156" s="200"/>
    </row>
    <row r="1157" spans="2:65" ht="18" customHeight="1" x14ac:dyDescent="0.15">
      <c r="B1157" s="469"/>
      <c r="C1157" s="470"/>
      <c r="D1157" s="470"/>
      <c r="E1157" s="470"/>
      <c r="F1157" s="470"/>
      <c r="G1157" s="470"/>
      <c r="H1157" s="470"/>
      <c r="I1157" s="471"/>
      <c r="J1157" s="469"/>
      <c r="K1157" s="470"/>
      <c r="L1157" s="470"/>
      <c r="M1157" s="470"/>
      <c r="N1157" s="473"/>
      <c r="O1157" s="87"/>
      <c r="P1157" s="16" t="s">
        <v>45</v>
      </c>
      <c r="Q1157" s="45"/>
      <c r="R1157" s="16" t="s">
        <v>46</v>
      </c>
      <c r="S1157" s="88"/>
      <c r="T1157" s="480" t="s">
        <v>48</v>
      </c>
      <c r="U1157" s="481"/>
      <c r="V1157" s="482"/>
      <c r="W1157" s="483"/>
      <c r="X1157" s="483"/>
      <c r="Y1157" s="484"/>
      <c r="Z1157" s="482"/>
      <c r="AA1157" s="483"/>
      <c r="AB1157" s="483"/>
      <c r="AC1157" s="483"/>
      <c r="AD1157" s="482">
        <v>0</v>
      </c>
      <c r="AE1157" s="483"/>
      <c r="AF1157" s="483"/>
      <c r="AG1157" s="484"/>
      <c r="AH1157" s="435">
        <f>IF(V1156="賃金で算定",0,V1157+Z1157-AD1157)</f>
        <v>0</v>
      </c>
      <c r="AI1157" s="435"/>
      <c r="AJ1157" s="435"/>
      <c r="AK1157" s="465"/>
      <c r="AL1157" s="439">
        <f>IF(V1156="賃金で算定","賃金で算定",IF(OR(V1157=0,$F1170="",AV1156=""),0,IF(AW1156="昔",VLOOKUP($F1170,労務比率,AX1156,FALSE),IF(AW1156="上",VLOOKUP($F1170,労務比率,AX1156,FALSE),IF(AW1156="中",VLOOKUP($F1170,労務比率,AX1156,FALSE),VLOOKUP($F1170,労務比率,AX1156,FALSE))))))</f>
        <v>0</v>
      </c>
      <c r="AM1157" s="440"/>
      <c r="AN1157" s="615">
        <f>IF(V1156="賃金で算定",0,INT(AH1157*AL1157/100))</f>
        <v>0</v>
      </c>
      <c r="AO1157" s="616"/>
      <c r="AP1157" s="616"/>
      <c r="AQ1157" s="616"/>
      <c r="AR1157" s="616"/>
      <c r="AS1157" s="309"/>
      <c r="AV1157" s="46"/>
      <c r="AW1157" s="47"/>
      <c r="AY1157" s="203">
        <f t="shared" ref="AY1157" si="638">AH1157</f>
        <v>0</v>
      </c>
      <c r="AZ1157" s="201">
        <f>IF(AV1156&lt;=設定シート!C$85,AH1157,IF(AND(AV1156&gt;=設定シート!E$85,AV1156&lt;=設定シート!G$85),AH1157*105/108,AH1157))</f>
        <v>0</v>
      </c>
      <c r="BA1157" s="198"/>
      <c r="BB1157" s="201">
        <f t="shared" ref="BB1157" si="639">IF($AL1157="賃金で算定",0,INT(AY1157*$AL1157/100))</f>
        <v>0</v>
      </c>
      <c r="BC1157" s="201">
        <f>IF(AY1157=AZ1157,BB1157,AZ1157*$AL1157/100)</f>
        <v>0</v>
      </c>
      <c r="BL1157" s="43">
        <f>IF(AY1157=AZ1157,0,1)</f>
        <v>0</v>
      </c>
      <c r="BM1157" s="43" t="str">
        <f>IF(BL1157=1,AL1157,"")</f>
        <v/>
      </c>
    </row>
    <row r="1158" spans="2:65" ht="18" customHeight="1" x14ac:dyDescent="0.15">
      <c r="B1158" s="466"/>
      <c r="C1158" s="467"/>
      <c r="D1158" s="467"/>
      <c r="E1158" s="467"/>
      <c r="F1158" s="467"/>
      <c r="G1158" s="467"/>
      <c r="H1158" s="467"/>
      <c r="I1158" s="468"/>
      <c r="J1158" s="466"/>
      <c r="K1158" s="467"/>
      <c r="L1158" s="467"/>
      <c r="M1158" s="467"/>
      <c r="N1158" s="472"/>
      <c r="O1158" s="86"/>
      <c r="P1158" s="15" t="s">
        <v>45</v>
      </c>
      <c r="Q1158" s="44"/>
      <c r="R1158" s="15" t="s">
        <v>46</v>
      </c>
      <c r="S1158" s="85"/>
      <c r="T1158" s="474" t="s">
        <v>47</v>
      </c>
      <c r="U1158" s="475"/>
      <c r="V1158" s="476"/>
      <c r="W1158" s="477"/>
      <c r="X1158" s="477"/>
      <c r="Y1158" s="61"/>
      <c r="Z1158" s="29"/>
      <c r="AA1158" s="30"/>
      <c r="AB1158" s="30"/>
      <c r="AC1158" s="41"/>
      <c r="AD1158" s="29"/>
      <c r="AE1158" s="30"/>
      <c r="AF1158" s="30"/>
      <c r="AG1158" s="42"/>
      <c r="AH1158" s="462">
        <f>IF(V1158="賃金で算定",V1159+Z1159-AD1159,0)</f>
        <v>0</v>
      </c>
      <c r="AI1158" s="463"/>
      <c r="AJ1158" s="463"/>
      <c r="AK1158" s="464"/>
      <c r="AL1158" s="51"/>
      <c r="AM1158" s="52"/>
      <c r="AN1158" s="590"/>
      <c r="AO1158" s="591"/>
      <c r="AP1158" s="591"/>
      <c r="AQ1158" s="591"/>
      <c r="AR1158" s="591"/>
      <c r="AS1158" s="307"/>
      <c r="AV1158" s="46" t="str">
        <f>IF(OR(O1158="",Q1158=""),"", IF(O1158&lt;20,DATE(O1158+118,Q1158,IF(S1158="",1,S1158)),DATE(O1158+88,Q1158,IF(S1158="",1,S1158))))</f>
        <v/>
      </c>
      <c r="AW1158" s="47" t="str">
        <f>IF(AV1158&lt;=設定シート!C$15,"昔",IF(AV1158&lt;=設定シート!E$15,"上",IF(AV1158&lt;=設定シート!G$15,"中","下")))</f>
        <v>下</v>
      </c>
      <c r="AX1158" s="4">
        <f>IF(AV1158&lt;=設定シート!$E$36,5,IF(AV1158&lt;=設定シート!$I$36,7,IF(AV1158&lt;=設定シート!$M$36,9,11)))</f>
        <v>11</v>
      </c>
      <c r="AY1158" s="202"/>
      <c r="AZ1158" s="200"/>
      <c r="BA1158" s="204">
        <f t="shared" ref="BA1158" si="640">AN1158</f>
        <v>0</v>
      </c>
      <c r="BB1158" s="200"/>
      <c r="BC1158" s="200"/>
    </row>
    <row r="1159" spans="2:65" ht="18" customHeight="1" x14ac:dyDescent="0.15">
      <c r="B1159" s="469"/>
      <c r="C1159" s="470"/>
      <c r="D1159" s="470"/>
      <c r="E1159" s="470"/>
      <c r="F1159" s="470"/>
      <c r="G1159" s="470"/>
      <c r="H1159" s="470"/>
      <c r="I1159" s="471"/>
      <c r="J1159" s="469"/>
      <c r="K1159" s="470"/>
      <c r="L1159" s="470"/>
      <c r="M1159" s="470"/>
      <c r="N1159" s="473"/>
      <c r="O1159" s="87"/>
      <c r="P1159" s="16" t="s">
        <v>45</v>
      </c>
      <c r="Q1159" s="45"/>
      <c r="R1159" s="16" t="s">
        <v>46</v>
      </c>
      <c r="S1159" s="88"/>
      <c r="T1159" s="480" t="s">
        <v>48</v>
      </c>
      <c r="U1159" s="481"/>
      <c r="V1159" s="482"/>
      <c r="W1159" s="483"/>
      <c r="X1159" s="483"/>
      <c r="Y1159" s="484"/>
      <c r="Z1159" s="485"/>
      <c r="AA1159" s="486"/>
      <c r="AB1159" s="486"/>
      <c r="AC1159" s="486"/>
      <c r="AD1159" s="482">
        <v>0</v>
      </c>
      <c r="AE1159" s="483"/>
      <c r="AF1159" s="483"/>
      <c r="AG1159" s="484"/>
      <c r="AH1159" s="435">
        <f>IF(V1158="賃金で算定",0,V1159+Z1159-AD1159)</f>
        <v>0</v>
      </c>
      <c r="AI1159" s="435"/>
      <c r="AJ1159" s="435"/>
      <c r="AK1159" s="465"/>
      <c r="AL1159" s="439">
        <f>IF(V1158="賃金で算定","賃金で算定",IF(OR(V1159=0,$F1170="",AV1158=""),0,IF(AW1158="昔",VLOOKUP($F1170,労務比率,AX1158,FALSE),IF(AW1158="上",VLOOKUP($F1170,労務比率,AX1158,FALSE),IF(AW1158="中",VLOOKUP($F1170,労務比率,AX1158,FALSE),VLOOKUP($F1170,労務比率,AX1158,FALSE))))))</f>
        <v>0</v>
      </c>
      <c r="AM1159" s="440"/>
      <c r="AN1159" s="615">
        <f>IF(V1158="賃金で算定",0,INT(AH1159*AL1159/100))</f>
        <v>0</v>
      </c>
      <c r="AO1159" s="616"/>
      <c r="AP1159" s="616"/>
      <c r="AQ1159" s="616"/>
      <c r="AR1159" s="616"/>
      <c r="AS1159" s="309"/>
      <c r="AV1159" s="46"/>
      <c r="AW1159" s="47"/>
      <c r="AY1159" s="203">
        <f t="shared" ref="AY1159" si="641">AH1159</f>
        <v>0</v>
      </c>
      <c r="AZ1159" s="201">
        <f>IF(AV1158&lt;=設定シート!C$85,AH1159,IF(AND(AV1158&gt;=設定シート!E$85,AV1158&lt;=設定シート!G$85),AH1159*105/108,AH1159))</f>
        <v>0</v>
      </c>
      <c r="BA1159" s="198"/>
      <c r="BB1159" s="201">
        <f t="shared" ref="BB1159" si="642">IF($AL1159="賃金で算定",0,INT(AY1159*$AL1159/100))</f>
        <v>0</v>
      </c>
      <c r="BC1159" s="201">
        <f>IF(AY1159=AZ1159,BB1159,AZ1159*$AL1159/100)</f>
        <v>0</v>
      </c>
      <c r="BL1159" s="43">
        <f>IF(AY1159=AZ1159,0,1)</f>
        <v>0</v>
      </c>
      <c r="BM1159" s="43" t="str">
        <f>IF(BL1159=1,AL1159,"")</f>
        <v/>
      </c>
    </row>
    <row r="1160" spans="2:65" ht="18" customHeight="1" x14ac:dyDescent="0.15">
      <c r="B1160" s="466"/>
      <c r="C1160" s="467"/>
      <c r="D1160" s="467"/>
      <c r="E1160" s="467"/>
      <c r="F1160" s="467"/>
      <c r="G1160" s="467"/>
      <c r="H1160" s="467"/>
      <c r="I1160" s="468"/>
      <c r="J1160" s="466"/>
      <c r="K1160" s="467"/>
      <c r="L1160" s="467"/>
      <c r="M1160" s="467"/>
      <c r="N1160" s="472"/>
      <c r="O1160" s="86"/>
      <c r="P1160" s="15" t="s">
        <v>45</v>
      </c>
      <c r="Q1160" s="44"/>
      <c r="R1160" s="15" t="s">
        <v>46</v>
      </c>
      <c r="S1160" s="85"/>
      <c r="T1160" s="474" t="s">
        <v>47</v>
      </c>
      <c r="U1160" s="475"/>
      <c r="V1160" s="476"/>
      <c r="W1160" s="477"/>
      <c r="X1160" s="477"/>
      <c r="Y1160" s="60"/>
      <c r="Z1160" s="33"/>
      <c r="AA1160" s="34"/>
      <c r="AB1160" s="34"/>
      <c r="AC1160" s="35"/>
      <c r="AD1160" s="33"/>
      <c r="AE1160" s="34"/>
      <c r="AF1160" s="34"/>
      <c r="AG1160" s="40"/>
      <c r="AH1160" s="462">
        <f>IF(V1160="賃金で算定",V1161+Z1161-AD1161,0)</f>
        <v>0</v>
      </c>
      <c r="AI1160" s="463"/>
      <c r="AJ1160" s="463"/>
      <c r="AK1160" s="464"/>
      <c r="AL1160" s="51"/>
      <c r="AM1160" s="52"/>
      <c r="AN1160" s="590"/>
      <c r="AO1160" s="591"/>
      <c r="AP1160" s="591"/>
      <c r="AQ1160" s="591"/>
      <c r="AR1160" s="591"/>
      <c r="AS1160" s="307"/>
      <c r="AV1160" s="46" t="str">
        <f>IF(OR(O1160="",Q1160=""),"", IF(O1160&lt;20,DATE(O1160+118,Q1160,IF(S1160="",1,S1160)),DATE(O1160+88,Q1160,IF(S1160="",1,S1160))))</f>
        <v/>
      </c>
      <c r="AW1160" s="47" t="str">
        <f>IF(AV1160&lt;=設定シート!C$15,"昔",IF(AV1160&lt;=設定シート!E$15,"上",IF(AV1160&lt;=設定シート!G$15,"中","下")))</f>
        <v>下</v>
      </c>
      <c r="AX1160" s="4">
        <f>IF(AV1160&lt;=設定シート!$E$36,5,IF(AV1160&lt;=設定シート!$I$36,7,IF(AV1160&lt;=設定シート!$M$36,9,11)))</f>
        <v>11</v>
      </c>
      <c r="AY1160" s="202"/>
      <c r="AZ1160" s="200"/>
      <c r="BA1160" s="204">
        <f t="shared" ref="BA1160" si="643">AN1160</f>
        <v>0</v>
      </c>
      <c r="BB1160" s="200"/>
      <c r="BC1160" s="200"/>
    </row>
    <row r="1161" spans="2:65" ht="18" customHeight="1" x14ac:dyDescent="0.15">
      <c r="B1161" s="469"/>
      <c r="C1161" s="470"/>
      <c r="D1161" s="470"/>
      <c r="E1161" s="470"/>
      <c r="F1161" s="470"/>
      <c r="G1161" s="470"/>
      <c r="H1161" s="470"/>
      <c r="I1161" s="471"/>
      <c r="J1161" s="469"/>
      <c r="K1161" s="470"/>
      <c r="L1161" s="470"/>
      <c r="M1161" s="470"/>
      <c r="N1161" s="473"/>
      <c r="O1161" s="87"/>
      <c r="P1161" s="16" t="s">
        <v>45</v>
      </c>
      <c r="Q1161" s="45"/>
      <c r="R1161" s="16" t="s">
        <v>46</v>
      </c>
      <c r="S1161" s="88"/>
      <c r="T1161" s="480" t="s">
        <v>48</v>
      </c>
      <c r="U1161" s="481"/>
      <c r="V1161" s="482"/>
      <c r="W1161" s="483"/>
      <c r="X1161" s="483"/>
      <c r="Y1161" s="484"/>
      <c r="Z1161" s="482"/>
      <c r="AA1161" s="483"/>
      <c r="AB1161" s="483"/>
      <c r="AC1161" s="483"/>
      <c r="AD1161" s="482">
        <v>0</v>
      </c>
      <c r="AE1161" s="483"/>
      <c r="AF1161" s="483"/>
      <c r="AG1161" s="484"/>
      <c r="AH1161" s="435">
        <f>IF(V1160="賃金で算定",0,V1161+Z1161-AD1161)</f>
        <v>0</v>
      </c>
      <c r="AI1161" s="435"/>
      <c r="AJ1161" s="435"/>
      <c r="AK1161" s="465"/>
      <c r="AL1161" s="439">
        <f>IF(V1160="賃金で算定","賃金で算定",IF(OR(V1161=0,$F1170="",AV1160=""),0,IF(AW1160="昔",VLOOKUP($F1170,労務比率,AX1160,FALSE),IF(AW1160="上",VLOOKUP($F1170,労務比率,AX1160,FALSE),IF(AW1160="中",VLOOKUP($F1170,労務比率,AX1160,FALSE),VLOOKUP($F1170,労務比率,AX1160,FALSE))))))</f>
        <v>0</v>
      </c>
      <c r="AM1161" s="440"/>
      <c r="AN1161" s="615">
        <f>IF(V1160="賃金で算定",0,INT(AH1161*AL1161/100))</f>
        <v>0</v>
      </c>
      <c r="AO1161" s="616"/>
      <c r="AP1161" s="616"/>
      <c r="AQ1161" s="616"/>
      <c r="AR1161" s="616"/>
      <c r="AS1161" s="309"/>
      <c r="AV1161" s="46"/>
      <c r="AW1161" s="47"/>
      <c r="AY1161" s="203">
        <f t="shared" ref="AY1161" si="644">AH1161</f>
        <v>0</v>
      </c>
      <c r="AZ1161" s="201">
        <f>IF(AV1160&lt;=設定シート!C$85,AH1161,IF(AND(AV1160&gt;=設定シート!E$85,AV1160&lt;=設定シート!G$85),AH1161*105/108,AH1161))</f>
        <v>0</v>
      </c>
      <c r="BA1161" s="198"/>
      <c r="BB1161" s="201">
        <f t="shared" ref="BB1161" si="645">IF($AL1161="賃金で算定",0,INT(AY1161*$AL1161/100))</f>
        <v>0</v>
      </c>
      <c r="BC1161" s="201">
        <f>IF(AY1161=AZ1161,BB1161,AZ1161*$AL1161/100)</f>
        <v>0</v>
      </c>
      <c r="BL1161" s="43">
        <f>IF(AY1161=AZ1161,0,1)</f>
        <v>0</v>
      </c>
      <c r="BM1161" s="43" t="str">
        <f>IF(BL1161=1,AL1161,"")</f>
        <v/>
      </c>
    </row>
    <row r="1162" spans="2:65" ht="18" customHeight="1" x14ac:dyDescent="0.15">
      <c r="B1162" s="466"/>
      <c r="C1162" s="467"/>
      <c r="D1162" s="467"/>
      <c r="E1162" s="467"/>
      <c r="F1162" s="467"/>
      <c r="G1162" s="467"/>
      <c r="H1162" s="467"/>
      <c r="I1162" s="468"/>
      <c r="J1162" s="466"/>
      <c r="K1162" s="467"/>
      <c r="L1162" s="467"/>
      <c r="M1162" s="467"/>
      <c r="N1162" s="472"/>
      <c r="O1162" s="86"/>
      <c r="P1162" s="15" t="s">
        <v>45</v>
      </c>
      <c r="Q1162" s="44"/>
      <c r="R1162" s="15" t="s">
        <v>46</v>
      </c>
      <c r="S1162" s="85"/>
      <c r="T1162" s="474" t="s">
        <v>47</v>
      </c>
      <c r="U1162" s="475"/>
      <c r="V1162" s="476"/>
      <c r="W1162" s="477"/>
      <c r="X1162" s="477"/>
      <c r="Y1162" s="60"/>
      <c r="Z1162" s="33"/>
      <c r="AA1162" s="34"/>
      <c r="AB1162" s="34"/>
      <c r="AC1162" s="35"/>
      <c r="AD1162" s="33"/>
      <c r="AE1162" s="34"/>
      <c r="AF1162" s="34"/>
      <c r="AG1162" s="40"/>
      <c r="AH1162" s="462">
        <f>IF(V1162="賃金で算定",V1163+Z1163-AD1163,0)</f>
        <v>0</v>
      </c>
      <c r="AI1162" s="463"/>
      <c r="AJ1162" s="463"/>
      <c r="AK1162" s="464"/>
      <c r="AL1162" s="51"/>
      <c r="AM1162" s="52"/>
      <c r="AN1162" s="590"/>
      <c r="AO1162" s="591"/>
      <c r="AP1162" s="591"/>
      <c r="AQ1162" s="591"/>
      <c r="AR1162" s="591"/>
      <c r="AS1162" s="307"/>
      <c r="AV1162" s="46" t="str">
        <f>IF(OR(O1162="",Q1162=""),"", IF(O1162&lt;20,DATE(O1162+118,Q1162,IF(S1162="",1,S1162)),DATE(O1162+88,Q1162,IF(S1162="",1,S1162))))</f>
        <v/>
      </c>
      <c r="AW1162" s="47" t="str">
        <f>IF(AV1162&lt;=設定シート!C$15,"昔",IF(AV1162&lt;=設定シート!E$15,"上",IF(AV1162&lt;=設定シート!G$15,"中","下")))</f>
        <v>下</v>
      </c>
      <c r="AX1162" s="4">
        <f>IF(AV1162&lt;=設定シート!$E$36,5,IF(AV1162&lt;=設定シート!$I$36,7,IF(AV1162&lt;=設定シート!$M$36,9,11)))</f>
        <v>11</v>
      </c>
      <c r="AY1162" s="202"/>
      <c r="AZ1162" s="200"/>
      <c r="BA1162" s="204">
        <f t="shared" ref="BA1162" si="646">AN1162</f>
        <v>0</v>
      </c>
      <c r="BB1162" s="200"/>
      <c r="BC1162" s="200"/>
    </row>
    <row r="1163" spans="2:65" ht="18" customHeight="1" x14ac:dyDescent="0.15">
      <c r="B1163" s="469"/>
      <c r="C1163" s="470"/>
      <c r="D1163" s="470"/>
      <c r="E1163" s="470"/>
      <c r="F1163" s="470"/>
      <c r="G1163" s="470"/>
      <c r="H1163" s="470"/>
      <c r="I1163" s="471"/>
      <c r="J1163" s="469"/>
      <c r="K1163" s="470"/>
      <c r="L1163" s="470"/>
      <c r="M1163" s="470"/>
      <c r="N1163" s="473"/>
      <c r="O1163" s="87"/>
      <c r="P1163" s="16" t="s">
        <v>45</v>
      </c>
      <c r="Q1163" s="45"/>
      <c r="R1163" s="16" t="s">
        <v>46</v>
      </c>
      <c r="S1163" s="88"/>
      <c r="T1163" s="480" t="s">
        <v>48</v>
      </c>
      <c r="U1163" s="481"/>
      <c r="V1163" s="482"/>
      <c r="W1163" s="483"/>
      <c r="X1163" s="483"/>
      <c r="Y1163" s="484"/>
      <c r="Z1163" s="482"/>
      <c r="AA1163" s="483"/>
      <c r="AB1163" s="483"/>
      <c r="AC1163" s="483"/>
      <c r="AD1163" s="482">
        <v>0</v>
      </c>
      <c r="AE1163" s="483"/>
      <c r="AF1163" s="483"/>
      <c r="AG1163" s="484"/>
      <c r="AH1163" s="435">
        <f>IF(V1162="賃金で算定",0,V1163+Z1163-AD1163)</f>
        <v>0</v>
      </c>
      <c r="AI1163" s="435"/>
      <c r="AJ1163" s="435"/>
      <c r="AK1163" s="465"/>
      <c r="AL1163" s="439">
        <f>IF(V1162="賃金で算定","賃金で算定",IF(OR(V1163=0,$F1170="",AV1162=""),0,IF(AW1162="昔",VLOOKUP($F1170,労務比率,AX1162,FALSE),IF(AW1162="上",VLOOKUP($F1170,労務比率,AX1162,FALSE),IF(AW1162="中",VLOOKUP($F1170,労務比率,AX1162,FALSE),VLOOKUP($F1170,労務比率,AX1162,FALSE))))))</f>
        <v>0</v>
      </c>
      <c r="AM1163" s="440"/>
      <c r="AN1163" s="615">
        <f>IF(V1162="賃金で算定",0,INT(AH1163*AL1163/100))</f>
        <v>0</v>
      </c>
      <c r="AO1163" s="616"/>
      <c r="AP1163" s="616"/>
      <c r="AQ1163" s="616"/>
      <c r="AR1163" s="616"/>
      <c r="AS1163" s="309"/>
      <c r="AV1163" s="46"/>
      <c r="AW1163" s="47"/>
      <c r="AY1163" s="203">
        <f t="shared" ref="AY1163" si="647">AH1163</f>
        <v>0</v>
      </c>
      <c r="AZ1163" s="201">
        <f>IF(AV1162&lt;=設定シート!C$85,AH1163,IF(AND(AV1162&gt;=設定シート!E$85,AV1162&lt;=設定シート!G$85),AH1163*105/108,AH1163))</f>
        <v>0</v>
      </c>
      <c r="BA1163" s="198"/>
      <c r="BB1163" s="201">
        <f t="shared" ref="BB1163" si="648">IF($AL1163="賃金で算定",0,INT(AY1163*$AL1163/100))</f>
        <v>0</v>
      </c>
      <c r="BC1163" s="201">
        <f>IF(AY1163=AZ1163,BB1163,AZ1163*$AL1163/100)</f>
        <v>0</v>
      </c>
      <c r="BL1163" s="43">
        <f>IF(AY1163=AZ1163,0,1)</f>
        <v>0</v>
      </c>
      <c r="BM1163" s="43" t="str">
        <f>IF(BL1163=1,AL1163,"")</f>
        <v/>
      </c>
    </row>
    <row r="1164" spans="2:65" ht="18" customHeight="1" x14ac:dyDescent="0.15">
      <c r="B1164" s="466"/>
      <c r="C1164" s="467"/>
      <c r="D1164" s="467"/>
      <c r="E1164" s="467"/>
      <c r="F1164" s="467"/>
      <c r="G1164" s="467"/>
      <c r="H1164" s="467"/>
      <c r="I1164" s="468"/>
      <c r="J1164" s="466"/>
      <c r="K1164" s="467"/>
      <c r="L1164" s="467"/>
      <c r="M1164" s="467"/>
      <c r="N1164" s="472"/>
      <c r="O1164" s="86"/>
      <c r="P1164" s="15" t="s">
        <v>45</v>
      </c>
      <c r="Q1164" s="44"/>
      <c r="R1164" s="15" t="s">
        <v>46</v>
      </c>
      <c r="S1164" s="85"/>
      <c r="T1164" s="474" t="s">
        <v>47</v>
      </c>
      <c r="U1164" s="475"/>
      <c r="V1164" s="476"/>
      <c r="W1164" s="477"/>
      <c r="X1164" s="477"/>
      <c r="Y1164" s="60"/>
      <c r="Z1164" s="33"/>
      <c r="AA1164" s="34"/>
      <c r="AB1164" s="34"/>
      <c r="AC1164" s="35"/>
      <c r="AD1164" s="33"/>
      <c r="AE1164" s="34"/>
      <c r="AF1164" s="34"/>
      <c r="AG1164" s="40"/>
      <c r="AH1164" s="462">
        <f>IF(V1164="賃金で算定",V1165+Z1165-AD1165,0)</f>
        <v>0</v>
      </c>
      <c r="AI1164" s="463"/>
      <c r="AJ1164" s="463"/>
      <c r="AK1164" s="464"/>
      <c r="AL1164" s="51"/>
      <c r="AM1164" s="52"/>
      <c r="AN1164" s="590"/>
      <c r="AO1164" s="591"/>
      <c r="AP1164" s="591"/>
      <c r="AQ1164" s="591"/>
      <c r="AR1164" s="591"/>
      <c r="AS1164" s="307"/>
      <c r="AV1164" s="46" t="str">
        <f>IF(OR(O1164="",Q1164=""),"", IF(O1164&lt;20,DATE(O1164+118,Q1164,IF(S1164="",1,S1164)),DATE(O1164+88,Q1164,IF(S1164="",1,S1164))))</f>
        <v/>
      </c>
      <c r="AW1164" s="47" t="str">
        <f>IF(AV1164&lt;=設定シート!C$15,"昔",IF(AV1164&lt;=設定シート!E$15,"上",IF(AV1164&lt;=設定シート!G$15,"中","下")))</f>
        <v>下</v>
      </c>
      <c r="AX1164" s="4">
        <f>IF(AV1164&lt;=設定シート!$E$36,5,IF(AV1164&lt;=設定シート!$I$36,7,IF(AV1164&lt;=設定シート!$M$36,9,11)))</f>
        <v>11</v>
      </c>
      <c r="AY1164" s="202"/>
      <c r="AZ1164" s="200"/>
      <c r="BA1164" s="204">
        <f t="shared" ref="BA1164" si="649">AN1164</f>
        <v>0</v>
      </c>
      <c r="BB1164" s="200"/>
      <c r="BC1164" s="200"/>
    </row>
    <row r="1165" spans="2:65" ht="18" customHeight="1" x14ac:dyDescent="0.15">
      <c r="B1165" s="469"/>
      <c r="C1165" s="470"/>
      <c r="D1165" s="470"/>
      <c r="E1165" s="470"/>
      <c r="F1165" s="470"/>
      <c r="G1165" s="470"/>
      <c r="H1165" s="470"/>
      <c r="I1165" s="471"/>
      <c r="J1165" s="469"/>
      <c r="K1165" s="470"/>
      <c r="L1165" s="470"/>
      <c r="M1165" s="470"/>
      <c r="N1165" s="473"/>
      <c r="O1165" s="87"/>
      <c r="P1165" s="16" t="s">
        <v>45</v>
      </c>
      <c r="Q1165" s="45"/>
      <c r="R1165" s="16" t="s">
        <v>46</v>
      </c>
      <c r="S1165" s="88"/>
      <c r="T1165" s="480" t="s">
        <v>48</v>
      </c>
      <c r="U1165" s="481"/>
      <c r="V1165" s="482"/>
      <c r="W1165" s="483"/>
      <c r="X1165" s="483"/>
      <c r="Y1165" s="484"/>
      <c r="Z1165" s="482"/>
      <c r="AA1165" s="483"/>
      <c r="AB1165" s="483"/>
      <c r="AC1165" s="483"/>
      <c r="AD1165" s="482">
        <v>0</v>
      </c>
      <c r="AE1165" s="483"/>
      <c r="AF1165" s="483"/>
      <c r="AG1165" s="484"/>
      <c r="AH1165" s="435">
        <f>IF(V1164="賃金で算定",0,V1165+Z1165-AD1165)</f>
        <v>0</v>
      </c>
      <c r="AI1165" s="435"/>
      <c r="AJ1165" s="435"/>
      <c r="AK1165" s="465"/>
      <c r="AL1165" s="439">
        <f>IF(V1164="賃金で算定","賃金で算定",IF(OR(V1165=0,$F1170="",AV1164=""),0,IF(AW1164="昔",VLOOKUP($F1170,労務比率,AX1164,FALSE),IF(AW1164="上",VLOOKUP($F1170,労務比率,AX1164,FALSE),IF(AW1164="中",VLOOKUP($F1170,労務比率,AX1164,FALSE),VLOOKUP($F1170,労務比率,AX1164,FALSE))))))</f>
        <v>0</v>
      </c>
      <c r="AM1165" s="440"/>
      <c r="AN1165" s="615">
        <f>IF(V1164="賃金で算定",0,INT(AH1165*AL1165/100))</f>
        <v>0</v>
      </c>
      <c r="AO1165" s="616"/>
      <c r="AP1165" s="616"/>
      <c r="AQ1165" s="616"/>
      <c r="AR1165" s="616"/>
      <c r="AS1165" s="309"/>
      <c r="AV1165" s="46"/>
      <c r="AW1165" s="47"/>
      <c r="AY1165" s="203">
        <f t="shared" ref="AY1165" si="650">AH1165</f>
        <v>0</v>
      </c>
      <c r="AZ1165" s="201">
        <f>IF(AV1164&lt;=設定シート!C$85,AH1165,IF(AND(AV1164&gt;=設定シート!E$85,AV1164&lt;=設定シート!G$85),AH1165*105/108,AH1165))</f>
        <v>0</v>
      </c>
      <c r="BA1165" s="198"/>
      <c r="BB1165" s="201">
        <f t="shared" ref="BB1165" si="651">IF($AL1165="賃金で算定",0,INT(AY1165*$AL1165/100))</f>
        <v>0</v>
      </c>
      <c r="BC1165" s="201">
        <f>IF(AY1165=AZ1165,BB1165,AZ1165*$AL1165/100)</f>
        <v>0</v>
      </c>
      <c r="BL1165" s="43">
        <f>IF(AY1165=AZ1165,0,1)</f>
        <v>0</v>
      </c>
      <c r="BM1165" s="43" t="str">
        <f>IF(BL1165=1,AL1165,"")</f>
        <v/>
      </c>
    </row>
    <row r="1166" spans="2:65" ht="18" customHeight="1" x14ac:dyDescent="0.15">
      <c r="B1166" s="466"/>
      <c r="C1166" s="467"/>
      <c r="D1166" s="467"/>
      <c r="E1166" s="467"/>
      <c r="F1166" s="467"/>
      <c r="G1166" s="467"/>
      <c r="H1166" s="467"/>
      <c r="I1166" s="468"/>
      <c r="J1166" s="466"/>
      <c r="K1166" s="467"/>
      <c r="L1166" s="467"/>
      <c r="M1166" s="467"/>
      <c r="N1166" s="472"/>
      <c r="O1166" s="86"/>
      <c r="P1166" s="15" t="s">
        <v>45</v>
      </c>
      <c r="Q1166" s="44"/>
      <c r="R1166" s="15" t="s">
        <v>46</v>
      </c>
      <c r="S1166" s="85"/>
      <c r="T1166" s="474" t="s">
        <v>47</v>
      </c>
      <c r="U1166" s="475"/>
      <c r="V1166" s="476"/>
      <c r="W1166" s="477"/>
      <c r="X1166" s="477"/>
      <c r="Y1166" s="60"/>
      <c r="Z1166" s="33"/>
      <c r="AA1166" s="34"/>
      <c r="AB1166" s="34"/>
      <c r="AC1166" s="35"/>
      <c r="AD1166" s="33"/>
      <c r="AE1166" s="34"/>
      <c r="AF1166" s="34"/>
      <c r="AG1166" s="40"/>
      <c r="AH1166" s="462">
        <f>IF(V1166="賃金で算定",V1167+Z1167-AD1167,0)</f>
        <v>0</v>
      </c>
      <c r="AI1166" s="463"/>
      <c r="AJ1166" s="463"/>
      <c r="AK1166" s="464"/>
      <c r="AL1166" s="51"/>
      <c r="AM1166" s="52"/>
      <c r="AN1166" s="590"/>
      <c r="AO1166" s="591"/>
      <c r="AP1166" s="591"/>
      <c r="AQ1166" s="591"/>
      <c r="AR1166" s="591"/>
      <c r="AS1166" s="307"/>
      <c r="AV1166" s="46" t="str">
        <f>IF(OR(O1166="",Q1166=""),"", IF(O1166&lt;20,DATE(O1166+118,Q1166,IF(S1166="",1,S1166)),DATE(O1166+88,Q1166,IF(S1166="",1,S1166))))</f>
        <v/>
      </c>
      <c r="AW1166" s="47" t="str">
        <f>IF(AV1166&lt;=設定シート!C$15,"昔",IF(AV1166&lt;=設定シート!E$15,"上",IF(AV1166&lt;=設定シート!G$15,"中","下")))</f>
        <v>下</v>
      </c>
      <c r="AX1166" s="4">
        <f>IF(AV1166&lt;=設定シート!$E$36,5,IF(AV1166&lt;=設定シート!$I$36,7,IF(AV1166&lt;=設定シート!$M$36,9,11)))</f>
        <v>11</v>
      </c>
      <c r="AY1166" s="202"/>
      <c r="AZ1166" s="200"/>
      <c r="BA1166" s="204">
        <f t="shared" ref="BA1166" si="652">AN1166</f>
        <v>0</v>
      </c>
      <c r="BB1166" s="200"/>
      <c r="BC1166" s="200"/>
    </row>
    <row r="1167" spans="2:65" ht="18" customHeight="1" x14ac:dyDescent="0.15">
      <c r="B1167" s="469"/>
      <c r="C1167" s="470"/>
      <c r="D1167" s="470"/>
      <c r="E1167" s="470"/>
      <c r="F1167" s="470"/>
      <c r="G1167" s="470"/>
      <c r="H1167" s="470"/>
      <c r="I1167" s="471"/>
      <c r="J1167" s="469"/>
      <c r="K1167" s="470"/>
      <c r="L1167" s="470"/>
      <c r="M1167" s="470"/>
      <c r="N1167" s="473"/>
      <c r="O1167" s="87"/>
      <c r="P1167" s="16" t="s">
        <v>45</v>
      </c>
      <c r="Q1167" s="45"/>
      <c r="R1167" s="16" t="s">
        <v>46</v>
      </c>
      <c r="S1167" s="88"/>
      <c r="T1167" s="480" t="s">
        <v>48</v>
      </c>
      <c r="U1167" s="481"/>
      <c r="V1167" s="482"/>
      <c r="W1167" s="483"/>
      <c r="X1167" s="483"/>
      <c r="Y1167" s="484"/>
      <c r="Z1167" s="482"/>
      <c r="AA1167" s="483"/>
      <c r="AB1167" s="483"/>
      <c r="AC1167" s="483"/>
      <c r="AD1167" s="482">
        <v>0</v>
      </c>
      <c r="AE1167" s="483"/>
      <c r="AF1167" s="483"/>
      <c r="AG1167" s="484"/>
      <c r="AH1167" s="435">
        <f>IF(V1166="賃金で算定",0,V1167+Z1167-AD1167)</f>
        <v>0</v>
      </c>
      <c r="AI1167" s="435"/>
      <c r="AJ1167" s="435"/>
      <c r="AK1167" s="465"/>
      <c r="AL1167" s="439">
        <f>IF(V1166="賃金で算定","賃金で算定",IF(OR(V1167=0,$F1170="",AV1166=""),0,IF(AW1166="昔",VLOOKUP($F1170,労務比率,AX1166,FALSE),IF(AW1166="上",VLOOKUP($F1170,労務比率,AX1166,FALSE),IF(AW1166="中",VLOOKUP($F1170,労務比率,AX1166,FALSE),VLOOKUP($F1170,労務比率,AX1166,FALSE))))))</f>
        <v>0</v>
      </c>
      <c r="AM1167" s="440"/>
      <c r="AN1167" s="615">
        <f>IF(V1166="賃金で算定",0,INT(AH1167*AL1167/100))</f>
        <v>0</v>
      </c>
      <c r="AO1167" s="616"/>
      <c r="AP1167" s="616"/>
      <c r="AQ1167" s="616"/>
      <c r="AR1167" s="616"/>
      <c r="AS1167" s="309"/>
      <c r="AV1167" s="46"/>
      <c r="AW1167" s="47"/>
      <c r="AY1167" s="203">
        <f t="shared" ref="AY1167" si="653">AH1167</f>
        <v>0</v>
      </c>
      <c r="AZ1167" s="201">
        <f>IF(AV1166&lt;=設定シート!C$85,AH1167,IF(AND(AV1166&gt;=設定シート!E$85,AV1166&lt;=設定シート!G$85),AH1167*105/108,AH1167))</f>
        <v>0</v>
      </c>
      <c r="BA1167" s="198"/>
      <c r="BB1167" s="201">
        <f t="shared" ref="BB1167" si="654">IF($AL1167="賃金で算定",0,INT(AY1167*$AL1167/100))</f>
        <v>0</v>
      </c>
      <c r="BC1167" s="201">
        <f>IF(AY1167=AZ1167,BB1167,AZ1167*$AL1167/100)</f>
        <v>0</v>
      </c>
      <c r="BL1167" s="43">
        <f>IF(AY1167=AZ1167,0,1)</f>
        <v>0</v>
      </c>
      <c r="BM1167" s="43" t="str">
        <f>IF(BL1167=1,AL1167,"")</f>
        <v/>
      </c>
    </row>
    <row r="1168" spans="2:65" ht="18" customHeight="1" x14ac:dyDescent="0.15">
      <c r="B1168" s="466"/>
      <c r="C1168" s="467"/>
      <c r="D1168" s="467"/>
      <c r="E1168" s="467"/>
      <c r="F1168" s="467"/>
      <c r="G1168" s="467"/>
      <c r="H1168" s="467"/>
      <c r="I1168" s="468"/>
      <c r="J1168" s="466"/>
      <c r="K1168" s="467"/>
      <c r="L1168" s="467"/>
      <c r="M1168" s="467"/>
      <c r="N1168" s="472"/>
      <c r="O1168" s="86"/>
      <c r="P1168" s="15" t="s">
        <v>45</v>
      </c>
      <c r="Q1168" s="44"/>
      <c r="R1168" s="15" t="s">
        <v>46</v>
      </c>
      <c r="S1168" s="85"/>
      <c r="T1168" s="474" t="s">
        <v>47</v>
      </c>
      <c r="U1168" s="475"/>
      <c r="V1168" s="476"/>
      <c r="W1168" s="477"/>
      <c r="X1168" s="477"/>
      <c r="Y1168" s="60"/>
      <c r="Z1168" s="33"/>
      <c r="AA1168" s="34"/>
      <c r="AB1168" s="34"/>
      <c r="AC1168" s="35"/>
      <c r="AD1168" s="33"/>
      <c r="AE1168" s="34"/>
      <c r="AF1168" s="34"/>
      <c r="AG1168" s="40"/>
      <c r="AH1168" s="462">
        <f>IF(V1168="賃金で算定",V1169+Z1169-AD1169,0)</f>
        <v>0</v>
      </c>
      <c r="AI1168" s="463"/>
      <c r="AJ1168" s="463"/>
      <c r="AK1168" s="464"/>
      <c r="AL1168" s="51"/>
      <c r="AM1168" s="52"/>
      <c r="AN1168" s="590"/>
      <c r="AO1168" s="591"/>
      <c r="AP1168" s="591"/>
      <c r="AQ1168" s="591"/>
      <c r="AR1168" s="591"/>
      <c r="AS1168" s="307"/>
      <c r="AV1168" s="46" t="str">
        <f>IF(OR(O1168="",Q1168=""),"", IF(O1168&lt;20,DATE(O1168+118,Q1168,IF(S1168="",1,S1168)),DATE(O1168+88,Q1168,IF(S1168="",1,S1168))))</f>
        <v/>
      </c>
      <c r="AW1168" s="47" t="str">
        <f>IF(AV1168&lt;=設定シート!C$15,"昔",IF(AV1168&lt;=設定シート!E$15,"上",IF(AV1168&lt;=設定シート!G$15,"中","下")))</f>
        <v>下</v>
      </c>
      <c r="AX1168" s="4">
        <f>IF(AV1168&lt;=設定シート!$E$36,5,IF(AV1168&lt;=設定シート!$I$36,7,IF(AV1168&lt;=設定シート!$M$36,9,11)))</f>
        <v>11</v>
      </c>
      <c r="AY1168" s="202"/>
      <c r="AZ1168" s="200"/>
      <c r="BA1168" s="204">
        <f t="shared" ref="BA1168" si="655">AN1168</f>
        <v>0</v>
      </c>
      <c r="BB1168" s="200"/>
      <c r="BC1168" s="200"/>
    </row>
    <row r="1169" spans="2:65" ht="18" customHeight="1" x14ac:dyDescent="0.15">
      <c r="B1169" s="469"/>
      <c r="C1169" s="470"/>
      <c r="D1169" s="470"/>
      <c r="E1169" s="470"/>
      <c r="F1169" s="470"/>
      <c r="G1169" s="470"/>
      <c r="H1169" s="470"/>
      <c r="I1169" s="471"/>
      <c r="J1169" s="469"/>
      <c r="K1169" s="470"/>
      <c r="L1169" s="470"/>
      <c r="M1169" s="470"/>
      <c r="N1169" s="473"/>
      <c r="O1169" s="87"/>
      <c r="P1169" s="184" t="s">
        <v>45</v>
      </c>
      <c r="Q1169" s="45"/>
      <c r="R1169" s="16" t="s">
        <v>46</v>
      </c>
      <c r="S1169" s="88"/>
      <c r="T1169" s="480" t="s">
        <v>48</v>
      </c>
      <c r="U1169" s="481"/>
      <c r="V1169" s="482"/>
      <c r="W1169" s="483"/>
      <c r="X1169" s="483"/>
      <c r="Y1169" s="484"/>
      <c r="Z1169" s="482"/>
      <c r="AA1169" s="483"/>
      <c r="AB1169" s="483"/>
      <c r="AC1169" s="483"/>
      <c r="AD1169" s="482">
        <v>0</v>
      </c>
      <c r="AE1169" s="483"/>
      <c r="AF1169" s="483"/>
      <c r="AG1169" s="484"/>
      <c r="AH1169" s="436">
        <f>IF(V1168="賃金で算定",0,V1169+Z1169-AD1169)</f>
        <v>0</v>
      </c>
      <c r="AI1169" s="437"/>
      <c r="AJ1169" s="437"/>
      <c r="AK1169" s="438"/>
      <c r="AL1169" s="439">
        <f>IF(V1168="賃金で算定","賃金で算定",IF(OR(V1169=0,$F1170="",AV1168=""),0,IF(AW1168="昔",VLOOKUP($F1170,労務比率,AX1168,FALSE),IF(AW1168="上",VLOOKUP($F1170,労務比率,AX1168,FALSE),IF(AW1168="中",VLOOKUP($F1170,労務比率,AX1168,FALSE),VLOOKUP($F1170,労務比率,AX1168,FALSE))))))</f>
        <v>0</v>
      </c>
      <c r="AM1169" s="440"/>
      <c r="AN1169" s="615">
        <f>IF(V1168="賃金で算定",0,INT(AH1169*AL1169/100))</f>
        <v>0</v>
      </c>
      <c r="AO1169" s="616"/>
      <c r="AP1169" s="616"/>
      <c r="AQ1169" s="616"/>
      <c r="AR1169" s="616"/>
      <c r="AS1169" s="309"/>
      <c r="AV1169" s="46"/>
      <c r="AW1169" s="47"/>
      <c r="AY1169" s="203">
        <f t="shared" ref="AY1169" si="656">AH1169</f>
        <v>0</v>
      </c>
      <c r="AZ1169" s="201">
        <f>IF(AV1168&lt;=設定シート!C$85,AH1169,IF(AND(AV1168&gt;=設定シート!E$85,AV1168&lt;=設定シート!G$85),AH1169*105/108,AH1169))</f>
        <v>0</v>
      </c>
      <c r="BA1169" s="198"/>
      <c r="BB1169" s="201">
        <f t="shared" ref="BB1169" si="657">IF($AL1169="賃金で算定",0,INT(AY1169*$AL1169/100))</f>
        <v>0</v>
      </c>
      <c r="BC1169" s="201">
        <f>IF(AY1169=AZ1169,BB1169,AZ1169*$AL1169/100)</f>
        <v>0</v>
      </c>
      <c r="BL1169" s="43">
        <f>IF(AY1169=AZ1169,0,1)</f>
        <v>0</v>
      </c>
      <c r="BM1169" s="43" t="str">
        <f>IF(BL1169=1,AL1169,"")</f>
        <v/>
      </c>
    </row>
    <row r="1170" spans="2:65" ht="18" customHeight="1" x14ac:dyDescent="0.15">
      <c r="B1170" s="441" t="s">
        <v>85</v>
      </c>
      <c r="C1170" s="442"/>
      <c r="D1170" s="442"/>
      <c r="E1170" s="443"/>
      <c r="F1170" s="450"/>
      <c r="G1170" s="451"/>
      <c r="H1170" s="451"/>
      <c r="I1170" s="451"/>
      <c r="J1170" s="451"/>
      <c r="K1170" s="451"/>
      <c r="L1170" s="451"/>
      <c r="M1170" s="451"/>
      <c r="N1170" s="452"/>
      <c r="O1170" s="441" t="s">
        <v>49</v>
      </c>
      <c r="P1170" s="442"/>
      <c r="Q1170" s="442"/>
      <c r="R1170" s="442"/>
      <c r="S1170" s="442"/>
      <c r="T1170" s="442"/>
      <c r="U1170" s="443"/>
      <c r="V1170" s="459">
        <f>AH1170</f>
        <v>0</v>
      </c>
      <c r="W1170" s="460"/>
      <c r="X1170" s="460"/>
      <c r="Y1170" s="461"/>
      <c r="Z1170" s="33"/>
      <c r="AA1170" s="34"/>
      <c r="AB1170" s="34"/>
      <c r="AC1170" s="35"/>
      <c r="AD1170" s="33"/>
      <c r="AE1170" s="34"/>
      <c r="AF1170" s="34"/>
      <c r="AG1170" s="35"/>
      <c r="AH1170" s="462">
        <f>AH1152+AH1154+AH1156+AH1158+AH1160+AH1162+AH1164+AH1166+AH1168</f>
        <v>0</v>
      </c>
      <c r="AI1170" s="463"/>
      <c r="AJ1170" s="463"/>
      <c r="AK1170" s="464"/>
      <c r="AL1170" s="53"/>
      <c r="AM1170" s="54"/>
      <c r="AN1170" s="459">
        <f>AN1152+AN1154+AN1156+AN1158+AN1160+AN1162+AN1164+AN1166+AN1168</f>
        <v>0</v>
      </c>
      <c r="AO1170" s="460"/>
      <c r="AP1170" s="460"/>
      <c r="AQ1170" s="460"/>
      <c r="AR1170" s="460"/>
      <c r="AS1170" s="307"/>
      <c r="AW1170" s="47"/>
      <c r="AY1170" s="202"/>
      <c r="AZ1170" s="205"/>
      <c r="BA1170" s="212">
        <f>BA1152+BA1154+BA1156+BA1158+BA1160+BA1162+BA1164+BA1166+BA1168</f>
        <v>0</v>
      </c>
      <c r="BB1170" s="204">
        <f>BB1153+BB1155+BB1157+BB1159+BB1161+BB1163+BB1165+BB1167+BB1169</f>
        <v>0</v>
      </c>
      <c r="BC1170" s="204">
        <f>SUMIF(BL1153:BL1169,0,BC1153:BC1169)+ROUNDDOWN(ROUNDDOWN(BL1170*105/108,0)*BM1170/100,0)</f>
        <v>0</v>
      </c>
      <c r="BL1170" s="43">
        <f>SUMIF(BL1153:BL1169,1,AH1153:AK1169)</f>
        <v>0</v>
      </c>
      <c r="BM1170" s="43">
        <f>IF(COUNT(BM1153:BM1169)=0,0,SUM(BM1153:BM1169)/COUNT(BM1153:BM1169))</f>
        <v>0</v>
      </c>
    </row>
    <row r="1171" spans="2:65" ht="18" customHeight="1" x14ac:dyDescent="0.15">
      <c r="B1171" s="444"/>
      <c r="C1171" s="445"/>
      <c r="D1171" s="445"/>
      <c r="E1171" s="446"/>
      <c r="F1171" s="453"/>
      <c r="G1171" s="454"/>
      <c r="H1171" s="454"/>
      <c r="I1171" s="454"/>
      <c r="J1171" s="454"/>
      <c r="K1171" s="454"/>
      <c r="L1171" s="454"/>
      <c r="M1171" s="454"/>
      <c r="N1171" s="455"/>
      <c r="O1171" s="444"/>
      <c r="P1171" s="445"/>
      <c r="Q1171" s="445"/>
      <c r="R1171" s="445"/>
      <c r="S1171" s="445"/>
      <c r="T1171" s="445"/>
      <c r="U1171" s="446"/>
      <c r="V1171" s="434">
        <f>V1153+V1155+V1157+V1159+V1161+V1163+V1165+V1167+V1169-V1170</f>
        <v>0</v>
      </c>
      <c r="W1171" s="435"/>
      <c r="X1171" s="435"/>
      <c r="Y1171" s="465"/>
      <c r="Z1171" s="434">
        <f>Z1153+Z1155+Z1157+Z1159+Z1161+Z1163+Z1165+Z1167+Z1169</f>
        <v>0</v>
      </c>
      <c r="AA1171" s="435"/>
      <c r="AB1171" s="435"/>
      <c r="AC1171" s="435"/>
      <c r="AD1171" s="434">
        <f>AD1153+AD1155+AD1157+AD1159+AD1161+AD1163+AD1165+AD1167+AD1169</f>
        <v>0</v>
      </c>
      <c r="AE1171" s="435"/>
      <c r="AF1171" s="435"/>
      <c r="AG1171" s="435"/>
      <c r="AH1171" s="434">
        <f>AY1171</f>
        <v>0</v>
      </c>
      <c r="AI1171" s="435"/>
      <c r="AJ1171" s="435"/>
      <c r="AK1171" s="435"/>
      <c r="AL1171" s="55"/>
      <c r="AM1171" s="56"/>
      <c r="AN1171" s="926">
        <f>BB1171</f>
        <v>0</v>
      </c>
      <c r="AO1171" s="638"/>
      <c r="AP1171" s="638"/>
      <c r="AQ1171" s="638"/>
      <c r="AR1171" s="638"/>
      <c r="AS1171" s="308"/>
      <c r="AW1171" s="47"/>
      <c r="AY1171" s="208">
        <f>AY1153+AY1155+AY1157+AY1159+AY1161+AY1163+AY1165+AY1167+AY1169</f>
        <v>0</v>
      </c>
      <c r="AZ1171" s="210"/>
      <c r="BA1171" s="210"/>
      <c r="BB1171" s="206">
        <f>BB1170</f>
        <v>0</v>
      </c>
      <c r="BC1171" s="213"/>
    </row>
    <row r="1172" spans="2:65" ht="18" customHeight="1" x14ac:dyDescent="0.15">
      <c r="B1172" s="447"/>
      <c r="C1172" s="448"/>
      <c r="D1172" s="448"/>
      <c r="E1172" s="449"/>
      <c r="F1172" s="456"/>
      <c r="G1172" s="457"/>
      <c r="H1172" s="457"/>
      <c r="I1172" s="457"/>
      <c r="J1172" s="457"/>
      <c r="K1172" s="457"/>
      <c r="L1172" s="457"/>
      <c r="M1172" s="457"/>
      <c r="N1172" s="458"/>
      <c r="O1172" s="447"/>
      <c r="P1172" s="448"/>
      <c r="Q1172" s="448"/>
      <c r="R1172" s="448"/>
      <c r="S1172" s="448"/>
      <c r="T1172" s="448"/>
      <c r="U1172" s="449"/>
      <c r="V1172" s="436"/>
      <c r="W1172" s="437"/>
      <c r="X1172" s="437"/>
      <c r="Y1172" s="438"/>
      <c r="Z1172" s="436"/>
      <c r="AA1172" s="437"/>
      <c r="AB1172" s="437"/>
      <c r="AC1172" s="437"/>
      <c r="AD1172" s="436"/>
      <c r="AE1172" s="437"/>
      <c r="AF1172" s="437"/>
      <c r="AG1172" s="437"/>
      <c r="AH1172" s="436">
        <f>AZ1172</f>
        <v>0</v>
      </c>
      <c r="AI1172" s="437"/>
      <c r="AJ1172" s="437"/>
      <c r="AK1172" s="438"/>
      <c r="AL1172" s="57"/>
      <c r="AM1172" s="58"/>
      <c r="AN1172" s="615">
        <f>BC1172</f>
        <v>0</v>
      </c>
      <c r="AO1172" s="616"/>
      <c r="AP1172" s="616"/>
      <c r="AQ1172" s="616"/>
      <c r="AR1172" s="616"/>
      <c r="AS1172" s="309"/>
      <c r="AU1172" s="90"/>
      <c r="AW1172" s="47"/>
      <c r="AY1172" s="209"/>
      <c r="AZ1172" s="211">
        <f>IF(AZ1153+AZ1155+AZ1157+AZ1159+AZ1161+AZ1163+AZ1165+AZ1167+AZ1169=AY1171,0,ROUNDDOWN(AZ1153+AZ1155+AZ1157+AZ1159+AZ1161+AZ1163+AZ1165+AZ1167+AZ1169,0))</f>
        <v>0</v>
      </c>
      <c r="BA1172" s="207"/>
      <c r="BB1172" s="207"/>
      <c r="BC1172" s="211">
        <f>IF(BC1170=BB1171,0,BC1170)</f>
        <v>0</v>
      </c>
    </row>
    <row r="1173" spans="2:65" ht="18" customHeight="1" x14ac:dyDescent="0.15">
      <c r="AD1173" s="1" t="str">
        <f>IF(AND($F1170="",$V1170+$V1171&gt;0),"事業の種類を選択してください。","")</f>
        <v/>
      </c>
      <c r="AN1173" s="929">
        <f>IF(AN1170=0,0,AN1170+IF(AN1172=0,AN1171,AN1172))</f>
        <v>0</v>
      </c>
      <c r="AO1173" s="929"/>
      <c r="AP1173" s="929"/>
      <c r="AQ1173" s="929"/>
      <c r="AR1173" s="929"/>
      <c r="AW1173" s="47"/>
    </row>
    <row r="1174" spans="2:65" ht="31.5" customHeight="1" x14ac:dyDescent="0.15">
      <c r="AN1174" s="337"/>
      <c r="AO1174" s="337"/>
      <c r="AP1174" s="337"/>
      <c r="AQ1174" s="337"/>
      <c r="AR1174" s="337"/>
      <c r="AW1174" s="47"/>
    </row>
    <row r="1175" spans="2:65" ht="7.5" customHeight="1" x14ac:dyDescent="0.15">
      <c r="X1175" s="6"/>
      <c r="Y1175" s="6"/>
      <c r="AW1175" s="47"/>
    </row>
    <row r="1176" spans="2:65" ht="10.5" customHeight="1" x14ac:dyDescent="0.15">
      <c r="X1176" s="6"/>
      <c r="Y1176" s="6"/>
      <c r="AW1176" s="47"/>
    </row>
    <row r="1177" spans="2:65" ht="5.25" customHeight="1" x14ac:dyDescent="0.15">
      <c r="X1177" s="6"/>
      <c r="Y1177" s="6"/>
      <c r="AW1177" s="47"/>
    </row>
    <row r="1178" spans="2:65" ht="5.25" customHeight="1" x14ac:dyDescent="0.15">
      <c r="X1178" s="6"/>
      <c r="Y1178" s="6"/>
      <c r="AW1178" s="47"/>
    </row>
    <row r="1179" spans="2:65" ht="5.25" customHeight="1" x14ac:dyDescent="0.15">
      <c r="X1179" s="6"/>
      <c r="Y1179" s="6"/>
      <c r="AW1179" s="47"/>
    </row>
    <row r="1180" spans="2:65" ht="5.25" customHeight="1" x14ac:dyDescent="0.15">
      <c r="X1180" s="6"/>
      <c r="Y1180" s="6"/>
      <c r="AW1180" s="47"/>
    </row>
    <row r="1181" spans="2:65" ht="17.25" customHeight="1" x14ac:dyDescent="0.15">
      <c r="B1181" s="2" t="s">
        <v>50</v>
      </c>
      <c r="S1181" s="4"/>
      <c r="T1181" s="4"/>
      <c r="U1181" s="4"/>
      <c r="V1181" s="4"/>
      <c r="W1181" s="4"/>
      <c r="AL1181" s="48"/>
      <c r="AW1181" s="47"/>
    </row>
    <row r="1182" spans="2:65" ht="12.75" customHeight="1" x14ac:dyDescent="0.15">
      <c r="M1182" s="49"/>
      <c r="N1182" s="49"/>
      <c r="O1182" s="49"/>
      <c r="P1182" s="49"/>
      <c r="Q1182" s="49"/>
      <c r="R1182" s="49"/>
      <c r="S1182" s="49"/>
      <c r="T1182" s="50"/>
      <c r="U1182" s="50"/>
      <c r="V1182" s="50"/>
      <c r="W1182" s="50"/>
      <c r="X1182" s="50"/>
      <c r="Y1182" s="50"/>
      <c r="Z1182" s="50"/>
      <c r="AA1182" s="49"/>
      <c r="AB1182" s="49"/>
      <c r="AC1182" s="49"/>
      <c r="AL1182" s="48"/>
      <c r="AM1182" s="560" t="s">
        <v>266</v>
      </c>
      <c r="AN1182" s="561"/>
      <c r="AO1182" s="561"/>
      <c r="AP1182" s="562"/>
      <c r="AW1182" s="47"/>
    </row>
    <row r="1183" spans="2:65" ht="12.75" customHeight="1" x14ac:dyDescent="0.15">
      <c r="M1183" s="49"/>
      <c r="N1183" s="49"/>
      <c r="O1183" s="49"/>
      <c r="P1183" s="49"/>
      <c r="Q1183" s="49"/>
      <c r="R1183" s="49"/>
      <c r="S1183" s="49"/>
      <c r="T1183" s="50"/>
      <c r="U1183" s="50"/>
      <c r="V1183" s="50"/>
      <c r="W1183" s="50"/>
      <c r="X1183" s="50"/>
      <c r="Y1183" s="50"/>
      <c r="Z1183" s="50"/>
      <c r="AA1183" s="49"/>
      <c r="AB1183" s="49"/>
      <c r="AC1183" s="49"/>
      <c r="AL1183" s="48"/>
      <c r="AM1183" s="563"/>
      <c r="AN1183" s="564"/>
      <c r="AO1183" s="564"/>
      <c r="AP1183" s="565"/>
      <c r="AW1183" s="47"/>
    </row>
    <row r="1184" spans="2:65" ht="12.75" customHeight="1" x14ac:dyDescent="0.15">
      <c r="M1184" s="49"/>
      <c r="N1184" s="49"/>
      <c r="O1184" s="49"/>
      <c r="P1184" s="49"/>
      <c r="Q1184" s="49"/>
      <c r="R1184" s="49"/>
      <c r="S1184" s="49"/>
      <c r="T1184" s="49"/>
      <c r="U1184" s="49"/>
      <c r="V1184" s="49"/>
      <c r="W1184" s="49"/>
      <c r="X1184" s="49"/>
      <c r="Y1184" s="49"/>
      <c r="Z1184" s="49"/>
      <c r="AA1184" s="49"/>
      <c r="AB1184" s="49"/>
      <c r="AC1184" s="49"/>
      <c r="AL1184" s="48"/>
      <c r="AM1184" s="220"/>
      <c r="AN1184" s="335"/>
      <c r="AW1184" s="47"/>
    </row>
    <row r="1185" spans="2:65" ht="6" customHeight="1" x14ac:dyDescent="0.15">
      <c r="M1185" s="49"/>
      <c r="N1185" s="49"/>
      <c r="O1185" s="49"/>
      <c r="P1185" s="49"/>
      <c r="Q1185" s="49"/>
      <c r="R1185" s="49"/>
      <c r="S1185" s="49"/>
      <c r="T1185" s="49"/>
      <c r="U1185" s="49"/>
      <c r="V1185" s="49"/>
      <c r="W1185" s="49"/>
      <c r="X1185" s="49"/>
      <c r="Y1185" s="49"/>
      <c r="Z1185" s="49"/>
      <c r="AA1185" s="49"/>
      <c r="AB1185" s="49"/>
      <c r="AC1185" s="49"/>
      <c r="AL1185" s="48"/>
      <c r="AM1185" s="48"/>
      <c r="AW1185" s="47"/>
    </row>
    <row r="1186" spans="2:65" ht="12.75" customHeight="1" x14ac:dyDescent="0.15">
      <c r="B1186" s="566" t="s">
        <v>2</v>
      </c>
      <c r="C1186" s="567"/>
      <c r="D1186" s="567"/>
      <c r="E1186" s="567"/>
      <c r="F1186" s="567"/>
      <c r="G1186" s="567"/>
      <c r="H1186" s="567"/>
      <c r="I1186" s="567"/>
      <c r="J1186" s="569" t="s">
        <v>10</v>
      </c>
      <c r="K1186" s="569"/>
      <c r="L1186" s="3" t="s">
        <v>3</v>
      </c>
      <c r="M1186" s="569" t="s">
        <v>11</v>
      </c>
      <c r="N1186" s="569"/>
      <c r="O1186" s="570" t="s">
        <v>12</v>
      </c>
      <c r="P1186" s="569"/>
      <c r="Q1186" s="569"/>
      <c r="R1186" s="569"/>
      <c r="S1186" s="569"/>
      <c r="T1186" s="569"/>
      <c r="U1186" s="569" t="s">
        <v>13</v>
      </c>
      <c r="V1186" s="569"/>
      <c r="W1186" s="569"/>
      <c r="AD1186" s="5"/>
      <c r="AE1186" s="5"/>
      <c r="AF1186" s="5"/>
      <c r="AG1186" s="5"/>
      <c r="AH1186" s="5"/>
      <c r="AI1186" s="5"/>
      <c r="AJ1186" s="5"/>
      <c r="AL1186" s="571">
        <f>$AL$9</f>
        <v>0</v>
      </c>
      <c r="AM1186" s="572"/>
      <c r="AN1186" s="938" t="s">
        <v>4</v>
      </c>
      <c r="AO1186" s="938"/>
      <c r="AP1186" s="941">
        <v>29</v>
      </c>
      <c r="AQ1186" s="941"/>
      <c r="AR1186" s="938" t="s">
        <v>5</v>
      </c>
      <c r="AS1186" s="944"/>
      <c r="AW1186" s="47"/>
    </row>
    <row r="1187" spans="2:65" ht="13.5" customHeight="1" x14ac:dyDescent="0.15">
      <c r="B1187" s="567"/>
      <c r="C1187" s="567"/>
      <c r="D1187" s="567"/>
      <c r="E1187" s="567"/>
      <c r="F1187" s="567"/>
      <c r="G1187" s="567"/>
      <c r="H1187" s="567"/>
      <c r="I1187" s="567"/>
      <c r="J1187" s="508" t="str">
        <f>$J$10</f>
        <v>1</v>
      </c>
      <c r="K1187" s="510" t="str">
        <f>$K$10</f>
        <v>2</v>
      </c>
      <c r="L1187" s="513" t="str">
        <f>$L$10</f>
        <v>1</v>
      </c>
      <c r="M1187" s="516" t="str">
        <f>$M$10</f>
        <v>0</v>
      </c>
      <c r="N1187" s="510" t="str">
        <f>$N$10</f>
        <v>3</v>
      </c>
      <c r="O1187" s="516" t="str">
        <f>$O$10</f>
        <v>9</v>
      </c>
      <c r="P1187" s="519" t="str">
        <f>$P$10</f>
        <v>3</v>
      </c>
      <c r="Q1187" s="519" t="str">
        <f>$Q$10</f>
        <v>9</v>
      </c>
      <c r="R1187" s="519" t="str">
        <f>$R$10</f>
        <v>0</v>
      </c>
      <c r="S1187" s="519" t="str">
        <f>$S$10</f>
        <v>2</v>
      </c>
      <c r="T1187" s="510" t="str">
        <f>$T$10</f>
        <v>5</v>
      </c>
      <c r="U1187" s="516">
        <f>$U$10</f>
        <v>0</v>
      </c>
      <c r="V1187" s="519">
        <f>$V$10</f>
        <v>0</v>
      </c>
      <c r="W1187" s="510">
        <f>$W$10</f>
        <v>0</v>
      </c>
      <c r="AD1187" s="5"/>
      <c r="AE1187" s="5"/>
      <c r="AF1187" s="5"/>
      <c r="AG1187" s="5"/>
      <c r="AH1187" s="5"/>
      <c r="AI1187" s="5"/>
      <c r="AJ1187" s="5"/>
      <c r="AL1187" s="573"/>
      <c r="AM1187" s="574"/>
      <c r="AN1187" s="939"/>
      <c r="AO1187" s="939"/>
      <c r="AP1187" s="942"/>
      <c r="AQ1187" s="942"/>
      <c r="AR1187" s="939"/>
      <c r="AS1187" s="945"/>
      <c r="AW1187" s="47"/>
    </row>
    <row r="1188" spans="2:65" ht="9" customHeight="1" x14ac:dyDescent="0.15">
      <c r="B1188" s="567"/>
      <c r="C1188" s="567"/>
      <c r="D1188" s="567"/>
      <c r="E1188" s="567"/>
      <c r="F1188" s="567"/>
      <c r="G1188" s="567"/>
      <c r="H1188" s="567"/>
      <c r="I1188" s="567"/>
      <c r="J1188" s="509"/>
      <c r="K1188" s="511"/>
      <c r="L1188" s="514"/>
      <c r="M1188" s="517"/>
      <c r="N1188" s="511"/>
      <c r="O1188" s="517"/>
      <c r="P1188" s="520"/>
      <c r="Q1188" s="520"/>
      <c r="R1188" s="520"/>
      <c r="S1188" s="520"/>
      <c r="T1188" s="511"/>
      <c r="U1188" s="517"/>
      <c r="V1188" s="520"/>
      <c r="W1188" s="511"/>
      <c r="AD1188" s="5"/>
      <c r="AE1188" s="5"/>
      <c r="AF1188" s="5"/>
      <c r="AG1188" s="5"/>
      <c r="AH1188" s="5"/>
      <c r="AI1188" s="5"/>
      <c r="AJ1188" s="5"/>
      <c r="AL1188" s="575"/>
      <c r="AM1188" s="576"/>
      <c r="AN1188" s="940"/>
      <c r="AO1188" s="940"/>
      <c r="AP1188" s="943"/>
      <c r="AQ1188" s="943"/>
      <c r="AR1188" s="940"/>
      <c r="AS1188" s="946"/>
      <c r="AW1188" s="47"/>
    </row>
    <row r="1189" spans="2:65" ht="6" customHeight="1" x14ac:dyDescent="0.15">
      <c r="B1189" s="568"/>
      <c r="C1189" s="568"/>
      <c r="D1189" s="568"/>
      <c r="E1189" s="568"/>
      <c r="F1189" s="568"/>
      <c r="G1189" s="568"/>
      <c r="H1189" s="568"/>
      <c r="I1189" s="568"/>
      <c r="J1189" s="509"/>
      <c r="K1189" s="512"/>
      <c r="L1189" s="515"/>
      <c r="M1189" s="518"/>
      <c r="N1189" s="512"/>
      <c r="O1189" s="518"/>
      <c r="P1189" s="521"/>
      <c r="Q1189" s="521"/>
      <c r="R1189" s="521"/>
      <c r="S1189" s="521"/>
      <c r="T1189" s="512"/>
      <c r="U1189" s="518"/>
      <c r="V1189" s="521"/>
      <c r="W1189" s="512"/>
      <c r="AW1189" s="47"/>
    </row>
    <row r="1190" spans="2:65" ht="15" customHeight="1" x14ac:dyDescent="0.15">
      <c r="B1190" s="487" t="s">
        <v>51</v>
      </c>
      <c r="C1190" s="488"/>
      <c r="D1190" s="488"/>
      <c r="E1190" s="488"/>
      <c r="F1190" s="488"/>
      <c r="G1190" s="488"/>
      <c r="H1190" s="488"/>
      <c r="I1190" s="489"/>
      <c r="J1190" s="487" t="s">
        <v>6</v>
      </c>
      <c r="K1190" s="488"/>
      <c r="L1190" s="488"/>
      <c r="M1190" s="488"/>
      <c r="N1190" s="496"/>
      <c r="O1190" s="499" t="s">
        <v>52</v>
      </c>
      <c r="P1190" s="488"/>
      <c r="Q1190" s="488"/>
      <c r="R1190" s="488"/>
      <c r="S1190" s="488"/>
      <c r="T1190" s="488"/>
      <c r="U1190" s="489"/>
      <c r="V1190" s="12" t="s">
        <v>53</v>
      </c>
      <c r="W1190" s="27"/>
      <c r="X1190" s="27"/>
      <c r="Y1190" s="526" t="s">
        <v>54</v>
      </c>
      <c r="Z1190" s="526"/>
      <c r="AA1190" s="526"/>
      <c r="AB1190" s="526"/>
      <c r="AC1190" s="526"/>
      <c r="AD1190" s="526"/>
      <c r="AE1190" s="526"/>
      <c r="AF1190" s="526"/>
      <c r="AG1190" s="526"/>
      <c r="AH1190" s="526"/>
      <c r="AI1190" s="27"/>
      <c r="AJ1190" s="27"/>
      <c r="AK1190" s="28"/>
      <c r="AL1190" s="527" t="s">
        <v>216</v>
      </c>
      <c r="AM1190" s="527"/>
      <c r="AN1190" s="930" t="s">
        <v>33</v>
      </c>
      <c r="AO1190" s="930"/>
      <c r="AP1190" s="930"/>
      <c r="AQ1190" s="930"/>
      <c r="AR1190" s="930"/>
      <c r="AS1190" s="931"/>
      <c r="AW1190" s="47"/>
    </row>
    <row r="1191" spans="2:65" ht="13.5" customHeight="1" x14ac:dyDescent="0.15">
      <c r="B1191" s="490"/>
      <c r="C1191" s="491"/>
      <c r="D1191" s="491"/>
      <c r="E1191" s="491"/>
      <c r="F1191" s="491"/>
      <c r="G1191" s="491"/>
      <c r="H1191" s="491"/>
      <c r="I1191" s="492"/>
      <c r="J1191" s="490"/>
      <c r="K1191" s="491"/>
      <c r="L1191" s="491"/>
      <c r="M1191" s="491"/>
      <c r="N1191" s="497"/>
      <c r="O1191" s="500"/>
      <c r="P1191" s="491"/>
      <c r="Q1191" s="491"/>
      <c r="R1191" s="491"/>
      <c r="S1191" s="491"/>
      <c r="T1191" s="491"/>
      <c r="U1191" s="492"/>
      <c r="V1191" s="530" t="s">
        <v>7</v>
      </c>
      <c r="W1191" s="531"/>
      <c r="X1191" s="531"/>
      <c r="Y1191" s="532"/>
      <c r="Z1191" s="536" t="s">
        <v>16</v>
      </c>
      <c r="AA1191" s="537"/>
      <c r="AB1191" s="537"/>
      <c r="AC1191" s="538"/>
      <c r="AD1191" s="542" t="s">
        <v>17</v>
      </c>
      <c r="AE1191" s="543"/>
      <c r="AF1191" s="543"/>
      <c r="AG1191" s="544"/>
      <c r="AH1191" s="548" t="s">
        <v>86</v>
      </c>
      <c r="AI1191" s="549"/>
      <c r="AJ1191" s="549"/>
      <c r="AK1191" s="550"/>
      <c r="AL1191" s="554" t="s">
        <v>217</v>
      </c>
      <c r="AM1191" s="554"/>
      <c r="AN1191" s="932" t="s">
        <v>19</v>
      </c>
      <c r="AO1191" s="933"/>
      <c r="AP1191" s="933"/>
      <c r="AQ1191" s="933"/>
      <c r="AR1191" s="934"/>
      <c r="AS1191" s="935"/>
      <c r="AW1191" s="47"/>
      <c r="AY1191" s="196" t="s">
        <v>243</v>
      </c>
      <c r="AZ1191" s="196" t="s">
        <v>243</v>
      </c>
      <c r="BA1191" s="196" t="s">
        <v>241</v>
      </c>
      <c r="BB1191" s="522" t="s">
        <v>242</v>
      </c>
      <c r="BC1191" s="523"/>
    </row>
    <row r="1192" spans="2:65" ht="13.5" customHeight="1" x14ac:dyDescent="0.15">
      <c r="B1192" s="493"/>
      <c r="C1192" s="494"/>
      <c r="D1192" s="494"/>
      <c r="E1192" s="494"/>
      <c r="F1192" s="494"/>
      <c r="G1192" s="494"/>
      <c r="H1192" s="494"/>
      <c r="I1192" s="495"/>
      <c r="J1192" s="493"/>
      <c r="K1192" s="494"/>
      <c r="L1192" s="494"/>
      <c r="M1192" s="494"/>
      <c r="N1192" s="498"/>
      <c r="O1192" s="501"/>
      <c r="P1192" s="494"/>
      <c r="Q1192" s="494"/>
      <c r="R1192" s="494"/>
      <c r="S1192" s="494"/>
      <c r="T1192" s="494"/>
      <c r="U1192" s="495"/>
      <c r="V1192" s="533"/>
      <c r="W1192" s="534"/>
      <c r="X1192" s="534"/>
      <c r="Y1192" s="535"/>
      <c r="Z1192" s="539"/>
      <c r="AA1192" s="540"/>
      <c r="AB1192" s="540"/>
      <c r="AC1192" s="541"/>
      <c r="AD1192" s="545"/>
      <c r="AE1192" s="546"/>
      <c r="AF1192" s="546"/>
      <c r="AG1192" s="547"/>
      <c r="AH1192" s="551"/>
      <c r="AI1192" s="552"/>
      <c r="AJ1192" s="552"/>
      <c r="AK1192" s="553"/>
      <c r="AL1192" s="555"/>
      <c r="AM1192" s="555"/>
      <c r="AN1192" s="936"/>
      <c r="AO1192" s="936"/>
      <c r="AP1192" s="936"/>
      <c r="AQ1192" s="936"/>
      <c r="AR1192" s="936"/>
      <c r="AS1192" s="937"/>
      <c r="AW1192" s="47"/>
      <c r="AY1192" s="197"/>
      <c r="AZ1192" s="198" t="s">
        <v>237</v>
      </c>
      <c r="BA1192" s="198" t="s">
        <v>240</v>
      </c>
      <c r="BB1192" s="199" t="s">
        <v>238</v>
      </c>
      <c r="BC1192" s="198" t="s">
        <v>237</v>
      </c>
      <c r="BL1192" s="43" t="s">
        <v>251</v>
      </c>
      <c r="BM1192" s="43" t="s">
        <v>151</v>
      </c>
    </row>
    <row r="1193" spans="2:65" ht="18" customHeight="1" x14ac:dyDescent="0.15">
      <c r="B1193" s="466"/>
      <c r="C1193" s="467"/>
      <c r="D1193" s="467"/>
      <c r="E1193" s="467"/>
      <c r="F1193" s="467"/>
      <c r="G1193" s="467"/>
      <c r="H1193" s="467"/>
      <c r="I1193" s="468"/>
      <c r="J1193" s="466"/>
      <c r="K1193" s="467"/>
      <c r="L1193" s="467"/>
      <c r="M1193" s="467"/>
      <c r="N1193" s="472"/>
      <c r="O1193" s="86"/>
      <c r="P1193" s="15" t="s">
        <v>0</v>
      </c>
      <c r="Q1193" s="44"/>
      <c r="R1193" s="15" t="s">
        <v>1</v>
      </c>
      <c r="S1193" s="85"/>
      <c r="T1193" s="474" t="s">
        <v>57</v>
      </c>
      <c r="U1193" s="475"/>
      <c r="V1193" s="476"/>
      <c r="W1193" s="477"/>
      <c r="X1193" s="477"/>
      <c r="Y1193" s="59" t="s">
        <v>8</v>
      </c>
      <c r="Z1193" s="37"/>
      <c r="AA1193" s="38"/>
      <c r="AB1193" s="38"/>
      <c r="AC1193" s="36" t="s">
        <v>8</v>
      </c>
      <c r="AD1193" s="37"/>
      <c r="AE1193" s="38"/>
      <c r="AF1193" s="38"/>
      <c r="AG1193" s="39" t="s">
        <v>8</v>
      </c>
      <c r="AH1193" s="462">
        <f>IF(V1193="賃金で算定",V1194+Z1194-AD1194,0)</f>
        <v>0</v>
      </c>
      <c r="AI1193" s="463"/>
      <c r="AJ1193" s="463"/>
      <c r="AK1193" s="464"/>
      <c r="AL1193" s="51"/>
      <c r="AM1193" s="52"/>
      <c r="AN1193" s="590"/>
      <c r="AO1193" s="591"/>
      <c r="AP1193" s="591"/>
      <c r="AQ1193" s="591"/>
      <c r="AR1193" s="591"/>
      <c r="AS1193" s="265" t="s">
        <v>8</v>
      </c>
      <c r="AV1193" s="46" t="str">
        <f>IF(OR(O1193="",Q1193=""),"", IF(O1193&lt;20,DATE(O1193+118,Q1193,IF(S1193="",1,S1193)),DATE(O1193+88,Q1193,IF(S1193="",1,S1193))))</f>
        <v/>
      </c>
      <c r="AW1193" s="47" t="str">
        <f>IF(AV1193&lt;=設定シート!C$15,"昔",IF(AV1193&lt;=設定シート!E$15,"上",IF(AV1193&lt;=設定シート!G$15,"中","下")))</f>
        <v>下</v>
      </c>
      <c r="AX1193" s="4">
        <f>IF(AV1193&lt;=設定シート!$E$36,5,IF(AV1193&lt;=設定シート!$I$36,7,IF(AV1193&lt;=設定シート!$M$36,9,11)))</f>
        <v>11</v>
      </c>
      <c r="AY1193" s="202"/>
      <c r="AZ1193" s="200"/>
      <c r="BA1193" s="204">
        <f>AN1193</f>
        <v>0</v>
      </c>
      <c r="BB1193" s="200"/>
      <c r="BC1193" s="200"/>
    </row>
    <row r="1194" spans="2:65" ht="18" customHeight="1" x14ac:dyDescent="0.15">
      <c r="B1194" s="469"/>
      <c r="C1194" s="470"/>
      <c r="D1194" s="470"/>
      <c r="E1194" s="470"/>
      <c r="F1194" s="470"/>
      <c r="G1194" s="470"/>
      <c r="H1194" s="470"/>
      <c r="I1194" s="471"/>
      <c r="J1194" s="469"/>
      <c r="K1194" s="470"/>
      <c r="L1194" s="470"/>
      <c r="M1194" s="470"/>
      <c r="N1194" s="473"/>
      <c r="O1194" s="87"/>
      <c r="P1194" s="5" t="s">
        <v>0</v>
      </c>
      <c r="Q1194" s="45"/>
      <c r="R1194" s="5" t="s">
        <v>1</v>
      </c>
      <c r="S1194" s="88"/>
      <c r="T1194" s="480" t="s">
        <v>58</v>
      </c>
      <c r="U1194" s="481"/>
      <c r="V1194" s="482"/>
      <c r="W1194" s="483"/>
      <c r="X1194" s="483"/>
      <c r="Y1194" s="484"/>
      <c r="Z1194" s="485"/>
      <c r="AA1194" s="486"/>
      <c r="AB1194" s="486"/>
      <c r="AC1194" s="486"/>
      <c r="AD1194" s="482">
        <v>0</v>
      </c>
      <c r="AE1194" s="483"/>
      <c r="AF1194" s="483"/>
      <c r="AG1194" s="484"/>
      <c r="AH1194" s="435">
        <f>IF(V1193="賃金で算定",0,V1194+Z1194-AD1194)</f>
        <v>0</v>
      </c>
      <c r="AI1194" s="435"/>
      <c r="AJ1194" s="435"/>
      <c r="AK1194" s="465"/>
      <c r="AL1194" s="439">
        <f>IF(V1193="賃金で算定","賃金で算定",IF(OR(V1194=0,$F1211="",AV1193=""),0,IF(AW1193="昔",VLOOKUP($F1211,労務比率,AX1193,FALSE),IF(AW1193="上",VLOOKUP($F1211,労務比率,AX1193,FALSE),IF(AW1193="中",VLOOKUP($F1211,労務比率,AX1193,FALSE),VLOOKUP($F1211,労務比率,AX1193,FALSE))))))</f>
        <v>0</v>
      </c>
      <c r="AM1194" s="440"/>
      <c r="AN1194" s="615">
        <f>IF(V1193="賃金で算定",0,INT(AH1194*AL1194/100))</f>
        <v>0</v>
      </c>
      <c r="AO1194" s="616"/>
      <c r="AP1194" s="616"/>
      <c r="AQ1194" s="616"/>
      <c r="AR1194" s="616"/>
      <c r="AS1194" s="309"/>
      <c r="AV1194" s="46"/>
      <c r="AW1194" s="47"/>
      <c r="AY1194" s="203">
        <f>AH1194</f>
        <v>0</v>
      </c>
      <c r="AZ1194" s="201">
        <f>IF(AV1193&lt;=設定シート!C$85,AH1194,IF(AND(AV1193&gt;=設定シート!E$85,AV1193&lt;=設定シート!G$85),AH1194*105/108,AH1194))</f>
        <v>0</v>
      </c>
      <c r="BA1194" s="198"/>
      <c r="BB1194" s="201">
        <f>IF($AL1194="賃金で算定",0,INT(AY1194*$AL1194/100))</f>
        <v>0</v>
      </c>
      <c r="BC1194" s="201">
        <f>IF(AY1194=AZ1194,BB1194,AZ1194*$AL1194/100)</f>
        <v>0</v>
      </c>
      <c r="BL1194" s="43">
        <f>IF(AY1194=AZ1194,0,1)</f>
        <v>0</v>
      </c>
      <c r="BM1194" s="43" t="str">
        <f>IF(BL1194=1,AL1194,"")</f>
        <v/>
      </c>
    </row>
    <row r="1195" spans="2:65" ht="18" customHeight="1" x14ac:dyDescent="0.15">
      <c r="B1195" s="466"/>
      <c r="C1195" s="467"/>
      <c r="D1195" s="467"/>
      <c r="E1195" s="467"/>
      <c r="F1195" s="467"/>
      <c r="G1195" s="467"/>
      <c r="H1195" s="467"/>
      <c r="I1195" s="468"/>
      <c r="J1195" s="466"/>
      <c r="K1195" s="467"/>
      <c r="L1195" s="467"/>
      <c r="M1195" s="467"/>
      <c r="N1195" s="472"/>
      <c r="O1195" s="86"/>
      <c r="P1195" s="15" t="s">
        <v>45</v>
      </c>
      <c r="Q1195" s="44"/>
      <c r="R1195" s="15" t="s">
        <v>46</v>
      </c>
      <c r="S1195" s="85"/>
      <c r="T1195" s="474" t="s">
        <v>47</v>
      </c>
      <c r="U1195" s="475"/>
      <c r="V1195" s="476"/>
      <c r="W1195" s="477"/>
      <c r="X1195" s="477"/>
      <c r="Y1195" s="60"/>
      <c r="Z1195" s="33"/>
      <c r="AA1195" s="34"/>
      <c r="AB1195" s="34"/>
      <c r="AC1195" s="35"/>
      <c r="AD1195" s="33"/>
      <c r="AE1195" s="34"/>
      <c r="AF1195" s="34"/>
      <c r="AG1195" s="40"/>
      <c r="AH1195" s="462">
        <f>IF(V1195="賃金で算定",V1196+Z1196-AD1196,0)</f>
        <v>0</v>
      </c>
      <c r="AI1195" s="463"/>
      <c r="AJ1195" s="463"/>
      <c r="AK1195" s="464"/>
      <c r="AL1195" s="51"/>
      <c r="AM1195" s="52"/>
      <c r="AN1195" s="590"/>
      <c r="AO1195" s="591"/>
      <c r="AP1195" s="591"/>
      <c r="AQ1195" s="591"/>
      <c r="AR1195" s="591"/>
      <c r="AS1195" s="307"/>
      <c r="AV1195" s="46" t="str">
        <f>IF(OR(O1195="",Q1195=""),"", IF(O1195&lt;20,DATE(O1195+118,Q1195,IF(S1195="",1,S1195)),DATE(O1195+88,Q1195,IF(S1195="",1,S1195))))</f>
        <v/>
      </c>
      <c r="AW1195" s="47" t="str">
        <f>IF(AV1195&lt;=設定シート!C$15,"昔",IF(AV1195&lt;=設定シート!E$15,"上",IF(AV1195&lt;=設定シート!G$15,"中","下")))</f>
        <v>下</v>
      </c>
      <c r="AX1195" s="4">
        <f>IF(AV1195&lt;=設定シート!$E$36,5,IF(AV1195&lt;=設定シート!$I$36,7,IF(AV1195&lt;=設定シート!$M$36,9,11)))</f>
        <v>11</v>
      </c>
      <c r="AY1195" s="202"/>
      <c r="AZ1195" s="200"/>
      <c r="BA1195" s="204">
        <f t="shared" ref="BA1195" si="658">AN1195</f>
        <v>0</v>
      </c>
      <c r="BB1195" s="200"/>
      <c r="BC1195" s="200"/>
      <c r="BL1195" s="43"/>
      <c r="BM1195" s="43"/>
    </row>
    <row r="1196" spans="2:65" ht="18" customHeight="1" x14ac:dyDescent="0.15">
      <c r="B1196" s="469"/>
      <c r="C1196" s="470"/>
      <c r="D1196" s="470"/>
      <c r="E1196" s="470"/>
      <c r="F1196" s="470"/>
      <c r="G1196" s="470"/>
      <c r="H1196" s="470"/>
      <c r="I1196" s="471"/>
      <c r="J1196" s="469"/>
      <c r="K1196" s="470"/>
      <c r="L1196" s="470"/>
      <c r="M1196" s="470"/>
      <c r="N1196" s="473"/>
      <c r="O1196" s="87"/>
      <c r="P1196" s="16" t="s">
        <v>45</v>
      </c>
      <c r="Q1196" s="45"/>
      <c r="R1196" s="16" t="s">
        <v>46</v>
      </c>
      <c r="S1196" s="88"/>
      <c r="T1196" s="480" t="s">
        <v>48</v>
      </c>
      <c r="U1196" s="481"/>
      <c r="V1196" s="482"/>
      <c r="W1196" s="483"/>
      <c r="X1196" s="483"/>
      <c r="Y1196" s="484"/>
      <c r="Z1196" s="485"/>
      <c r="AA1196" s="486"/>
      <c r="AB1196" s="486"/>
      <c r="AC1196" s="486"/>
      <c r="AD1196" s="482">
        <v>0</v>
      </c>
      <c r="AE1196" s="483"/>
      <c r="AF1196" s="483"/>
      <c r="AG1196" s="484"/>
      <c r="AH1196" s="435">
        <f>IF(V1195="賃金で算定",0,V1196+Z1196-AD1196)</f>
        <v>0</v>
      </c>
      <c r="AI1196" s="435"/>
      <c r="AJ1196" s="435"/>
      <c r="AK1196" s="465"/>
      <c r="AL1196" s="439">
        <f>IF(V1195="賃金で算定","賃金で算定",IF(OR(V1196=0,$F1211="",AV1195=""),0,IF(AW1195="昔",VLOOKUP($F1211,労務比率,AX1195,FALSE),IF(AW1195="上",VLOOKUP($F1211,労務比率,AX1195,FALSE),IF(AW1195="中",VLOOKUP($F1211,労務比率,AX1195,FALSE),VLOOKUP($F1211,労務比率,AX1195,FALSE))))))</f>
        <v>0</v>
      </c>
      <c r="AM1196" s="440"/>
      <c r="AN1196" s="615">
        <f>IF(V1195="賃金で算定",0,INT(AH1196*AL1196/100))</f>
        <v>0</v>
      </c>
      <c r="AO1196" s="616"/>
      <c r="AP1196" s="616"/>
      <c r="AQ1196" s="616"/>
      <c r="AR1196" s="616"/>
      <c r="AS1196" s="309"/>
      <c r="AV1196" s="46"/>
      <c r="AW1196" s="47"/>
      <c r="AY1196" s="203">
        <f t="shared" ref="AY1196" si="659">AH1196</f>
        <v>0</v>
      </c>
      <c r="AZ1196" s="201">
        <f>IF(AV1195&lt;=設定シート!C$85,AH1196,IF(AND(AV1195&gt;=設定シート!E$85,AV1195&lt;=設定シート!G$85),AH1196*105/108,AH1196))</f>
        <v>0</v>
      </c>
      <c r="BA1196" s="198"/>
      <c r="BB1196" s="201">
        <f t="shared" ref="BB1196" si="660">IF($AL1196="賃金で算定",0,INT(AY1196*$AL1196/100))</f>
        <v>0</v>
      </c>
      <c r="BC1196" s="201">
        <f>IF(AY1196=AZ1196,BB1196,AZ1196*$AL1196/100)</f>
        <v>0</v>
      </c>
      <c r="BL1196" s="43">
        <f>IF(AY1196=AZ1196,0,1)</f>
        <v>0</v>
      </c>
      <c r="BM1196" s="43" t="str">
        <f>IF(BL1196=1,AL1196,"")</f>
        <v/>
      </c>
    </row>
    <row r="1197" spans="2:65" ht="18" customHeight="1" x14ac:dyDescent="0.15">
      <c r="B1197" s="466"/>
      <c r="C1197" s="467"/>
      <c r="D1197" s="467"/>
      <c r="E1197" s="467"/>
      <c r="F1197" s="467"/>
      <c r="G1197" s="467"/>
      <c r="H1197" s="467"/>
      <c r="I1197" s="468"/>
      <c r="J1197" s="466"/>
      <c r="K1197" s="467"/>
      <c r="L1197" s="467"/>
      <c r="M1197" s="467"/>
      <c r="N1197" s="472"/>
      <c r="O1197" s="86"/>
      <c r="P1197" s="15" t="s">
        <v>45</v>
      </c>
      <c r="Q1197" s="44"/>
      <c r="R1197" s="15" t="s">
        <v>46</v>
      </c>
      <c r="S1197" s="85"/>
      <c r="T1197" s="474" t="s">
        <v>47</v>
      </c>
      <c r="U1197" s="475"/>
      <c r="V1197" s="476"/>
      <c r="W1197" s="477"/>
      <c r="X1197" s="477"/>
      <c r="Y1197" s="60"/>
      <c r="Z1197" s="33"/>
      <c r="AA1197" s="34"/>
      <c r="AB1197" s="34"/>
      <c r="AC1197" s="35"/>
      <c r="AD1197" s="33"/>
      <c r="AE1197" s="34"/>
      <c r="AF1197" s="34"/>
      <c r="AG1197" s="40"/>
      <c r="AH1197" s="462">
        <f>IF(V1197="賃金で算定",V1198+Z1198-AD1198,0)</f>
        <v>0</v>
      </c>
      <c r="AI1197" s="463"/>
      <c r="AJ1197" s="463"/>
      <c r="AK1197" s="464"/>
      <c r="AL1197" s="51"/>
      <c r="AM1197" s="52"/>
      <c r="AN1197" s="590"/>
      <c r="AO1197" s="591"/>
      <c r="AP1197" s="591"/>
      <c r="AQ1197" s="591"/>
      <c r="AR1197" s="591"/>
      <c r="AS1197" s="307"/>
      <c r="AV1197" s="46" t="str">
        <f>IF(OR(O1197="",Q1197=""),"", IF(O1197&lt;20,DATE(O1197+118,Q1197,IF(S1197="",1,S1197)),DATE(O1197+88,Q1197,IF(S1197="",1,S1197))))</f>
        <v/>
      </c>
      <c r="AW1197" s="47" t="str">
        <f>IF(AV1197&lt;=設定シート!C$15,"昔",IF(AV1197&lt;=設定シート!E$15,"上",IF(AV1197&lt;=設定シート!G$15,"中","下")))</f>
        <v>下</v>
      </c>
      <c r="AX1197" s="4">
        <f>IF(AV1197&lt;=設定シート!$E$36,5,IF(AV1197&lt;=設定シート!$I$36,7,IF(AV1197&lt;=設定シート!$M$36,9,11)))</f>
        <v>11</v>
      </c>
      <c r="AY1197" s="202"/>
      <c r="AZ1197" s="200"/>
      <c r="BA1197" s="204">
        <f t="shared" ref="BA1197" si="661">AN1197</f>
        <v>0</v>
      </c>
      <c r="BB1197" s="200"/>
      <c r="BC1197" s="200"/>
    </row>
    <row r="1198" spans="2:65" ht="18" customHeight="1" x14ac:dyDescent="0.15">
      <c r="B1198" s="469"/>
      <c r="C1198" s="470"/>
      <c r="D1198" s="470"/>
      <c r="E1198" s="470"/>
      <c r="F1198" s="470"/>
      <c r="G1198" s="470"/>
      <c r="H1198" s="470"/>
      <c r="I1198" s="471"/>
      <c r="J1198" s="469"/>
      <c r="K1198" s="470"/>
      <c r="L1198" s="470"/>
      <c r="M1198" s="470"/>
      <c r="N1198" s="473"/>
      <c r="O1198" s="87"/>
      <c r="P1198" s="16" t="s">
        <v>45</v>
      </c>
      <c r="Q1198" s="45"/>
      <c r="R1198" s="16" t="s">
        <v>46</v>
      </c>
      <c r="S1198" s="88"/>
      <c r="T1198" s="480" t="s">
        <v>48</v>
      </c>
      <c r="U1198" s="481"/>
      <c r="V1198" s="482"/>
      <c r="W1198" s="483"/>
      <c r="X1198" s="483"/>
      <c r="Y1198" s="484"/>
      <c r="Z1198" s="482"/>
      <c r="AA1198" s="483"/>
      <c r="AB1198" s="483"/>
      <c r="AC1198" s="483"/>
      <c r="AD1198" s="482">
        <v>0</v>
      </c>
      <c r="AE1198" s="483"/>
      <c r="AF1198" s="483"/>
      <c r="AG1198" s="484"/>
      <c r="AH1198" s="435">
        <f>IF(V1197="賃金で算定",0,V1198+Z1198-AD1198)</f>
        <v>0</v>
      </c>
      <c r="AI1198" s="435"/>
      <c r="AJ1198" s="435"/>
      <c r="AK1198" s="465"/>
      <c r="AL1198" s="439">
        <f>IF(V1197="賃金で算定","賃金で算定",IF(OR(V1198=0,$F1211="",AV1197=""),0,IF(AW1197="昔",VLOOKUP($F1211,労務比率,AX1197,FALSE),IF(AW1197="上",VLOOKUP($F1211,労務比率,AX1197,FALSE),IF(AW1197="中",VLOOKUP($F1211,労務比率,AX1197,FALSE),VLOOKUP($F1211,労務比率,AX1197,FALSE))))))</f>
        <v>0</v>
      </c>
      <c r="AM1198" s="440"/>
      <c r="AN1198" s="615">
        <f>IF(V1197="賃金で算定",0,INT(AH1198*AL1198/100))</f>
        <v>0</v>
      </c>
      <c r="AO1198" s="616"/>
      <c r="AP1198" s="616"/>
      <c r="AQ1198" s="616"/>
      <c r="AR1198" s="616"/>
      <c r="AS1198" s="309"/>
      <c r="AV1198" s="46"/>
      <c r="AW1198" s="47"/>
      <c r="AY1198" s="203">
        <f t="shared" ref="AY1198" si="662">AH1198</f>
        <v>0</v>
      </c>
      <c r="AZ1198" s="201">
        <f>IF(AV1197&lt;=設定シート!C$85,AH1198,IF(AND(AV1197&gt;=設定シート!E$85,AV1197&lt;=設定シート!G$85),AH1198*105/108,AH1198))</f>
        <v>0</v>
      </c>
      <c r="BA1198" s="198"/>
      <c r="BB1198" s="201">
        <f t="shared" ref="BB1198" si="663">IF($AL1198="賃金で算定",0,INT(AY1198*$AL1198/100))</f>
        <v>0</v>
      </c>
      <c r="BC1198" s="201">
        <f>IF(AY1198=AZ1198,BB1198,AZ1198*$AL1198/100)</f>
        <v>0</v>
      </c>
      <c r="BL1198" s="43">
        <f>IF(AY1198=AZ1198,0,1)</f>
        <v>0</v>
      </c>
      <c r="BM1198" s="43" t="str">
        <f>IF(BL1198=1,AL1198,"")</f>
        <v/>
      </c>
    </row>
    <row r="1199" spans="2:65" ht="18" customHeight="1" x14ac:dyDescent="0.15">
      <c r="B1199" s="466"/>
      <c r="C1199" s="467"/>
      <c r="D1199" s="467"/>
      <c r="E1199" s="467"/>
      <c r="F1199" s="467"/>
      <c r="G1199" s="467"/>
      <c r="H1199" s="467"/>
      <c r="I1199" s="468"/>
      <c r="J1199" s="466"/>
      <c r="K1199" s="467"/>
      <c r="L1199" s="467"/>
      <c r="M1199" s="467"/>
      <c r="N1199" s="472"/>
      <c r="O1199" s="86"/>
      <c r="P1199" s="15" t="s">
        <v>45</v>
      </c>
      <c r="Q1199" s="44"/>
      <c r="R1199" s="15" t="s">
        <v>46</v>
      </c>
      <c r="S1199" s="85"/>
      <c r="T1199" s="474" t="s">
        <v>47</v>
      </c>
      <c r="U1199" s="475"/>
      <c r="V1199" s="476"/>
      <c r="W1199" s="477"/>
      <c r="X1199" s="477"/>
      <c r="Y1199" s="61"/>
      <c r="Z1199" s="29"/>
      <c r="AA1199" s="30"/>
      <c r="AB1199" s="30"/>
      <c r="AC1199" s="41"/>
      <c r="AD1199" s="29"/>
      <c r="AE1199" s="30"/>
      <c r="AF1199" s="30"/>
      <c r="AG1199" s="42"/>
      <c r="AH1199" s="462">
        <f>IF(V1199="賃金で算定",V1200+Z1200-AD1200,0)</f>
        <v>0</v>
      </c>
      <c r="AI1199" s="463"/>
      <c r="AJ1199" s="463"/>
      <c r="AK1199" s="464"/>
      <c r="AL1199" s="51"/>
      <c r="AM1199" s="52"/>
      <c r="AN1199" s="590"/>
      <c r="AO1199" s="591"/>
      <c r="AP1199" s="591"/>
      <c r="AQ1199" s="591"/>
      <c r="AR1199" s="591"/>
      <c r="AS1199" s="307"/>
      <c r="AV1199" s="46" t="str">
        <f>IF(OR(O1199="",Q1199=""),"", IF(O1199&lt;20,DATE(O1199+118,Q1199,IF(S1199="",1,S1199)),DATE(O1199+88,Q1199,IF(S1199="",1,S1199))))</f>
        <v/>
      </c>
      <c r="AW1199" s="47" t="str">
        <f>IF(AV1199&lt;=設定シート!C$15,"昔",IF(AV1199&lt;=設定シート!E$15,"上",IF(AV1199&lt;=設定シート!G$15,"中","下")))</f>
        <v>下</v>
      </c>
      <c r="AX1199" s="4">
        <f>IF(AV1199&lt;=設定シート!$E$36,5,IF(AV1199&lt;=設定シート!$I$36,7,IF(AV1199&lt;=設定シート!$M$36,9,11)))</f>
        <v>11</v>
      </c>
      <c r="AY1199" s="202"/>
      <c r="AZ1199" s="200"/>
      <c r="BA1199" s="204">
        <f t="shared" ref="BA1199" si="664">AN1199</f>
        <v>0</v>
      </c>
      <c r="BB1199" s="200"/>
      <c r="BC1199" s="200"/>
    </row>
    <row r="1200" spans="2:65" ht="18" customHeight="1" x14ac:dyDescent="0.15">
      <c r="B1200" s="469"/>
      <c r="C1200" s="470"/>
      <c r="D1200" s="470"/>
      <c r="E1200" s="470"/>
      <c r="F1200" s="470"/>
      <c r="G1200" s="470"/>
      <c r="H1200" s="470"/>
      <c r="I1200" s="471"/>
      <c r="J1200" s="469"/>
      <c r="K1200" s="470"/>
      <c r="L1200" s="470"/>
      <c r="M1200" s="470"/>
      <c r="N1200" s="473"/>
      <c r="O1200" s="87"/>
      <c r="P1200" s="16" t="s">
        <v>45</v>
      </c>
      <c r="Q1200" s="45"/>
      <c r="R1200" s="16" t="s">
        <v>46</v>
      </c>
      <c r="S1200" s="88"/>
      <c r="T1200" s="480" t="s">
        <v>48</v>
      </c>
      <c r="U1200" s="481"/>
      <c r="V1200" s="482"/>
      <c r="W1200" s="483"/>
      <c r="X1200" s="483"/>
      <c r="Y1200" s="484"/>
      <c r="Z1200" s="485"/>
      <c r="AA1200" s="486"/>
      <c r="AB1200" s="486"/>
      <c r="AC1200" s="486"/>
      <c r="AD1200" s="482">
        <v>0</v>
      </c>
      <c r="AE1200" s="483"/>
      <c r="AF1200" s="483"/>
      <c r="AG1200" s="484"/>
      <c r="AH1200" s="435">
        <f>IF(V1199="賃金で算定",0,V1200+Z1200-AD1200)</f>
        <v>0</v>
      </c>
      <c r="AI1200" s="435"/>
      <c r="AJ1200" s="435"/>
      <c r="AK1200" s="465"/>
      <c r="AL1200" s="439">
        <f>IF(V1199="賃金で算定","賃金で算定",IF(OR(V1200=0,$F1211="",AV1199=""),0,IF(AW1199="昔",VLOOKUP($F1211,労務比率,AX1199,FALSE),IF(AW1199="上",VLOOKUP($F1211,労務比率,AX1199,FALSE),IF(AW1199="中",VLOOKUP($F1211,労務比率,AX1199,FALSE),VLOOKUP($F1211,労務比率,AX1199,FALSE))))))</f>
        <v>0</v>
      </c>
      <c r="AM1200" s="440"/>
      <c r="AN1200" s="615">
        <f>IF(V1199="賃金で算定",0,INT(AH1200*AL1200/100))</f>
        <v>0</v>
      </c>
      <c r="AO1200" s="616"/>
      <c r="AP1200" s="616"/>
      <c r="AQ1200" s="616"/>
      <c r="AR1200" s="616"/>
      <c r="AS1200" s="309"/>
      <c r="AV1200" s="46"/>
      <c r="AW1200" s="47"/>
      <c r="AY1200" s="203">
        <f t="shared" ref="AY1200" si="665">AH1200</f>
        <v>0</v>
      </c>
      <c r="AZ1200" s="201">
        <f>IF(AV1199&lt;=設定シート!C$85,AH1200,IF(AND(AV1199&gt;=設定シート!E$85,AV1199&lt;=設定シート!G$85),AH1200*105/108,AH1200))</f>
        <v>0</v>
      </c>
      <c r="BA1200" s="198"/>
      <c r="BB1200" s="201">
        <f t="shared" ref="BB1200" si="666">IF($AL1200="賃金で算定",0,INT(AY1200*$AL1200/100))</f>
        <v>0</v>
      </c>
      <c r="BC1200" s="201">
        <f>IF(AY1200=AZ1200,BB1200,AZ1200*$AL1200/100)</f>
        <v>0</v>
      </c>
      <c r="BL1200" s="43">
        <f>IF(AY1200=AZ1200,0,1)</f>
        <v>0</v>
      </c>
      <c r="BM1200" s="43" t="str">
        <f>IF(BL1200=1,AL1200,"")</f>
        <v/>
      </c>
    </row>
    <row r="1201" spans="2:65" ht="18" customHeight="1" x14ac:dyDescent="0.15">
      <c r="B1201" s="466"/>
      <c r="C1201" s="467"/>
      <c r="D1201" s="467"/>
      <c r="E1201" s="467"/>
      <c r="F1201" s="467"/>
      <c r="G1201" s="467"/>
      <c r="H1201" s="467"/>
      <c r="I1201" s="468"/>
      <c r="J1201" s="466"/>
      <c r="K1201" s="467"/>
      <c r="L1201" s="467"/>
      <c r="M1201" s="467"/>
      <c r="N1201" s="472"/>
      <c r="O1201" s="86"/>
      <c r="P1201" s="15" t="s">
        <v>45</v>
      </c>
      <c r="Q1201" s="44"/>
      <c r="R1201" s="15" t="s">
        <v>46</v>
      </c>
      <c r="S1201" s="85"/>
      <c r="T1201" s="474" t="s">
        <v>47</v>
      </c>
      <c r="U1201" s="475"/>
      <c r="V1201" s="476"/>
      <c r="W1201" s="477"/>
      <c r="X1201" s="477"/>
      <c r="Y1201" s="60"/>
      <c r="Z1201" s="33"/>
      <c r="AA1201" s="34"/>
      <c r="AB1201" s="34"/>
      <c r="AC1201" s="35"/>
      <c r="AD1201" s="33"/>
      <c r="AE1201" s="34"/>
      <c r="AF1201" s="34"/>
      <c r="AG1201" s="40"/>
      <c r="AH1201" s="462">
        <f>IF(V1201="賃金で算定",V1202+Z1202-AD1202,0)</f>
        <v>0</v>
      </c>
      <c r="AI1201" s="463"/>
      <c r="AJ1201" s="463"/>
      <c r="AK1201" s="464"/>
      <c r="AL1201" s="51"/>
      <c r="AM1201" s="52"/>
      <c r="AN1201" s="590"/>
      <c r="AO1201" s="591"/>
      <c r="AP1201" s="591"/>
      <c r="AQ1201" s="591"/>
      <c r="AR1201" s="591"/>
      <c r="AS1201" s="307"/>
      <c r="AV1201" s="46" t="str">
        <f>IF(OR(O1201="",Q1201=""),"", IF(O1201&lt;20,DATE(O1201+118,Q1201,IF(S1201="",1,S1201)),DATE(O1201+88,Q1201,IF(S1201="",1,S1201))))</f>
        <v/>
      </c>
      <c r="AW1201" s="47" t="str">
        <f>IF(AV1201&lt;=設定シート!C$15,"昔",IF(AV1201&lt;=設定シート!E$15,"上",IF(AV1201&lt;=設定シート!G$15,"中","下")))</f>
        <v>下</v>
      </c>
      <c r="AX1201" s="4">
        <f>IF(AV1201&lt;=設定シート!$E$36,5,IF(AV1201&lt;=設定シート!$I$36,7,IF(AV1201&lt;=設定シート!$M$36,9,11)))</f>
        <v>11</v>
      </c>
      <c r="AY1201" s="202"/>
      <c r="AZ1201" s="200"/>
      <c r="BA1201" s="204">
        <f t="shared" ref="BA1201" si="667">AN1201</f>
        <v>0</v>
      </c>
      <c r="BB1201" s="200"/>
      <c r="BC1201" s="200"/>
    </row>
    <row r="1202" spans="2:65" ht="18" customHeight="1" x14ac:dyDescent="0.15">
      <c r="B1202" s="469"/>
      <c r="C1202" s="470"/>
      <c r="D1202" s="470"/>
      <c r="E1202" s="470"/>
      <c r="F1202" s="470"/>
      <c r="G1202" s="470"/>
      <c r="H1202" s="470"/>
      <c r="I1202" s="471"/>
      <c r="J1202" s="469"/>
      <c r="K1202" s="470"/>
      <c r="L1202" s="470"/>
      <c r="M1202" s="470"/>
      <c r="N1202" s="473"/>
      <c r="O1202" s="87"/>
      <c r="P1202" s="16" t="s">
        <v>45</v>
      </c>
      <c r="Q1202" s="45"/>
      <c r="R1202" s="16" t="s">
        <v>46</v>
      </c>
      <c r="S1202" s="88"/>
      <c r="T1202" s="480" t="s">
        <v>48</v>
      </c>
      <c r="U1202" s="481"/>
      <c r="V1202" s="482"/>
      <c r="W1202" s="483"/>
      <c r="X1202" s="483"/>
      <c r="Y1202" s="484"/>
      <c r="Z1202" s="482"/>
      <c r="AA1202" s="483"/>
      <c r="AB1202" s="483"/>
      <c r="AC1202" s="483"/>
      <c r="AD1202" s="482">
        <v>0</v>
      </c>
      <c r="AE1202" s="483"/>
      <c r="AF1202" s="483"/>
      <c r="AG1202" s="484"/>
      <c r="AH1202" s="435">
        <f>IF(V1201="賃金で算定",0,V1202+Z1202-AD1202)</f>
        <v>0</v>
      </c>
      <c r="AI1202" s="435"/>
      <c r="AJ1202" s="435"/>
      <c r="AK1202" s="465"/>
      <c r="AL1202" s="439">
        <f>IF(V1201="賃金で算定","賃金で算定",IF(OR(V1202=0,$F1211="",AV1201=""),0,IF(AW1201="昔",VLOOKUP($F1211,労務比率,AX1201,FALSE),IF(AW1201="上",VLOOKUP($F1211,労務比率,AX1201,FALSE),IF(AW1201="中",VLOOKUP($F1211,労務比率,AX1201,FALSE),VLOOKUP($F1211,労務比率,AX1201,FALSE))))))</f>
        <v>0</v>
      </c>
      <c r="AM1202" s="440"/>
      <c r="AN1202" s="615">
        <f>IF(V1201="賃金で算定",0,INT(AH1202*AL1202/100))</f>
        <v>0</v>
      </c>
      <c r="AO1202" s="616"/>
      <c r="AP1202" s="616"/>
      <c r="AQ1202" s="616"/>
      <c r="AR1202" s="616"/>
      <c r="AS1202" s="309"/>
      <c r="AV1202" s="46"/>
      <c r="AW1202" s="47"/>
      <c r="AY1202" s="203">
        <f t="shared" ref="AY1202" si="668">AH1202</f>
        <v>0</v>
      </c>
      <c r="AZ1202" s="201">
        <f>IF(AV1201&lt;=設定シート!C$85,AH1202,IF(AND(AV1201&gt;=設定シート!E$85,AV1201&lt;=設定シート!G$85),AH1202*105/108,AH1202))</f>
        <v>0</v>
      </c>
      <c r="BA1202" s="198"/>
      <c r="BB1202" s="201">
        <f t="shared" ref="BB1202" si="669">IF($AL1202="賃金で算定",0,INT(AY1202*$AL1202/100))</f>
        <v>0</v>
      </c>
      <c r="BC1202" s="201">
        <f>IF(AY1202=AZ1202,BB1202,AZ1202*$AL1202/100)</f>
        <v>0</v>
      </c>
      <c r="BL1202" s="43">
        <f>IF(AY1202=AZ1202,0,1)</f>
        <v>0</v>
      </c>
      <c r="BM1202" s="43" t="str">
        <f>IF(BL1202=1,AL1202,"")</f>
        <v/>
      </c>
    </row>
    <row r="1203" spans="2:65" ht="18" customHeight="1" x14ac:dyDescent="0.15">
      <c r="B1203" s="466"/>
      <c r="C1203" s="467"/>
      <c r="D1203" s="467"/>
      <c r="E1203" s="467"/>
      <c r="F1203" s="467"/>
      <c r="G1203" s="467"/>
      <c r="H1203" s="467"/>
      <c r="I1203" s="468"/>
      <c r="J1203" s="466"/>
      <c r="K1203" s="467"/>
      <c r="L1203" s="467"/>
      <c r="M1203" s="467"/>
      <c r="N1203" s="472"/>
      <c r="O1203" s="86"/>
      <c r="P1203" s="15" t="s">
        <v>45</v>
      </c>
      <c r="Q1203" s="44"/>
      <c r="R1203" s="15" t="s">
        <v>46</v>
      </c>
      <c r="S1203" s="85"/>
      <c r="T1203" s="474" t="s">
        <v>47</v>
      </c>
      <c r="U1203" s="475"/>
      <c r="V1203" s="476"/>
      <c r="W1203" s="477"/>
      <c r="X1203" s="477"/>
      <c r="Y1203" s="60"/>
      <c r="Z1203" s="33"/>
      <c r="AA1203" s="34"/>
      <c r="AB1203" s="34"/>
      <c r="AC1203" s="35"/>
      <c r="AD1203" s="33"/>
      <c r="AE1203" s="34"/>
      <c r="AF1203" s="34"/>
      <c r="AG1203" s="40"/>
      <c r="AH1203" s="462">
        <f>IF(V1203="賃金で算定",V1204+Z1204-AD1204,0)</f>
        <v>0</v>
      </c>
      <c r="AI1203" s="463"/>
      <c r="AJ1203" s="463"/>
      <c r="AK1203" s="464"/>
      <c r="AL1203" s="51"/>
      <c r="AM1203" s="52"/>
      <c r="AN1203" s="590"/>
      <c r="AO1203" s="591"/>
      <c r="AP1203" s="591"/>
      <c r="AQ1203" s="591"/>
      <c r="AR1203" s="591"/>
      <c r="AS1203" s="307"/>
      <c r="AV1203" s="46" t="str">
        <f>IF(OR(O1203="",Q1203=""),"", IF(O1203&lt;20,DATE(O1203+118,Q1203,IF(S1203="",1,S1203)),DATE(O1203+88,Q1203,IF(S1203="",1,S1203))))</f>
        <v/>
      </c>
      <c r="AW1203" s="47" t="str">
        <f>IF(AV1203&lt;=設定シート!C$15,"昔",IF(AV1203&lt;=設定シート!E$15,"上",IF(AV1203&lt;=設定シート!G$15,"中","下")))</f>
        <v>下</v>
      </c>
      <c r="AX1203" s="4">
        <f>IF(AV1203&lt;=設定シート!$E$36,5,IF(AV1203&lt;=設定シート!$I$36,7,IF(AV1203&lt;=設定シート!$M$36,9,11)))</f>
        <v>11</v>
      </c>
      <c r="AY1203" s="202"/>
      <c r="AZ1203" s="200"/>
      <c r="BA1203" s="204">
        <f t="shared" ref="BA1203" si="670">AN1203</f>
        <v>0</v>
      </c>
      <c r="BB1203" s="200"/>
      <c r="BC1203" s="200"/>
    </row>
    <row r="1204" spans="2:65" ht="18" customHeight="1" x14ac:dyDescent="0.15">
      <c r="B1204" s="469"/>
      <c r="C1204" s="470"/>
      <c r="D1204" s="470"/>
      <c r="E1204" s="470"/>
      <c r="F1204" s="470"/>
      <c r="G1204" s="470"/>
      <c r="H1204" s="470"/>
      <c r="I1204" s="471"/>
      <c r="J1204" s="469"/>
      <c r="K1204" s="470"/>
      <c r="L1204" s="470"/>
      <c r="M1204" s="470"/>
      <c r="N1204" s="473"/>
      <c r="O1204" s="87"/>
      <c r="P1204" s="16" t="s">
        <v>45</v>
      </c>
      <c r="Q1204" s="45"/>
      <c r="R1204" s="16" t="s">
        <v>46</v>
      </c>
      <c r="S1204" s="88"/>
      <c r="T1204" s="480" t="s">
        <v>48</v>
      </c>
      <c r="U1204" s="481"/>
      <c r="V1204" s="482"/>
      <c r="W1204" s="483"/>
      <c r="X1204" s="483"/>
      <c r="Y1204" s="484"/>
      <c r="Z1204" s="482"/>
      <c r="AA1204" s="483"/>
      <c r="AB1204" s="483"/>
      <c r="AC1204" s="483"/>
      <c r="AD1204" s="482"/>
      <c r="AE1204" s="483"/>
      <c r="AF1204" s="483"/>
      <c r="AG1204" s="484"/>
      <c r="AH1204" s="435">
        <f>IF(V1203="賃金で算定",0,V1204+Z1204-AD1204)</f>
        <v>0</v>
      </c>
      <c r="AI1204" s="435"/>
      <c r="AJ1204" s="435"/>
      <c r="AK1204" s="465"/>
      <c r="AL1204" s="439">
        <f>IF(V1203="賃金で算定","賃金で算定",IF(OR(V1204=0,$F1211="",AV1203=""),0,IF(AW1203="昔",VLOOKUP($F1211,労務比率,AX1203,FALSE),IF(AW1203="上",VLOOKUP($F1211,労務比率,AX1203,FALSE),IF(AW1203="中",VLOOKUP($F1211,労務比率,AX1203,FALSE),VLOOKUP($F1211,労務比率,AX1203,FALSE))))))</f>
        <v>0</v>
      </c>
      <c r="AM1204" s="440"/>
      <c r="AN1204" s="615">
        <f>IF(V1203="賃金で算定",0,INT(AH1204*AL1204/100))</f>
        <v>0</v>
      </c>
      <c r="AO1204" s="616"/>
      <c r="AP1204" s="616"/>
      <c r="AQ1204" s="616"/>
      <c r="AR1204" s="616"/>
      <c r="AS1204" s="309"/>
      <c r="AV1204" s="46"/>
      <c r="AW1204" s="47"/>
      <c r="AY1204" s="203">
        <f t="shared" ref="AY1204" si="671">AH1204</f>
        <v>0</v>
      </c>
      <c r="AZ1204" s="201">
        <f>IF(AV1203&lt;=設定シート!C$85,AH1204,IF(AND(AV1203&gt;=設定シート!E$85,AV1203&lt;=設定シート!G$85),AH1204*105/108,AH1204))</f>
        <v>0</v>
      </c>
      <c r="BA1204" s="198"/>
      <c r="BB1204" s="201">
        <f t="shared" ref="BB1204" si="672">IF($AL1204="賃金で算定",0,INT(AY1204*$AL1204/100))</f>
        <v>0</v>
      </c>
      <c r="BC1204" s="201">
        <f>IF(AY1204=AZ1204,BB1204,AZ1204*$AL1204/100)</f>
        <v>0</v>
      </c>
      <c r="BL1204" s="43">
        <f>IF(AY1204=AZ1204,0,1)</f>
        <v>0</v>
      </c>
      <c r="BM1204" s="43" t="str">
        <f>IF(BL1204=1,AL1204,"")</f>
        <v/>
      </c>
    </row>
    <row r="1205" spans="2:65" ht="18" customHeight="1" x14ac:dyDescent="0.15">
      <c r="B1205" s="466"/>
      <c r="C1205" s="467"/>
      <c r="D1205" s="467"/>
      <c r="E1205" s="467"/>
      <c r="F1205" s="467"/>
      <c r="G1205" s="467"/>
      <c r="H1205" s="467"/>
      <c r="I1205" s="468"/>
      <c r="J1205" s="466"/>
      <c r="K1205" s="467"/>
      <c r="L1205" s="467"/>
      <c r="M1205" s="467"/>
      <c r="N1205" s="472"/>
      <c r="O1205" s="86"/>
      <c r="P1205" s="15" t="s">
        <v>45</v>
      </c>
      <c r="Q1205" s="44"/>
      <c r="R1205" s="15" t="s">
        <v>46</v>
      </c>
      <c r="S1205" s="85"/>
      <c r="T1205" s="474" t="s">
        <v>47</v>
      </c>
      <c r="U1205" s="475"/>
      <c r="V1205" s="476"/>
      <c r="W1205" s="477"/>
      <c r="X1205" s="477"/>
      <c r="Y1205" s="60"/>
      <c r="Z1205" s="33"/>
      <c r="AA1205" s="34"/>
      <c r="AB1205" s="34"/>
      <c r="AC1205" s="35"/>
      <c r="AD1205" s="33"/>
      <c r="AE1205" s="34"/>
      <c r="AF1205" s="34"/>
      <c r="AG1205" s="40"/>
      <c r="AH1205" s="462">
        <f>IF(V1205="賃金で算定",V1206+Z1206-AD1206,0)</f>
        <v>0</v>
      </c>
      <c r="AI1205" s="463"/>
      <c r="AJ1205" s="463"/>
      <c r="AK1205" s="464"/>
      <c r="AL1205" s="51"/>
      <c r="AM1205" s="52"/>
      <c r="AN1205" s="590"/>
      <c r="AO1205" s="591"/>
      <c r="AP1205" s="591"/>
      <c r="AQ1205" s="591"/>
      <c r="AR1205" s="591"/>
      <c r="AS1205" s="307"/>
      <c r="AV1205" s="46" t="str">
        <f>IF(OR(O1205="",Q1205=""),"", IF(O1205&lt;20,DATE(O1205+118,Q1205,IF(S1205="",1,S1205)),DATE(O1205+88,Q1205,IF(S1205="",1,S1205))))</f>
        <v/>
      </c>
      <c r="AW1205" s="47" t="str">
        <f>IF(AV1205&lt;=設定シート!C$15,"昔",IF(AV1205&lt;=設定シート!E$15,"上",IF(AV1205&lt;=設定シート!G$15,"中","下")))</f>
        <v>下</v>
      </c>
      <c r="AX1205" s="4">
        <f>IF(AV1205&lt;=設定シート!$E$36,5,IF(AV1205&lt;=設定シート!$I$36,7,IF(AV1205&lt;=設定シート!$M$36,9,11)))</f>
        <v>11</v>
      </c>
      <c r="AY1205" s="202"/>
      <c r="AZ1205" s="200"/>
      <c r="BA1205" s="204">
        <f t="shared" ref="BA1205" si="673">AN1205</f>
        <v>0</v>
      </c>
      <c r="BB1205" s="200"/>
      <c r="BC1205" s="200"/>
    </row>
    <row r="1206" spans="2:65" ht="18" customHeight="1" x14ac:dyDescent="0.15">
      <c r="B1206" s="469"/>
      <c r="C1206" s="470"/>
      <c r="D1206" s="470"/>
      <c r="E1206" s="470"/>
      <c r="F1206" s="470"/>
      <c r="G1206" s="470"/>
      <c r="H1206" s="470"/>
      <c r="I1206" s="471"/>
      <c r="J1206" s="469"/>
      <c r="K1206" s="470"/>
      <c r="L1206" s="470"/>
      <c r="M1206" s="470"/>
      <c r="N1206" s="473"/>
      <c r="O1206" s="87"/>
      <c r="P1206" s="16" t="s">
        <v>45</v>
      </c>
      <c r="Q1206" s="45"/>
      <c r="R1206" s="16" t="s">
        <v>46</v>
      </c>
      <c r="S1206" s="88"/>
      <c r="T1206" s="480" t="s">
        <v>48</v>
      </c>
      <c r="U1206" s="481"/>
      <c r="V1206" s="482"/>
      <c r="W1206" s="483"/>
      <c r="X1206" s="483"/>
      <c r="Y1206" s="484"/>
      <c r="Z1206" s="482"/>
      <c r="AA1206" s="483"/>
      <c r="AB1206" s="483"/>
      <c r="AC1206" s="483"/>
      <c r="AD1206" s="482">
        <v>0</v>
      </c>
      <c r="AE1206" s="483"/>
      <c r="AF1206" s="483"/>
      <c r="AG1206" s="484"/>
      <c r="AH1206" s="435">
        <f>IF(V1205="賃金で算定",0,V1206+Z1206-AD1206)</f>
        <v>0</v>
      </c>
      <c r="AI1206" s="435"/>
      <c r="AJ1206" s="435"/>
      <c r="AK1206" s="465"/>
      <c r="AL1206" s="439">
        <f>IF(V1205="賃金で算定","賃金で算定",IF(OR(V1206=0,$F1211="",AV1205=""),0,IF(AW1205="昔",VLOOKUP($F1211,労務比率,AX1205,FALSE),IF(AW1205="上",VLOOKUP($F1211,労務比率,AX1205,FALSE),IF(AW1205="中",VLOOKUP($F1211,労務比率,AX1205,FALSE),VLOOKUP($F1211,労務比率,AX1205,FALSE))))))</f>
        <v>0</v>
      </c>
      <c r="AM1206" s="440"/>
      <c r="AN1206" s="615">
        <f>IF(V1205="賃金で算定",0,INT(AH1206*AL1206/100))</f>
        <v>0</v>
      </c>
      <c r="AO1206" s="616"/>
      <c r="AP1206" s="616"/>
      <c r="AQ1206" s="616"/>
      <c r="AR1206" s="616"/>
      <c r="AS1206" s="309"/>
      <c r="AV1206" s="46"/>
      <c r="AW1206" s="47"/>
      <c r="AY1206" s="203">
        <f t="shared" ref="AY1206" si="674">AH1206</f>
        <v>0</v>
      </c>
      <c r="AZ1206" s="201">
        <f>IF(AV1205&lt;=設定シート!C$85,AH1206,IF(AND(AV1205&gt;=設定シート!E$85,AV1205&lt;=設定シート!G$85),AH1206*105/108,AH1206))</f>
        <v>0</v>
      </c>
      <c r="BA1206" s="198"/>
      <c r="BB1206" s="201">
        <f t="shared" ref="BB1206" si="675">IF($AL1206="賃金で算定",0,INT(AY1206*$AL1206/100))</f>
        <v>0</v>
      </c>
      <c r="BC1206" s="201">
        <f>IF(AY1206=AZ1206,BB1206,AZ1206*$AL1206/100)</f>
        <v>0</v>
      </c>
      <c r="BL1206" s="43">
        <f>IF(AY1206=AZ1206,0,1)</f>
        <v>0</v>
      </c>
      <c r="BM1206" s="43" t="str">
        <f>IF(BL1206=1,AL1206,"")</f>
        <v/>
      </c>
    </row>
    <row r="1207" spans="2:65" ht="18" customHeight="1" x14ac:dyDescent="0.15">
      <c r="B1207" s="466"/>
      <c r="C1207" s="467"/>
      <c r="D1207" s="467"/>
      <c r="E1207" s="467"/>
      <c r="F1207" s="467"/>
      <c r="G1207" s="467"/>
      <c r="H1207" s="467"/>
      <c r="I1207" s="468"/>
      <c r="J1207" s="466"/>
      <c r="K1207" s="467"/>
      <c r="L1207" s="467"/>
      <c r="M1207" s="467"/>
      <c r="N1207" s="472"/>
      <c r="O1207" s="86"/>
      <c r="P1207" s="15" t="s">
        <v>45</v>
      </c>
      <c r="Q1207" s="44"/>
      <c r="R1207" s="15" t="s">
        <v>46</v>
      </c>
      <c r="S1207" s="85"/>
      <c r="T1207" s="474" t="s">
        <v>47</v>
      </c>
      <c r="U1207" s="475"/>
      <c r="V1207" s="476"/>
      <c r="W1207" s="477"/>
      <c r="X1207" s="477"/>
      <c r="Y1207" s="60"/>
      <c r="Z1207" s="33"/>
      <c r="AA1207" s="34"/>
      <c r="AB1207" s="34"/>
      <c r="AC1207" s="35"/>
      <c r="AD1207" s="33"/>
      <c r="AE1207" s="34"/>
      <c r="AF1207" s="34"/>
      <c r="AG1207" s="40"/>
      <c r="AH1207" s="462">
        <f>IF(V1207="賃金で算定",V1208+Z1208-AD1208,0)</f>
        <v>0</v>
      </c>
      <c r="AI1207" s="463"/>
      <c r="AJ1207" s="463"/>
      <c r="AK1207" s="464"/>
      <c r="AL1207" s="51"/>
      <c r="AM1207" s="52"/>
      <c r="AN1207" s="590"/>
      <c r="AO1207" s="591"/>
      <c r="AP1207" s="591"/>
      <c r="AQ1207" s="591"/>
      <c r="AR1207" s="591"/>
      <c r="AS1207" s="307"/>
      <c r="AV1207" s="46" t="str">
        <f>IF(OR(O1207="",Q1207=""),"", IF(O1207&lt;20,DATE(O1207+118,Q1207,IF(S1207="",1,S1207)),DATE(O1207+88,Q1207,IF(S1207="",1,S1207))))</f>
        <v/>
      </c>
      <c r="AW1207" s="47" t="str">
        <f>IF(AV1207&lt;=設定シート!C$15,"昔",IF(AV1207&lt;=設定シート!E$15,"上",IF(AV1207&lt;=設定シート!G$15,"中","下")))</f>
        <v>下</v>
      </c>
      <c r="AX1207" s="4">
        <f>IF(AV1207&lt;=設定シート!$E$36,5,IF(AV1207&lt;=設定シート!$I$36,7,IF(AV1207&lt;=設定シート!$M$36,9,11)))</f>
        <v>11</v>
      </c>
      <c r="AY1207" s="202"/>
      <c r="AZ1207" s="200"/>
      <c r="BA1207" s="204">
        <f t="shared" ref="BA1207" si="676">AN1207</f>
        <v>0</v>
      </c>
      <c r="BB1207" s="200"/>
      <c r="BC1207" s="200"/>
    </row>
    <row r="1208" spans="2:65" ht="18" customHeight="1" x14ac:dyDescent="0.15">
      <c r="B1208" s="469"/>
      <c r="C1208" s="470"/>
      <c r="D1208" s="470"/>
      <c r="E1208" s="470"/>
      <c r="F1208" s="470"/>
      <c r="G1208" s="470"/>
      <c r="H1208" s="470"/>
      <c r="I1208" s="471"/>
      <c r="J1208" s="469"/>
      <c r="K1208" s="470"/>
      <c r="L1208" s="470"/>
      <c r="M1208" s="470"/>
      <c r="N1208" s="473"/>
      <c r="O1208" s="87"/>
      <c r="P1208" s="16" t="s">
        <v>45</v>
      </c>
      <c r="Q1208" s="45"/>
      <c r="R1208" s="16" t="s">
        <v>46</v>
      </c>
      <c r="S1208" s="88"/>
      <c r="T1208" s="480" t="s">
        <v>48</v>
      </c>
      <c r="U1208" s="481"/>
      <c r="V1208" s="482"/>
      <c r="W1208" s="483"/>
      <c r="X1208" s="483"/>
      <c r="Y1208" s="484"/>
      <c r="Z1208" s="482"/>
      <c r="AA1208" s="483"/>
      <c r="AB1208" s="483"/>
      <c r="AC1208" s="483"/>
      <c r="AD1208" s="482">
        <v>0</v>
      </c>
      <c r="AE1208" s="483"/>
      <c r="AF1208" s="483"/>
      <c r="AG1208" s="484"/>
      <c r="AH1208" s="435">
        <f>IF(V1207="賃金で算定",0,V1208+Z1208-AD1208)</f>
        <v>0</v>
      </c>
      <c r="AI1208" s="435"/>
      <c r="AJ1208" s="435"/>
      <c r="AK1208" s="465"/>
      <c r="AL1208" s="439">
        <f>IF(V1207="賃金で算定","賃金で算定",IF(OR(V1208=0,$F1211="",AV1207=""),0,IF(AW1207="昔",VLOOKUP($F1211,労務比率,AX1207,FALSE),IF(AW1207="上",VLOOKUP($F1211,労務比率,AX1207,FALSE),IF(AW1207="中",VLOOKUP($F1211,労務比率,AX1207,FALSE),VLOOKUP($F1211,労務比率,AX1207,FALSE))))))</f>
        <v>0</v>
      </c>
      <c r="AM1208" s="440"/>
      <c r="AN1208" s="615">
        <f>IF(V1207="賃金で算定",0,INT(AH1208*AL1208/100))</f>
        <v>0</v>
      </c>
      <c r="AO1208" s="616"/>
      <c r="AP1208" s="616"/>
      <c r="AQ1208" s="616"/>
      <c r="AR1208" s="616"/>
      <c r="AS1208" s="309"/>
      <c r="AV1208" s="46"/>
      <c r="AW1208" s="47"/>
      <c r="AY1208" s="203">
        <f t="shared" ref="AY1208" si="677">AH1208</f>
        <v>0</v>
      </c>
      <c r="AZ1208" s="201">
        <f>IF(AV1207&lt;=設定シート!C$85,AH1208,IF(AND(AV1207&gt;=設定シート!E$85,AV1207&lt;=設定シート!G$85),AH1208*105/108,AH1208))</f>
        <v>0</v>
      </c>
      <c r="BA1208" s="198"/>
      <c r="BB1208" s="201">
        <f t="shared" ref="BB1208" si="678">IF($AL1208="賃金で算定",0,INT(AY1208*$AL1208/100))</f>
        <v>0</v>
      </c>
      <c r="BC1208" s="201">
        <f>IF(AY1208=AZ1208,BB1208,AZ1208*$AL1208/100)</f>
        <v>0</v>
      </c>
      <c r="BL1208" s="43">
        <f>IF(AY1208=AZ1208,0,1)</f>
        <v>0</v>
      </c>
      <c r="BM1208" s="43" t="str">
        <f>IF(BL1208=1,AL1208,"")</f>
        <v/>
      </c>
    </row>
    <row r="1209" spans="2:65" ht="18" customHeight="1" x14ac:dyDescent="0.15">
      <c r="B1209" s="466"/>
      <c r="C1209" s="467"/>
      <c r="D1209" s="467"/>
      <c r="E1209" s="467"/>
      <c r="F1209" s="467"/>
      <c r="G1209" s="467"/>
      <c r="H1209" s="467"/>
      <c r="I1209" s="468"/>
      <c r="J1209" s="466"/>
      <c r="K1209" s="467"/>
      <c r="L1209" s="467"/>
      <c r="M1209" s="467"/>
      <c r="N1209" s="472"/>
      <c r="O1209" s="86"/>
      <c r="P1209" s="15" t="s">
        <v>45</v>
      </c>
      <c r="Q1209" s="44"/>
      <c r="R1209" s="15" t="s">
        <v>46</v>
      </c>
      <c r="S1209" s="85"/>
      <c r="T1209" s="474" t="s">
        <v>47</v>
      </c>
      <c r="U1209" s="475"/>
      <c r="V1209" s="476"/>
      <c r="W1209" s="477"/>
      <c r="X1209" s="477"/>
      <c r="Y1209" s="60"/>
      <c r="Z1209" s="33"/>
      <c r="AA1209" s="34"/>
      <c r="AB1209" s="34"/>
      <c r="AC1209" s="35"/>
      <c r="AD1209" s="33"/>
      <c r="AE1209" s="34"/>
      <c r="AF1209" s="34"/>
      <c r="AG1209" s="40"/>
      <c r="AH1209" s="462">
        <f>IF(V1209="賃金で算定",V1210+Z1210-AD1210,0)</f>
        <v>0</v>
      </c>
      <c r="AI1209" s="463"/>
      <c r="AJ1209" s="463"/>
      <c r="AK1209" s="464"/>
      <c r="AL1209" s="51"/>
      <c r="AM1209" s="52"/>
      <c r="AN1209" s="590"/>
      <c r="AO1209" s="591"/>
      <c r="AP1209" s="591"/>
      <c r="AQ1209" s="591"/>
      <c r="AR1209" s="591"/>
      <c r="AS1209" s="307"/>
      <c r="AV1209" s="46" t="str">
        <f>IF(OR(O1209="",Q1209=""),"", IF(O1209&lt;20,DATE(O1209+118,Q1209,IF(S1209="",1,S1209)),DATE(O1209+88,Q1209,IF(S1209="",1,S1209))))</f>
        <v/>
      </c>
      <c r="AW1209" s="47" t="str">
        <f>IF(AV1209&lt;=設定シート!C$15,"昔",IF(AV1209&lt;=設定シート!E$15,"上",IF(AV1209&lt;=設定シート!G$15,"中","下")))</f>
        <v>下</v>
      </c>
      <c r="AX1209" s="4">
        <f>IF(AV1209&lt;=設定シート!$E$36,5,IF(AV1209&lt;=設定シート!$I$36,7,IF(AV1209&lt;=設定シート!$M$36,9,11)))</f>
        <v>11</v>
      </c>
      <c r="AY1209" s="202"/>
      <c r="AZ1209" s="200"/>
      <c r="BA1209" s="204">
        <f t="shared" ref="BA1209" si="679">AN1209</f>
        <v>0</v>
      </c>
      <c r="BB1209" s="200"/>
      <c r="BC1209" s="200"/>
    </row>
    <row r="1210" spans="2:65" ht="18" customHeight="1" x14ac:dyDescent="0.15">
      <c r="B1210" s="469"/>
      <c r="C1210" s="470"/>
      <c r="D1210" s="470"/>
      <c r="E1210" s="470"/>
      <c r="F1210" s="470"/>
      <c r="G1210" s="470"/>
      <c r="H1210" s="470"/>
      <c r="I1210" s="471"/>
      <c r="J1210" s="469"/>
      <c r="K1210" s="470"/>
      <c r="L1210" s="470"/>
      <c r="M1210" s="470"/>
      <c r="N1210" s="473"/>
      <c r="O1210" s="87"/>
      <c r="P1210" s="184" t="s">
        <v>45</v>
      </c>
      <c r="Q1210" s="45"/>
      <c r="R1210" s="16" t="s">
        <v>46</v>
      </c>
      <c r="S1210" s="88"/>
      <c r="T1210" s="480" t="s">
        <v>48</v>
      </c>
      <c r="U1210" s="481"/>
      <c r="V1210" s="482"/>
      <c r="W1210" s="483"/>
      <c r="X1210" s="483"/>
      <c r="Y1210" s="484"/>
      <c r="Z1210" s="482"/>
      <c r="AA1210" s="483"/>
      <c r="AB1210" s="483"/>
      <c r="AC1210" s="483"/>
      <c r="AD1210" s="482">
        <v>0</v>
      </c>
      <c r="AE1210" s="483"/>
      <c r="AF1210" s="483"/>
      <c r="AG1210" s="484"/>
      <c r="AH1210" s="436">
        <f>IF(V1209="賃金で算定",0,V1210+Z1210-AD1210)</f>
        <v>0</v>
      </c>
      <c r="AI1210" s="437"/>
      <c r="AJ1210" s="437"/>
      <c r="AK1210" s="438"/>
      <c r="AL1210" s="439">
        <f>IF(V1209="賃金で算定","賃金で算定",IF(OR(V1210=0,$F1211="",AV1209=""),0,IF(AW1209="昔",VLOOKUP($F1211,労務比率,AX1209,FALSE),IF(AW1209="上",VLOOKUP($F1211,労務比率,AX1209,FALSE),IF(AW1209="中",VLOOKUP($F1211,労務比率,AX1209,FALSE),VLOOKUP($F1211,労務比率,AX1209,FALSE))))))</f>
        <v>0</v>
      </c>
      <c r="AM1210" s="440"/>
      <c r="AN1210" s="615">
        <f>IF(V1209="賃金で算定",0,INT(AH1210*AL1210/100))</f>
        <v>0</v>
      </c>
      <c r="AO1210" s="616"/>
      <c r="AP1210" s="616"/>
      <c r="AQ1210" s="616"/>
      <c r="AR1210" s="616"/>
      <c r="AS1210" s="309"/>
      <c r="AV1210" s="46"/>
      <c r="AW1210" s="47"/>
      <c r="AY1210" s="203">
        <f t="shared" ref="AY1210" si="680">AH1210</f>
        <v>0</v>
      </c>
      <c r="AZ1210" s="201">
        <f>IF(AV1209&lt;=設定シート!C$85,AH1210,IF(AND(AV1209&gt;=設定シート!E$85,AV1209&lt;=設定シート!G$85),AH1210*105/108,AH1210))</f>
        <v>0</v>
      </c>
      <c r="BA1210" s="198"/>
      <c r="BB1210" s="201">
        <f t="shared" ref="BB1210" si="681">IF($AL1210="賃金で算定",0,INT(AY1210*$AL1210/100))</f>
        <v>0</v>
      </c>
      <c r="BC1210" s="201">
        <f>IF(AY1210=AZ1210,BB1210,AZ1210*$AL1210/100)</f>
        <v>0</v>
      </c>
      <c r="BL1210" s="43">
        <f>IF(AY1210=AZ1210,0,1)</f>
        <v>0</v>
      </c>
      <c r="BM1210" s="43" t="str">
        <f>IF(BL1210=1,AL1210,"")</f>
        <v/>
      </c>
    </row>
    <row r="1211" spans="2:65" ht="18" customHeight="1" x14ac:dyDescent="0.15">
      <c r="B1211" s="441" t="s">
        <v>85</v>
      </c>
      <c r="C1211" s="442"/>
      <c r="D1211" s="442"/>
      <c r="E1211" s="443"/>
      <c r="F1211" s="450"/>
      <c r="G1211" s="451"/>
      <c r="H1211" s="451"/>
      <c r="I1211" s="451"/>
      <c r="J1211" s="451"/>
      <c r="K1211" s="451"/>
      <c r="L1211" s="451"/>
      <c r="M1211" s="451"/>
      <c r="N1211" s="452"/>
      <c r="O1211" s="441" t="s">
        <v>49</v>
      </c>
      <c r="P1211" s="442"/>
      <c r="Q1211" s="442"/>
      <c r="R1211" s="442"/>
      <c r="S1211" s="442"/>
      <c r="T1211" s="442"/>
      <c r="U1211" s="443"/>
      <c r="V1211" s="459">
        <f>AH1211</f>
        <v>0</v>
      </c>
      <c r="W1211" s="460"/>
      <c r="X1211" s="460"/>
      <c r="Y1211" s="461"/>
      <c r="Z1211" s="33"/>
      <c r="AA1211" s="34"/>
      <c r="AB1211" s="34"/>
      <c r="AC1211" s="35"/>
      <c r="AD1211" s="33"/>
      <c r="AE1211" s="34"/>
      <c r="AF1211" s="34"/>
      <c r="AG1211" s="35"/>
      <c r="AH1211" s="462">
        <f>AH1193+AH1195+AH1197+AH1199+AH1201+AH1203+AH1205+AH1207+AH1209</f>
        <v>0</v>
      </c>
      <c r="AI1211" s="463"/>
      <c r="AJ1211" s="463"/>
      <c r="AK1211" s="464"/>
      <c r="AL1211" s="53"/>
      <c r="AM1211" s="54"/>
      <c r="AN1211" s="459">
        <f>AN1193+AN1195+AN1197+AN1199+AN1201+AN1203+AN1205+AN1207+AN1209</f>
        <v>0</v>
      </c>
      <c r="AO1211" s="460"/>
      <c r="AP1211" s="460"/>
      <c r="AQ1211" s="460"/>
      <c r="AR1211" s="460"/>
      <c r="AS1211" s="307"/>
      <c r="AW1211" s="47"/>
      <c r="AY1211" s="202"/>
      <c r="AZ1211" s="205"/>
      <c r="BA1211" s="212">
        <f>BA1193+BA1195+BA1197+BA1199+BA1201+BA1203+BA1205+BA1207+BA1209</f>
        <v>0</v>
      </c>
      <c r="BB1211" s="204">
        <f>BB1194+BB1196+BB1198+BB1200+BB1202+BB1204+BB1206+BB1208+BB1210</f>
        <v>0</v>
      </c>
      <c r="BC1211" s="204">
        <f>SUMIF(BL1194:BL1210,0,BC1194:BC1210)+ROUNDDOWN(ROUNDDOWN(BL1211*105/108,0)*BM1211/100,0)</f>
        <v>0</v>
      </c>
      <c r="BL1211" s="43">
        <f>SUMIF(BL1194:BL1210,1,AH1194:AK1210)</f>
        <v>0</v>
      </c>
      <c r="BM1211" s="43">
        <f>IF(COUNT(BM1194:BM1210)=0,0,SUM(BM1194:BM1210)/COUNT(BM1194:BM1210))</f>
        <v>0</v>
      </c>
    </row>
    <row r="1212" spans="2:65" ht="18" customHeight="1" x14ac:dyDescent="0.15">
      <c r="B1212" s="444"/>
      <c r="C1212" s="445"/>
      <c r="D1212" s="445"/>
      <c r="E1212" s="446"/>
      <c r="F1212" s="453"/>
      <c r="G1212" s="454"/>
      <c r="H1212" s="454"/>
      <c r="I1212" s="454"/>
      <c r="J1212" s="454"/>
      <c r="K1212" s="454"/>
      <c r="L1212" s="454"/>
      <c r="M1212" s="454"/>
      <c r="N1212" s="455"/>
      <c r="O1212" s="444"/>
      <c r="P1212" s="445"/>
      <c r="Q1212" s="445"/>
      <c r="R1212" s="445"/>
      <c r="S1212" s="445"/>
      <c r="T1212" s="445"/>
      <c r="U1212" s="446"/>
      <c r="V1212" s="434">
        <f>V1194+V1196+V1198+V1200+V1202+V1204+V1206+V1208+V1210-V1211</f>
        <v>0</v>
      </c>
      <c r="W1212" s="435"/>
      <c r="X1212" s="435"/>
      <c r="Y1212" s="465"/>
      <c r="Z1212" s="434">
        <f>Z1194+Z1196+Z1198+Z1200+Z1202+Z1204+Z1206+Z1208+Z1210</f>
        <v>0</v>
      </c>
      <c r="AA1212" s="435"/>
      <c r="AB1212" s="435"/>
      <c r="AC1212" s="435"/>
      <c r="AD1212" s="434">
        <f>AD1194+AD1196+AD1198+AD1200+AD1202+AD1204+AD1206+AD1208+AD1210</f>
        <v>0</v>
      </c>
      <c r="AE1212" s="435"/>
      <c r="AF1212" s="435"/>
      <c r="AG1212" s="435"/>
      <c r="AH1212" s="434">
        <f>AY1212</f>
        <v>0</v>
      </c>
      <c r="AI1212" s="435"/>
      <c r="AJ1212" s="435"/>
      <c r="AK1212" s="435"/>
      <c r="AL1212" s="55"/>
      <c r="AM1212" s="56"/>
      <c r="AN1212" s="926">
        <f>BB1212</f>
        <v>0</v>
      </c>
      <c r="AO1212" s="638"/>
      <c r="AP1212" s="638"/>
      <c r="AQ1212" s="638"/>
      <c r="AR1212" s="638"/>
      <c r="AS1212" s="308"/>
      <c r="AW1212" s="47"/>
      <c r="AY1212" s="208">
        <f>AY1194+AY1196+AY1198+AY1200+AY1202+AY1204+AY1206+AY1208+AY1210</f>
        <v>0</v>
      </c>
      <c r="AZ1212" s="210"/>
      <c r="BA1212" s="210"/>
      <c r="BB1212" s="206">
        <f>BB1211</f>
        <v>0</v>
      </c>
      <c r="BC1212" s="213"/>
    </row>
    <row r="1213" spans="2:65" ht="18" customHeight="1" x14ac:dyDescent="0.15">
      <c r="B1213" s="447"/>
      <c r="C1213" s="448"/>
      <c r="D1213" s="448"/>
      <c r="E1213" s="449"/>
      <c r="F1213" s="456"/>
      <c r="G1213" s="457"/>
      <c r="H1213" s="457"/>
      <c r="I1213" s="457"/>
      <c r="J1213" s="457"/>
      <c r="K1213" s="457"/>
      <c r="L1213" s="457"/>
      <c r="M1213" s="457"/>
      <c r="N1213" s="458"/>
      <c r="O1213" s="447"/>
      <c r="P1213" s="448"/>
      <c r="Q1213" s="448"/>
      <c r="R1213" s="448"/>
      <c r="S1213" s="448"/>
      <c r="T1213" s="448"/>
      <c r="U1213" s="449"/>
      <c r="V1213" s="436"/>
      <c r="W1213" s="437"/>
      <c r="X1213" s="437"/>
      <c r="Y1213" s="438"/>
      <c r="Z1213" s="436"/>
      <c r="AA1213" s="437"/>
      <c r="AB1213" s="437"/>
      <c r="AC1213" s="437"/>
      <c r="AD1213" s="436"/>
      <c r="AE1213" s="437"/>
      <c r="AF1213" s="437"/>
      <c r="AG1213" s="437"/>
      <c r="AH1213" s="436">
        <f>AZ1213</f>
        <v>0</v>
      </c>
      <c r="AI1213" s="437"/>
      <c r="AJ1213" s="437"/>
      <c r="AK1213" s="438"/>
      <c r="AL1213" s="57"/>
      <c r="AM1213" s="58"/>
      <c r="AN1213" s="615">
        <f>BC1213</f>
        <v>0</v>
      </c>
      <c r="AO1213" s="616"/>
      <c r="AP1213" s="616"/>
      <c r="AQ1213" s="616"/>
      <c r="AR1213" s="616"/>
      <c r="AS1213" s="309"/>
      <c r="AU1213" s="90"/>
      <c r="AW1213" s="47"/>
      <c r="AY1213" s="209"/>
      <c r="AZ1213" s="211">
        <f>IF(AZ1194+AZ1196+AZ1198+AZ1200+AZ1202+AZ1204+AZ1206+AZ1208+AZ1210=AY1212,0,ROUNDDOWN(AZ1194+AZ1196+AZ1198+AZ1200+AZ1202+AZ1204+AZ1206+AZ1208+AZ1210,0))</f>
        <v>0</v>
      </c>
      <c r="BA1213" s="207"/>
      <c r="BB1213" s="207"/>
      <c r="BC1213" s="211">
        <f>IF(BC1211=BB1212,0,BC1211)</f>
        <v>0</v>
      </c>
    </row>
    <row r="1214" spans="2:65" ht="18" customHeight="1" x14ac:dyDescent="0.15">
      <c r="AD1214" s="1" t="str">
        <f>IF(AND($F1211="",$V1211+$V1212&gt;0),"事業の種類を選択してください。","")</f>
        <v/>
      </c>
      <c r="AN1214" s="929">
        <f>IF(AN1211=0,0,AN1211+IF(AN1213=0,AN1212,AN1213))</f>
        <v>0</v>
      </c>
      <c r="AO1214" s="929"/>
      <c r="AP1214" s="929"/>
      <c r="AQ1214" s="929"/>
      <c r="AR1214" s="929"/>
      <c r="AW1214" s="47"/>
    </row>
    <row r="1215" spans="2:65" ht="31.5" customHeight="1" x14ac:dyDescent="0.15">
      <c r="AN1215" s="337"/>
      <c r="AO1215" s="337"/>
      <c r="AP1215" s="337"/>
      <c r="AQ1215" s="337"/>
      <c r="AR1215" s="337"/>
      <c r="AW1215" s="47"/>
    </row>
    <row r="1216" spans="2:65" ht="7.5" customHeight="1" x14ac:dyDescent="0.15">
      <c r="X1216" s="6"/>
      <c r="Y1216" s="6"/>
      <c r="AW1216" s="47"/>
    </row>
    <row r="1217" spans="2:55" ht="10.5" customHeight="1" x14ac:dyDescent="0.15">
      <c r="X1217" s="6"/>
      <c r="Y1217" s="6"/>
      <c r="AW1217" s="47"/>
    </row>
    <row r="1218" spans="2:55" ht="5.25" customHeight="1" x14ac:dyDescent="0.15">
      <c r="X1218" s="6"/>
      <c r="Y1218" s="6"/>
      <c r="AW1218" s="47"/>
    </row>
    <row r="1219" spans="2:55" ht="5.25" customHeight="1" x14ac:dyDescent="0.15">
      <c r="X1219" s="6"/>
      <c r="Y1219" s="6"/>
      <c r="AW1219" s="47"/>
    </row>
    <row r="1220" spans="2:55" ht="5.25" customHeight="1" x14ac:dyDescent="0.15">
      <c r="X1220" s="6"/>
      <c r="Y1220" s="6"/>
      <c r="AW1220" s="47"/>
    </row>
    <row r="1221" spans="2:55" ht="5.25" customHeight="1" x14ac:dyDescent="0.15">
      <c r="X1221" s="6"/>
      <c r="Y1221" s="6"/>
      <c r="AW1221" s="47"/>
    </row>
    <row r="1222" spans="2:55" ht="17.25" customHeight="1" x14ac:dyDescent="0.15">
      <c r="B1222" s="2" t="s">
        <v>50</v>
      </c>
      <c r="S1222" s="4"/>
      <c r="T1222" s="4"/>
      <c r="U1222" s="4"/>
      <c r="V1222" s="4"/>
      <c r="W1222" s="4"/>
      <c r="AL1222" s="48"/>
      <c r="AW1222" s="47"/>
    </row>
    <row r="1223" spans="2:55" ht="12.75" customHeight="1" x14ac:dyDescent="0.15">
      <c r="M1223" s="49"/>
      <c r="N1223" s="49"/>
      <c r="O1223" s="49"/>
      <c r="P1223" s="49"/>
      <c r="Q1223" s="49"/>
      <c r="R1223" s="49"/>
      <c r="S1223" s="49"/>
      <c r="T1223" s="50"/>
      <c r="U1223" s="50"/>
      <c r="V1223" s="50"/>
      <c r="W1223" s="50"/>
      <c r="X1223" s="50"/>
      <c r="Y1223" s="50"/>
      <c r="Z1223" s="50"/>
      <c r="AA1223" s="49"/>
      <c r="AB1223" s="49"/>
      <c r="AC1223" s="49"/>
      <c r="AL1223" s="48"/>
      <c r="AM1223" s="560" t="s">
        <v>266</v>
      </c>
      <c r="AN1223" s="561"/>
      <c r="AO1223" s="561"/>
      <c r="AP1223" s="562"/>
      <c r="AW1223" s="47"/>
    </row>
    <row r="1224" spans="2:55" ht="12.75" customHeight="1" x14ac:dyDescent="0.15">
      <c r="M1224" s="49"/>
      <c r="N1224" s="49"/>
      <c r="O1224" s="49"/>
      <c r="P1224" s="49"/>
      <c r="Q1224" s="49"/>
      <c r="R1224" s="49"/>
      <c r="S1224" s="49"/>
      <c r="T1224" s="50"/>
      <c r="U1224" s="50"/>
      <c r="V1224" s="50"/>
      <c r="W1224" s="50"/>
      <c r="X1224" s="50"/>
      <c r="Y1224" s="50"/>
      <c r="Z1224" s="50"/>
      <c r="AA1224" s="49"/>
      <c r="AB1224" s="49"/>
      <c r="AC1224" s="49"/>
      <c r="AL1224" s="48"/>
      <c r="AM1224" s="563"/>
      <c r="AN1224" s="564"/>
      <c r="AO1224" s="564"/>
      <c r="AP1224" s="565"/>
      <c r="AW1224" s="47"/>
    </row>
    <row r="1225" spans="2:55" ht="12.75" customHeight="1" x14ac:dyDescent="0.15">
      <c r="M1225" s="49"/>
      <c r="N1225" s="49"/>
      <c r="O1225" s="49"/>
      <c r="P1225" s="49"/>
      <c r="Q1225" s="49"/>
      <c r="R1225" s="49"/>
      <c r="S1225" s="49"/>
      <c r="T1225" s="49"/>
      <c r="U1225" s="49"/>
      <c r="V1225" s="49"/>
      <c r="W1225" s="49"/>
      <c r="X1225" s="49"/>
      <c r="Y1225" s="49"/>
      <c r="Z1225" s="49"/>
      <c r="AA1225" s="49"/>
      <c r="AB1225" s="49"/>
      <c r="AC1225" s="49"/>
      <c r="AL1225" s="48"/>
      <c r="AM1225" s="220"/>
      <c r="AN1225" s="335"/>
      <c r="AW1225" s="47"/>
    </row>
    <row r="1226" spans="2:55" ht="6" customHeight="1" x14ac:dyDescent="0.15">
      <c r="M1226" s="49"/>
      <c r="N1226" s="49"/>
      <c r="O1226" s="49"/>
      <c r="P1226" s="49"/>
      <c r="Q1226" s="49"/>
      <c r="R1226" s="49"/>
      <c r="S1226" s="49"/>
      <c r="T1226" s="49"/>
      <c r="U1226" s="49"/>
      <c r="V1226" s="49"/>
      <c r="W1226" s="49"/>
      <c r="X1226" s="49"/>
      <c r="Y1226" s="49"/>
      <c r="Z1226" s="49"/>
      <c r="AA1226" s="49"/>
      <c r="AB1226" s="49"/>
      <c r="AC1226" s="49"/>
      <c r="AL1226" s="48"/>
      <c r="AM1226" s="48"/>
      <c r="AW1226" s="47"/>
    </row>
    <row r="1227" spans="2:55" ht="12.75" customHeight="1" x14ac:dyDescent="0.15">
      <c r="B1227" s="566" t="s">
        <v>2</v>
      </c>
      <c r="C1227" s="567"/>
      <c r="D1227" s="567"/>
      <c r="E1227" s="567"/>
      <c r="F1227" s="567"/>
      <c r="G1227" s="567"/>
      <c r="H1227" s="567"/>
      <c r="I1227" s="567"/>
      <c r="J1227" s="569" t="s">
        <v>10</v>
      </c>
      <c r="K1227" s="569"/>
      <c r="L1227" s="3" t="s">
        <v>3</v>
      </c>
      <c r="M1227" s="569" t="s">
        <v>11</v>
      </c>
      <c r="N1227" s="569"/>
      <c r="O1227" s="570" t="s">
        <v>12</v>
      </c>
      <c r="P1227" s="569"/>
      <c r="Q1227" s="569"/>
      <c r="R1227" s="569"/>
      <c r="S1227" s="569"/>
      <c r="T1227" s="569"/>
      <c r="U1227" s="569" t="s">
        <v>13</v>
      </c>
      <c r="V1227" s="569"/>
      <c r="W1227" s="569"/>
      <c r="AD1227" s="5"/>
      <c r="AE1227" s="5"/>
      <c r="AF1227" s="5"/>
      <c r="AG1227" s="5"/>
      <c r="AH1227" s="5"/>
      <c r="AI1227" s="5"/>
      <c r="AJ1227" s="5"/>
      <c r="AL1227" s="571">
        <f>$AL$9</f>
        <v>0</v>
      </c>
      <c r="AM1227" s="572"/>
      <c r="AN1227" s="938" t="s">
        <v>4</v>
      </c>
      <c r="AO1227" s="938"/>
      <c r="AP1227" s="941">
        <v>30</v>
      </c>
      <c r="AQ1227" s="941"/>
      <c r="AR1227" s="938" t="s">
        <v>5</v>
      </c>
      <c r="AS1227" s="944"/>
      <c r="AW1227" s="47"/>
    </row>
    <row r="1228" spans="2:55" ht="13.5" customHeight="1" x14ac:dyDescent="0.15">
      <c r="B1228" s="567"/>
      <c r="C1228" s="567"/>
      <c r="D1228" s="567"/>
      <c r="E1228" s="567"/>
      <c r="F1228" s="567"/>
      <c r="G1228" s="567"/>
      <c r="H1228" s="567"/>
      <c r="I1228" s="567"/>
      <c r="J1228" s="508" t="str">
        <f>$J$10</f>
        <v>1</v>
      </c>
      <c r="K1228" s="510" t="str">
        <f>$K$10</f>
        <v>2</v>
      </c>
      <c r="L1228" s="513" t="str">
        <f>$L$10</f>
        <v>1</v>
      </c>
      <c r="M1228" s="516" t="str">
        <f>$M$10</f>
        <v>0</v>
      </c>
      <c r="N1228" s="510" t="str">
        <f>$N$10</f>
        <v>3</v>
      </c>
      <c r="O1228" s="516" t="str">
        <f>$O$10</f>
        <v>9</v>
      </c>
      <c r="P1228" s="519" t="str">
        <f>$P$10</f>
        <v>3</v>
      </c>
      <c r="Q1228" s="519" t="str">
        <f>$Q$10</f>
        <v>9</v>
      </c>
      <c r="R1228" s="519" t="str">
        <f>$R$10</f>
        <v>0</v>
      </c>
      <c r="S1228" s="519" t="str">
        <f>$S$10</f>
        <v>2</v>
      </c>
      <c r="T1228" s="510" t="str">
        <f>$T$10</f>
        <v>5</v>
      </c>
      <c r="U1228" s="516">
        <f>$U$10</f>
        <v>0</v>
      </c>
      <c r="V1228" s="519">
        <f>$V$10</f>
        <v>0</v>
      </c>
      <c r="W1228" s="510">
        <f>$W$10</f>
        <v>0</v>
      </c>
      <c r="AD1228" s="5"/>
      <c r="AE1228" s="5"/>
      <c r="AF1228" s="5"/>
      <c r="AG1228" s="5"/>
      <c r="AH1228" s="5"/>
      <c r="AI1228" s="5"/>
      <c r="AJ1228" s="5"/>
      <c r="AL1228" s="573"/>
      <c r="AM1228" s="574"/>
      <c r="AN1228" s="939"/>
      <c r="AO1228" s="939"/>
      <c r="AP1228" s="942"/>
      <c r="AQ1228" s="942"/>
      <c r="AR1228" s="939"/>
      <c r="AS1228" s="945"/>
      <c r="AW1228" s="47"/>
    </row>
    <row r="1229" spans="2:55" ht="9" customHeight="1" x14ac:dyDescent="0.15">
      <c r="B1229" s="567"/>
      <c r="C1229" s="567"/>
      <c r="D1229" s="567"/>
      <c r="E1229" s="567"/>
      <c r="F1229" s="567"/>
      <c r="G1229" s="567"/>
      <c r="H1229" s="567"/>
      <c r="I1229" s="567"/>
      <c r="J1229" s="509"/>
      <c r="K1229" s="511"/>
      <c r="L1229" s="514"/>
      <c r="M1229" s="517"/>
      <c r="N1229" s="511"/>
      <c r="O1229" s="517"/>
      <c r="P1229" s="520"/>
      <c r="Q1229" s="520"/>
      <c r="R1229" s="520"/>
      <c r="S1229" s="520"/>
      <c r="T1229" s="511"/>
      <c r="U1229" s="517"/>
      <c r="V1229" s="520"/>
      <c r="W1229" s="511"/>
      <c r="AD1229" s="5"/>
      <c r="AE1229" s="5"/>
      <c r="AF1229" s="5"/>
      <c r="AG1229" s="5"/>
      <c r="AH1229" s="5"/>
      <c r="AI1229" s="5"/>
      <c r="AJ1229" s="5"/>
      <c r="AL1229" s="575"/>
      <c r="AM1229" s="576"/>
      <c r="AN1229" s="940"/>
      <c r="AO1229" s="940"/>
      <c r="AP1229" s="943"/>
      <c r="AQ1229" s="943"/>
      <c r="AR1229" s="940"/>
      <c r="AS1229" s="946"/>
      <c r="AW1229" s="47"/>
    </row>
    <row r="1230" spans="2:55" ht="6" customHeight="1" x14ac:dyDescent="0.15">
      <c r="B1230" s="568"/>
      <c r="C1230" s="568"/>
      <c r="D1230" s="568"/>
      <c r="E1230" s="568"/>
      <c r="F1230" s="568"/>
      <c r="G1230" s="568"/>
      <c r="H1230" s="568"/>
      <c r="I1230" s="568"/>
      <c r="J1230" s="509"/>
      <c r="K1230" s="512"/>
      <c r="L1230" s="515"/>
      <c r="M1230" s="518"/>
      <c r="N1230" s="512"/>
      <c r="O1230" s="518"/>
      <c r="P1230" s="521"/>
      <c r="Q1230" s="521"/>
      <c r="R1230" s="521"/>
      <c r="S1230" s="521"/>
      <c r="T1230" s="512"/>
      <c r="U1230" s="518"/>
      <c r="V1230" s="521"/>
      <c r="W1230" s="512"/>
      <c r="AW1230" s="47"/>
    </row>
    <row r="1231" spans="2:55" ht="15" customHeight="1" x14ac:dyDescent="0.15">
      <c r="B1231" s="487" t="s">
        <v>51</v>
      </c>
      <c r="C1231" s="488"/>
      <c r="D1231" s="488"/>
      <c r="E1231" s="488"/>
      <c r="F1231" s="488"/>
      <c r="G1231" s="488"/>
      <c r="H1231" s="488"/>
      <c r="I1231" s="489"/>
      <c r="J1231" s="487" t="s">
        <v>6</v>
      </c>
      <c r="K1231" s="488"/>
      <c r="L1231" s="488"/>
      <c r="M1231" s="488"/>
      <c r="N1231" s="496"/>
      <c r="O1231" s="499" t="s">
        <v>52</v>
      </c>
      <c r="P1231" s="488"/>
      <c r="Q1231" s="488"/>
      <c r="R1231" s="488"/>
      <c r="S1231" s="488"/>
      <c r="T1231" s="488"/>
      <c r="U1231" s="489"/>
      <c r="V1231" s="12" t="s">
        <v>53</v>
      </c>
      <c r="W1231" s="27"/>
      <c r="X1231" s="27"/>
      <c r="Y1231" s="526" t="s">
        <v>54</v>
      </c>
      <c r="Z1231" s="526"/>
      <c r="AA1231" s="526"/>
      <c r="AB1231" s="526"/>
      <c r="AC1231" s="526"/>
      <c r="AD1231" s="526"/>
      <c r="AE1231" s="526"/>
      <c r="AF1231" s="526"/>
      <c r="AG1231" s="526"/>
      <c r="AH1231" s="526"/>
      <c r="AI1231" s="27"/>
      <c r="AJ1231" s="27"/>
      <c r="AK1231" s="28"/>
      <c r="AL1231" s="527" t="s">
        <v>216</v>
      </c>
      <c r="AM1231" s="527"/>
      <c r="AN1231" s="930" t="s">
        <v>33</v>
      </c>
      <c r="AO1231" s="930"/>
      <c r="AP1231" s="930"/>
      <c r="AQ1231" s="930"/>
      <c r="AR1231" s="930"/>
      <c r="AS1231" s="931"/>
      <c r="AW1231" s="47"/>
    </row>
    <row r="1232" spans="2:55" ht="13.5" customHeight="1" x14ac:dyDescent="0.15">
      <c r="B1232" s="490"/>
      <c r="C1232" s="491"/>
      <c r="D1232" s="491"/>
      <c r="E1232" s="491"/>
      <c r="F1232" s="491"/>
      <c r="G1232" s="491"/>
      <c r="H1232" s="491"/>
      <c r="I1232" s="492"/>
      <c r="J1232" s="490"/>
      <c r="K1232" s="491"/>
      <c r="L1232" s="491"/>
      <c r="M1232" s="491"/>
      <c r="N1232" s="497"/>
      <c r="O1232" s="500"/>
      <c r="P1232" s="491"/>
      <c r="Q1232" s="491"/>
      <c r="R1232" s="491"/>
      <c r="S1232" s="491"/>
      <c r="T1232" s="491"/>
      <c r="U1232" s="492"/>
      <c r="V1232" s="530" t="s">
        <v>7</v>
      </c>
      <c r="W1232" s="531"/>
      <c r="X1232" s="531"/>
      <c r="Y1232" s="532"/>
      <c r="Z1232" s="536" t="s">
        <v>16</v>
      </c>
      <c r="AA1232" s="537"/>
      <c r="AB1232" s="537"/>
      <c r="AC1232" s="538"/>
      <c r="AD1232" s="542" t="s">
        <v>17</v>
      </c>
      <c r="AE1232" s="543"/>
      <c r="AF1232" s="543"/>
      <c r="AG1232" s="544"/>
      <c r="AH1232" s="548" t="s">
        <v>86</v>
      </c>
      <c r="AI1232" s="549"/>
      <c r="AJ1232" s="549"/>
      <c r="AK1232" s="550"/>
      <c r="AL1232" s="554" t="s">
        <v>217</v>
      </c>
      <c r="AM1232" s="554"/>
      <c r="AN1232" s="932" t="s">
        <v>19</v>
      </c>
      <c r="AO1232" s="933"/>
      <c r="AP1232" s="933"/>
      <c r="AQ1232" s="933"/>
      <c r="AR1232" s="934"/>
      <c r="AS1232" s="935"/>
      <c r="AW1232" s="47"/>
      <c r="AY1232" s="196" t="s">
        <v>243</v>
      </c>
      <c r="AZ1232" s="196" t="s">
        <v>243</v>
      </c>
      <c r="BA1232" s="196" t="s">
        <v>241</v>
      </c>
      <c r="BB1232" s="522" t="s">
        <v>242</v>
      </c>
      <c r="BC1232" s="523"/>
    </row>
    <row r="1233" spans="2:65" ht="13.5" customHeight="1" x14ac:dyDescent="0.15">
      <c r="B1233" s="493"/>
      <c r="C1233" s="494"/>
      <c r="D1233" s="494"/>
      <c r="E1233" s="494"/>
      <c r="F1233" s="494"/>
      <c r="G1233" s="494"/>
      <c r="H1233" s="494"/>
      <c r="I1233" s="495"/>
      <c r="J1233" s="493"/>
      <c r="K1233" s="494"/>
      <c r="L1233" s="494"/>
      <c r="M1233" s="494"/>
      <c r="N1233" s="498"/>
      <c r="O1233" s="501"/>
      <c r="P1233" s="494"/>
      <c r="Q1233" s="494"/>
      <c r="R1233" s="494"/>
      <c r="S1233" s="494"/>
      <c r="T1233" s="494"/>
      <c r="U1233" s="495"/>
      <c r="V1233" s="533"/>
      <c r="W1233" s="534"/>
      <c r="X1233" s="534"/>
      <c r="Y1233" s="535"/>
      <c r="Z1233" s="539"/>
      <c r="AA1233" s="540"/>
      <c r="AB1233" s="540"/>
      <c r="AC1233" s="541"/>
      <c r="AD1233" s="545"/>
      <c r="AE1233" s="546"/>
      <c r="AF1233" s="546"/>
      <c r="AG1233" s="547"/>
      <c r="AH1233" s="551"/>
      <c r="AI1233" s="552"/>
      <c r="AJ1233" s="552"/>
      <c r="AK1233" s="553"/>
      <c r="AL1233" s="555"/>
      <c r="AM1233" s="555"/>
      <c r="AN1233" s="936"/>
      <c r="AO1233" s="936"/>
      <c r="AP1233" s="936"/>
      <c r="AQ1233" s="936"/>
      <c r="AR1233" s="936"/>
      <c r="AS1233" s="937"/>
      <c r="AW1233" s="47"/>
      <c r="AY1233" s="197"/>
      <c r="AZ1233" s="198" t="s">
        <v>237</v>
      </c>
      <c r="BA1233" s="198" t="s">
        <v>240</v>
      </c>
      <c r="BB1233" s="199" t="s">
        <v>238</v>
      </c>
      <c r="BC1233" s="198" t="s">
        <v>237</v>
      </c>
      <c r="BL1233" s="43" t="s">
        <v>251</v>
      </c>
      <c r="BM1233" s="43" t="s">
        <v>151</v>
      </c>
    </row>
    <row r="1234" spans="2:65" ht="18" customHeight="1" x14ac:dyDescent="0.15">
      <c r="B1234" s="466"/>
      <c r="C1234" s="467"/>
      <c r="D1234" s="467"/>
      <c r="E1234" s="467"/>
      <c r="F1234" s="467"/>
      <c r="G1234" s="467"/>
      <c r="H1234" s="467"/>
      <c r="I1234" s="468"/>
      <c r="J1234" s="466"/>
      <c r="K1234" s="467"/>
      <c r="L1234" s="467"/>
      <c r="M1234" s="467"/>
      <c r="N1234" s="472"/>
      <c r="O1234" s="86"/>
      <c r="P1234" s="15" t="s">
        <v>0</v>
      </c>
      <c r="Q1234" s="44"/>
      <c r="R1234" s="15" t="s">
        <v>1</v>
      </c>
      <c r="S1234" s="85"/>
      <c r="T1234" s="474" t="s">
        <v>57</v>
      </c>
      <c r="U1234" s="475"/>
      <c r="V1234" s="476"/>
      <c r="W1234" s="477"/>
      <c r="X1234" s="477"/>
      <c r="Y1234" s="59" t="s">
        <v>8</v>
      </c>
      <c r="Z1234" s="37"/>
      <c r="AA1234" s="38"/>
      <c r="AB1234" s="38"/>
      <c r="AC1234" s="36" t="s">
        <v>8</v>
      </c>
      <c r="AD1234" s="37"/>
      <c r="AE1234" s="38"/>
      <c r="AF1234" s="38"/>
      <c r="AG1234" s="39" t="s">
        <v>8</v>
      </c>
      <c r="AH1234" s="462">
        <f>IF(V1234="賃金で算定",V1235+Z1235-AD1235,0)</f>
        <v>0</v>
      </c>
      <c r="AI1234" s="463"/>
      <c r="AJ1234" s="463"/>
      <c r="AK1234" s="464"/>
      <c r="AL1234" s="51"/>
      <c r="AM1234" s="52"/>
      <c r="AN1234" s="590"/>
      <c r="AO1234" s="591"/>
      <c r="AP1234" s="591"/>
      <c r="AQ1234" s="591"/>
      <c r="AR1234" s="591"/>
      <c r="AS1234" s="265" t="s">
        <v>8</v>
      </c>
      <c r="AV1234" s="46" t="str">
        <f>IF(OR(O1234="",Q1234=""),"", IF(O1234&lt;20,DATE(O1234+118,Q1234,IF(S1234="",1,S1234)),DATE(O1234+88,Q1234,IF(S1234="",1,S1234))))</f>
        <v/>
      </c>
      <c r="AW1234" s="47" t="str">
        <f>IF(AV1234&lt;=設定シート!C$15,"昔",IF(AV1234&lt;=設定シート!E$15,"上",IF(AV1234&lt;=設定シート!G$15,"中","下")))</f>
        <v>下</v>
      </c>
      <c r="AX1234" s="4">
        <f>IF(AV1234&lt;=設定シート!$E$36,5,IF(AV1234&lt;=設定シート!$I$36,7,IF(AV1234&lt;=設定シート!$M$36,9,11)))</f>
        <v>11</v>
      </c>
      <c r="AY1234" s="202"/>
      <c r="AZ1234" s="200"/>
      <c r="BA1234" s="204">
        <f>AN1234</f>
        <v>0</v>
      </c>
      <c r="BB1234" s="200"/>
      <c r="BC1234" s="200"/>
    </row>
    <row r="1235" spans="2:65" ht="18" customHeight="1" x14ac:dyDescent="0.15">
      <c r="B1235" s="469"/>
      <c r="C1235" s="470"/>
      <c r="D1235" s="470"/>
      <c r="E1235" s="470"/>
      <c r="F1235" s="470"/>
      <c r="G1235" s="470"/>
      <c r="H1235" s="470"/>
      <c r="I1235" s="471"/>
      <c r="J1235" s="469"/>
      <c r="K1235" s="470"/>
      <c r="L1235" s="470"/>
      <c r="M1235" s="470"/>
      <c r="N1235" s="473"/>
      <c r="O1235" s="87"/>
      <c r="P1235" s="5" t="s">
        <v>0</v>
      </c>
      <c r="Q1235" s="45"/>
      <c r="R1235" s="5" t="s">
        <v>1</v>
      </c>
      <c r="S1235" s="88"/>
      <c r="T1235" s="480" t="s">
        <v>58</v>
      </c>
      <c r="U1235" s="481"/>
      <c r="V1235" s="482"/>
      <c r="W1235" s="483"/>
      <c r="X1235" s="483"/>
      <c r="Y1235" s="484"/>
      <c r="Z1235" s="485"/>
      <c r="AA1235" s="486"/>
      <c r="AB1235" s="486"/>
      <c r="AC1235" s="486"/>
      <c r="AD1235" s="482">
        <v>0</v>
      </c>
      <c r="AE1235" s="483"/>
      <c r="AF1235" s="483"/>
      <c r="AG1235" s="484"/>
      <c r="AH1235" s="435">
        <f>IF(V1234="賃金で算定",0,V1235+Z1235-AD1235)</f>
        <v>0</v>
      </c>
      <c r="AI1235" s="435"/>
      <c r="AJ1235" s="435"/>
      <c r="AK1235" s="465"/>
      <c r="AL1235" s="439">
        <f>IF(V1234="賃金で算定","賃金で算定",IF(OR(V1235=0,$F1252="",AV1234=""),0,IF(AW1234="昔",VLOOKUP($F1252,労務比率,AX1234,FALSE),IF(AW1234="上",VLOOKUP($F1252,労務比率,AX1234,FALSE),IF(AW1234="中",VLOOKUP($F1252,労務比率,AX1234,FALSE),VLOOKUP($F1252,労務比率,AX1234,FALSE))))))</f>
        <v>0</v>
      </c>
      <c r="AM1235" s="440"/>
      <c r="AN1235" s="615">
        <f>IF(V1234="賃金で算定",0,INT(AH1235*AL1235/100))</f>
        <v>0</v>
      </c>
      <c r="AO1235" s="616"/>
      <c r="AP1235" s="616"/>
      <c r="AQ1235" s="616"/>
      <c r="AR1235" s="616"/>
      <c r="AS1235" s="309"/>
      <c r="AV1235" s="46"/>
      <c r="AW1235" s="47"/>
      <c r="AY1235" s="203">
        <f>AH1235</f>
        <v>0</v>
      </c>
      <c r="AZ1235" s="201">
        <f>IF(AV1234&lt;=設定シート!C$85,AH1235,IF(AND(AV1234&gt;=設定シート!E$85,AV1234&lt;=設定シート!G$85),AH1235*105/108,AH1235))</f>
        <v>0</v>
      </c>
      <c r="BA1235" s="198"/>
      <c r="BB1235" s="201">
        <f>IF($AL1235="賃金で算定",0,INT(AY1235*$AL1235/100))</f>
        <v>0</v>
      </c>
      <c r="BC1235" s="201">
        <f>IF(AY1235=AZ1235,BB1235,AZ1235*$AL1235/100)</f>
        <v>0</v>
      </c>
      <c r="BL1235" s="43">
        <f>IF(AY1235=AZ1235,0,1)</f>
        <v>0</v>
      </c>
      <c r="BM1235" s="43" t="str">
        <f>IF(BL1235=1,AL1235,"")</f>
        <v/>
      </c>
    </row>
    <row r="1236" spans="2:65" ht="18" customHeight="1" x14ac:dyDescent="0.15">
      <c r="B1236" s="466"/>
      <c r="C1236" s="467"/>
      <c r="D1236" s="467"/>
      <c r="E1236" s="467"/>
      <c r="F1236" s="467"/>
      <c r="G1236" s="467"/>
      <c r="H1236" s="467"/>
      <c r="I1236" s="468"/>
      <c r="J1236" s="466"/>
      <c r="K1236" s="467"/>
      <c r="L1236" s="467"/>
      <c r="M1236" s="467"/>
      <c r="N1236" s="472"/>
      <c r="O1236" s="86"/>
      <c r="P1236" s="15" t="s">
        <v>45</v>
      </c>
      <c r="Q1236" s="44"/>
      <c r="R1236" s="15" t="s">
        <v>46</v>
      </c>
      <c r="S1236" s="85"/>
      <c r="T1236" s="474" t="s">
        <v>47</v>
      </c>
      <c r="U1236" s="475"/>
      <c r="V1236" s="476"/>
      <c r="W1236" s="477"/>
      <c r="X1236" s="477"/>
      <c r="Y1236" s="60"/>
      <c r="Z1236" s="33"/>
      <c r="AA1236" s="34"/>
      <c r="AB1236" s="34"/>
      <c r="AC1236" s="35"/>
      <c r="AD1236" s="33"/>
      <c r="AE1236" s="34"/>
      <c r="AF1236" s="34"/>
      <c r="AG1236" s="40"/>
      <c r="AH1236" s="462">
        <f>IF(V1236="賃金で算定",V1237+Z1237-AD1237,0)</f>
        <v>0</v>
      </c>
      <c r="AI1236" s="463"/>
      <c r="AJ1236" s="463"/>
      <c r="AK1236" s="464"/>
      <c r="AL1236" s="51"/>
      <c r="AM1236" s="52"/>
      <c r="AN1236" s="590"/>
      <c r="AO1236" s="591"/>
      <c r="AP1236" s="591"/>
      <c r="AQ1236" s="591"/>
      <c r="AR1236" s="591"/>
      <c r="AS1236" s="307"/>
      <c r="AV1236" s="46" t="str">
        <f>IF(OR(O1236="",Q1236=""),"", IF(O1236&lt;20,DATE(O1236+118,Q1236,IF(S1236="",1,S1236)),DATE(O1236+88,Q1236,IF(S1236="",1,S1236))))</f>
        <v/>
      </c>
      <c r="AW1236" s="47" t="str">
        <f>IF(AV1236&lt;=設定シート!C$15,"昔",IF(AV1236&lt;=設定シート!E$15,"上",IF(AV1236&lt;=設定シート!G$15,"中","下")))</f>
        <v>下</v>
      </c>
      <c r="AX1236" s="4">
        <f>IF(AV1236&lt;=設定シート!$E$36,5,IF(AV1236&lt;=設定シート!$I$36,7,IF(AV1236&lt;=設定シート!$M$36,9,11)))</f>
        <v>11</v>
      </c>
      <c r="AY1236" s="202"/>
      <c r="AZ1236" s="200"/>
      <c r="BA1236" s="204">
        <f t="shared" ref="BA1236" si="682">AN1236</f>
        <v>0</v>
      </c>
      <c r="BB1236" s="200"/>
      <c r="BC1236" s="200"/>
      <c r="BL1236" s="43"/>
      <c r="BM1236" s="43"/>
    </row>
    <row r="1237" spans="2:65" ht="18" customHeight="1" x14ac:dyDescent="0.15">
      <c r="B1237" s="469"/>
      <c r="C1237" s="470"/>
      <c r="D1237" s="470"/>
      <c r="E1237" s="470"/>
      <c r="F1237" s="470"/>
      <c r="G1237" s="470"/>
      <c r="H1237" s="470"/>
      <c r="I1237" s="471"/>
      <c r="J1237" s="469"/>
      <c r="K1237" s="470"/>
      <c r="L1237" s="470"/>
      <c r="M1237" s="470"/>
      <c r="N1237" s="473"/>
      <c r="O1237" s="87"/>
      <c r="P1237" s="16" t="s">
        <v>45</v>
      </c>
      <c r="Q1237" s="45"/>
      <c r="R1237" s="16" t="s">
        <v>46</v>
      </c>
      <c r="S1237" s="88"/>
      <c r="T1237" s="480" t="s">
        <v>48</v>
      </c>
      <c r="U1237" s="481"/>
      <c r="V1237" s="482"/>
      <c r="W1237" s="483"/>
      <c r="X1237" s="483"/>
      <c r="Y1237" s="484"/>
      <c r="Z1237" s="485"/>
      <c r="AA1237" s="486"/>
      <c r="AB1237" s="486"/>
      <c r="AC1237" s="486"/>
      <c r="AD1237" s="482">
        <v>0</v>
      </c>
      <c r="AE1237" s="483"/>
      <c r="AF1237" s="483"/>
      <c r="AG1237" s="484"/>
      <c r="AH1237" s="435">
        <f>IF(V1236="賃金で算定",0,V1237+Z1237-AD1237)</f>
        <v>0</v>
      </c>
      <c r="AI1237" s="435"/>
      <c r="AJ1237" s="435"/>
      <c r="AK1237" s="465"/>
      <c r="AL1237" s="439">
        <f>IF(V1236="賃金で算定","賃金で算定",IF(OR(V1237=0,$F1252="",AV1236=""),0,IF(AW1236="昔",VLOOKUP($F1252,労務比率,AX1236,FALSE),IF(AW1236="上",VLOOKUP($F1252,労務比率,AX1236,FALSE),IF(AW1236="中",VLOOKUP($F1252,労務比率,AX1236,FALSE),VLOOKUP($F1252,労務比率,AX1236,FALSE))))))</f>
        <v>0</v>
      </c>
      <c r="AM1237" s="440"/>
      <c r="AN1237" s="615">
        <f>IF(V1236="賃金で算定",0,INT(AH1237*AL1237/100))</f>
        <v>0</v>
      </c>
      <c r="AO1237" s="616"/>
      <c r="AP1237" s="616"/>
      <c r="AQ1237" s="616"/>
      <c r="AR1237" s="616"/>
      <c r="AS1237" s="309"/>
      <c r="AV1237" s="46"/>
      <c r="AW1237" s="47"/>
      <c r="AY1237" s="203">
        <f t="shared" ref="AY1237" si="683">AH1237</f>
        <v>0</v>
      </c>
      <c r="AZ1237" s="201">
        <f>IF(AV1236&lt;=設定シート!C$85,AH1237,IF(AND(AV1236&gt;=設定シート!E$85,AV1236&lt;=設定シート!G$85),AH1237*105/108,AH1237))</f>
        <v>0</v>
      </c>
      <c r="BA1237" s="198"/>
      <c r="BB1237" s="201">
        <f t="shared" ref="BB1237" si="684">IF($AL1237="賃金で算定",0,INT(AY1237*$AL1237/100))</f>
        <v>0</v>
      </c>
      <c r="BC1237" s="201">
        <f>IF(AY1237=AZ1237,BB1237,AZ1237*$AL1237/100)</f>
        <v>0</v>
      </c>
      <c r="BL1237" s="43">
        <f>IF(AY1237=AZ1237,0,1)</f>
        <v>0</v>
      </c>
      <c r="BM1237" s="43" t="str">
        <f>IF(BL1237=1,AL1237,"")</f>
        <v/>
      </c>
    </row>
    <row r="1238" spans="2:65" ht="18" customHeight="1" x14ac:dyDescent="0.15">
      <c r="B1238" s="466"/>
      <c r="C1238" s="467"/>
      <c r="D1238" s="467"/>
      <c r="E1238" s="467"/>
      <c r="F1238" s="467"/>
      <c r="G1238" s="467"/>
      <c r="H1238" s="467"/>
      <c r="I1238" s="468"/>
      <c r="J1238" s="466"/>
      <c r="K1238" s="467"/>
      <c r="L1238" s="467"/>
      <c r="M1238" s="467"/>
      <c r="N1238" s="472"/>
      <c r="O1238" s="86"/>
      <c r="P1238" s="15" t="s">
        <v>45</v>
      </c>
      <c r="Q1238" s="44"/>
      <c r="R1238" s="15" t="s">
        <v>46</v>
      </c>
      <c r="S1238" s="85"/>
      <c r="T1238" s="474" t="s">
        <v>47</v>
      </c>
      <c r="U1238" s="475"/>
      <c r="V1238" s="476"/>
      <c r="W1238" s="477"/>
      <c r="X1238" s="477"/>
      <c r="Y1238" s="60"/>
      <c r="Z1238" s="33"/>
      <c r="AA1238" s="34"/>
      <c r="AB1238" s="34"/>
      <c r="AC1238" s="35"/>
      <c r="AD1238" s="33"/>
      <c r="AE1238" s="34"/>
      <c r="AF1238" s="34"/>
      <c r="AG1238" s="40"/>
      <c r="AH1238" s="462">
        <f>IF(V1238="賃金で算定",V1239+Z1239-AD1239,0)</f>
        <v>0</v>
      </c>
      <c r="AI1238" s="463"/>
      <c r="AJ1238" s="463"/>
      <c r="AK1238" s="464"/>
      <c r="AL1238" s="51"/>
      <c r="AM1238" s="52"/>
      <c r="AN1238" s="590"/>
      <c r="AO1238" s="591"/>
      <c r="AP1238" s="591"/>
      <c r="AQ1238" s="591"/>
      <c r="AR1238" s="591"/>
      <c r="AS1238" s="307"/>
      <c r="AV1238" s="46" t="str">
        <f>IF(OR(O1238="",Q1238=""),"", IF(O1238&lt;20,DATE(O1238+118,Q1238,IF(S1238="",1,S1238)),DATE(O1238+88,Q1238,IF(S1238="",1,S1238))))</f>
        <v/>
      </c>
      <c r="AW1238" s="47" t="str">
        <f>IF(AV1238&lt;=設定シート!C$15,"昔",IF(AV1238&lt;=設定シート!E$15,"上",IF(AV1238&lt;=設定シート!G$15,"中","下")))</f>
        <v>下</v>
      </c>
      <c r="AX1238" s="4">
        <f>IF(AV1238&lt;=設定シート!$E$36,5,IF(AV1238&lt;=設定シート!$I$36,7,IF(AV1238&lt;=設定シート!$M$36,9,11)))</f>
        <v>11</v>
      </c>
      <c r="AY1238" s="202"/>
      <c r="AZ1238" s="200"/>
      <c r="BA1238" s="204">
        <f t="shared" ref="BA1238" si="685">AN1238</f>
        <v>0</v>
      </c>
      <c r="BB1238" s="200"/>
      <c r="BC1238" s="200"/>
    </row>
    <row r="1239" spans="2:65" ht="18" customHeight="1" x14ac:dyDescent="0.15">
      <c r="B1239" s="469"/>
      <c r="C1239" s="470"/>
      <c r="D1239" s="470"/>
      <c r="E1239" s="470"/>
      <c r="F1239" s="470"/>
      <c r="G1239" s="470"/>
      <c r="H1239" s="470"/>
      <c r="I1239" s="471"/>
      <c r="J1239" s="469"/>
      <c r="K1239" s="470"/>
      <c r="L1239" s="470"/>
      <c r="M1239" s="470"/>
      <c r="N1239" s="473"/>
      <c r="O1239" s="87"/>
      <c r="P1239" s="16" t="s">
        <v>45</v>
      </c>
      <c r="Q1239" s="45"/>
      <c r="R1239" s="16" t="s">
        <v>46</v>
      </c>
      <c r="S1239" s="88"/>
      <c r="T1239" s="480" t="s">
        <v>48</v>
      </c>
      <c r="U1239" s="481"/>
      <c r="V1239" s="482"/>
      <c r="W1239" s="483"/>
      <c r="X1239" s="483"/>
      <c r="Y1239" s="484"/>
      <c r="Z1239" s="482"/>
      <c r="AA1239" s="483"/>
      <c r="AB1239" s="483"/>
      <c r="AC1239" s="483"/>
      <c r="AD1239" s="482">
        <v>0</v>
      </c>
      <c r="AE1239" s="483"/>
      <c r="AF1239" s="483"/>
      <c r="AG1239" s="484"/>
      <c r="AH1239" s="435">
        <f>IF(V1238="賃金で算定",0,V1239+Z1239-AD1239)</f>
        <v>0</v>
      </c>
      <c r="AI1239" s="435"/>
      <c r="AJ1239" s="435"/>
      <c r="AK1239" s="465"/>
      <c r="AL1239" s="439">
        <f>IF(V1238="賃金で算定","賃金で算定",IF(OR(V1239=0,$F1252="",AV1238=""),0,IF(AW1238="昔",VLOOKUP($F1252,労務比率,AX1238,FALSE),IF(AW1238="上",VLOOKUP($F1252,労務比率,AX1238,FALSE),IF(AW1238="中",VLOOKUP($F1252,労務比率,AX1238,FALSE),VLOOKUP($F1252,労務比率,AX1238,FALSE))))))</f>
        <v>0</v>
      </c>
      <c r="AM1239" s="440"/>
      <c r="AN1239" s="615">
        <f>IF(V1238="賃金で算定",0,INT(AH1239*AL1239/100))</f>
        <v>0</v>
      </c>
      <c r="AO1239" s="616"/>
      <c r="AP1239" s="616"/>
      <c r="AQ1239" s="616"/>
      <c r="AR1239" s="616"/>
      <c r="AS1239" s="309"/>
      <c r="AV1239" s="46"/>
      <c r="AW1239" s="47"/>
      <c r="AY1239" s="203">
        <f t="shared" ref="AY1239" si="686">AH1239</f>
        <v>0</v>
      </c>
      <c r="AZ1239" s="201">
        <f>IF(AV1238&lt;=設定シート!C$85,AH1239,IF(AND(AV1238&gt;=設定シート!E$85,AV1238&lt;=設定シート!G$85),AH1239*105/108,AH1239))</f>
        <v>0</v>
      </c>
      <c r="BA1239" s="198"/>
      <c r="BB1239" s="201">
        <f t="shared" ref="BB1239" si="687">IF($AL1239="賃金で算定",0,INT(AY1239*$AL1239/100))</f>
        <v>0</v>
      </c>
      <c r="BC1239" s="201">
        <f>IF(AY1239=AZ1239,BB1239,AZ1239*$AL1239/100)</f>
        <v>0</v>
      </c>
      <c r="BL1239" s="43">
        <f>IF(AY1239=AZ1239,0,1)</f>
        <v>0</v>
      </c>
      <c r="BM1239" s="43" t="str">
        <f>IF(BL1239=1,AL1239,"")</f>
        <v/>
      </c>
    </row>
    <row r="1240" spans="2:65" ht="18" customHeight="1" x14ac:dyDescent="0.15">
      <c r="B1240" s="466"/>
      <c r="C1240" s="467"/>
      <c r="D1240" s="467"/>
      <c r="E1240" s="467"/>
      <c r="F1240" s="467"/>
      <c r="G1240" s="467"/>
      <c r="H1240" s="467"/>
      <c r="I1240" s="468"/>
      <c r="J1240" s="466"/>
      <c r="K1240" s="467"/>
      <c r="L1240" s="467"/>
      <c r="M1240" s="467"/>
      <c r="N1240" s="472"/>
      <c r="O1240" s="86"/>
      <c r="P1240" s="15" t="s">
        <v>45</v>
      </c>
      <c r="Q1240" s="44"/>
      <c r="R1240" s="15" t="s">
        <v>46</v>
      </c>
      <c r="S1240" s="85"/>
      <c r="T1240" s="474" t="s">
        <v>47</v>
      </c>
      <c r="U1240" s="475"/>
      <c r="V1240" s="476"/>
      <c r="W1240" s="477"/>
      <c r="X1240" s="477"/>
      <c r="Y1240" s="61"/>
      <c r="Z1240" s="29"/>
      <c r="AA1240" s="30"/>
      <c r="AB1240" s="30"/>
      <c r="AC1240" s="41"/>
      <c r="AD1240" s="29"/>
      <c r="AE1240" s="30"/>
      <c r="AF1240" s="30"/>
      <c r="AG1240" s="42"/>
      <c r="AH1240" s="462">
        <f>IF(V1240="賃金で算定",V1241+Z1241-AD1241,0)</f>
        <v>0</v>
      </c>
      <c r="AI1240" s="463"/>
      <c r="AJ1240" s="463"/>
      <c r="AK1240" s="464"/>
      <c r="AL1240" s="51"/>
      <c r="AM1240" s="52"/>
      <c r="AN1240" s="590"/>
      <c r="AO1240" s="591"/>
      <c r="AP1240" s="591"/>
      <c r="AQ1240" s="591"/>
      <c r="AR1240" s="591"/>
      <c r="AS1240" s="307"/>
      <c r="AV1240" s="46" t="str">
        <f>IF(OR(O1240="",Q1240=""),"", IF(O1240&lt;20,DATE(O1240+118,Q1240,IF(S1240="",1,S1240)),DATE(O1240+88,Q1240,IF(S1240="",1,S1240))))</f>
        <v/>
      </c>
      <c r="AW1240" s="47" t="str">
        <f>IF(AV1240&lt;=設定シート!C$15,"昔",IF(AV1240&lt;=設定シート!E$15,"上",IF(AV1240&lt;=設定シート!G$15,"中","下")))</f>
        <v>下</v>
      </c>
      <c r="AX1240" s="4">
        <f>IF(AV1240&lt;=設定シート!$E$36,5,IF(AV1240&lt;=設定シート!$I$36,7,IF(AV1240&lt;=設定シート!$M$36,9,11)))</f>
        <v>11</v>
      </c>
      <c r="AY1240" s="202"/>
      <c r="AZ1240" s="200"/>
      <c r="BA1240" s="204">
        <f t="shared" ref="BA1240" si="688">AN1240</f>
        <v>0</v>
      </c>
      <c r="BB1240" s="200"/>
      <c r="BC1240" s="200"/>
    </row>
    <row r="1241" spans="2:65" ht="18" customHeight="1" x14ac:dyDescent="0.15">
      <c r="B1241" s="469"/>
      <c r="C1241" s="470"/>
      <c r="D1241" s="470"/>
      <c r="E1241" s="470"/>
      <c r="F1241" s="470"/>
      <c r="G1241" s="470"/>
      <c r="H1241" s="470"/>
      <c r="I1241" s="471"/>
      <c r="J1241" s="469"/>
      <c r="K1241" s="470"/>
      <c r="L1241" s="470"/>
      <c r="M1241" s="470"/>
      <c r="N1241" s="473"/>
      <c r="O1241" s="87"/>
      <c r="P1241" s="16" t="s">
        <v>45</v>
      </c>
      <c r="Q1241" s="45"/>
      <c r="R1241" s="16" t="s">
        <v>46</v>
      </c>
      <c r="S1241" s="88"/>
      <c r="T1241" s="480" t="s">
        <v>48</v>
      </c>
      <c r="U1241" s="481"/>
      <c r="V1241" s="482"/>
      <c r="W1241" s="483"/>
      <c r="X1241" s="483"/>
      <c r="Y1241" s="484"/>
      <c r="Z1241" s="485"/>
      <c r="AA1241" s="486"/>
      <c r="AB1241" s="486"/>
      <c r="AC1241" s="486"/>
      <c r="AD1241" s="482"/>
      <c r="AE1241" s="483"/>
      <c r="AF1241" s="483"/>
      <c r="AG1241" s="484"/>
      <c r="AH1241" s="435">
        <f>IF(V1240="賃金で算定",0,V1241+Z1241-AD1241)</f>
        <v>0</v>
      </c>
      <c r="AI1241" s="435"/>
      <c r="AJ1241" s="435"/>
      <c r="AK1241" s="465"/>
      <c r="AL1241" s="439">
        <f>IF(V1240="賃金で算定","賃金で算定",IF(OR(V1241=0,$F1252="",AV1240=""),0,IF(AW1240="昔",VLOOKUP($F1252,労務比率,AX1240,FALSE),IF(AW1240="上",VLOOKUP($F1252,労務比率,AX1240,FALSE),IF(AW1240="中",VLOOKUP($F1252,労務比率,AX1240,FALSE),VLOOKUP($F1252,労務比率,AX1240,FALSE))))))</f>
        <v>0</v>
      </c>
      <c r="AM1241" s="440"/>
      <c r="AN1241" s="615">
        <f>IF(V1240="賃金で算定",0,INT(AH1241*AL1241/100))</f>
        <v>0</v>
      </c>
      <c r="AO1241" s="616"/>
      <c r="AP1241" s="616"/>
      <c r="AQ1241" s="616"/>
      <c r="AR1241" s="616"/>
      <c r="AS1241" s="309"/>
      <c r="AV1241" s="46"/>
      <c r="AW1241" s="47"/>
      <c r="AY1241" s="203">
        <f t="shared" ref="AY1241" si="689">AH1241</f>
        <v>0</v>
      </c>
      <c r="AZ1241" s="201">
        <f>IF(AV1240&lt;=設定シート!C$85,AH1241,IF(AND(AV1240&gt;=設定シート!E$85,AV1240&lt;=設定シート!G$85),AH1241*105/108,AH1241))</f>
        <v>0</v>
      </c>
      <c r="BA1241" s="198"/>
      <c r="BB1241" s="201">
        <f t="shared" ref="BB1241" si="690">IF($AL1241="賃金で算定",0,INT(AY1241*$AL1241/100))</f>
        <v>0</v>
      </c>
      <c r="BC1241" s="201">
        <f>IF(AY1241=AZ1241,BB1241,AZ1241*$AL1241/100)</f>
        <v>0</v>
      </c>
      <c r="BL1241" s="43">
        <f>IF(AY1241=AZ1241,0,1)</f>
        <v>0</v>
      </c>
      <c r="BM1241" s="43" t="str">
        <f>IF(BL1241=1,AL1241,"")</f>
        <v/>
      </c>
    </row>
    <row r="1242" spans="2:65" ht="18" customHeight="1" x14ac:dyDescent="0.15">
      <c r="B1242" s="466"/>
      <c r="C1242" s="467"/>
      <c r="D1242" s="467"/>
      <c r="E1242" s="467"/>
      <c r="F1242" s="467"/>
      <c r="G1242" s="467"/>
      <c r="H1242" s="467"/>
      <c r="I1242" s="468"/>
      <c r="J1242" s="466"/>
      <c r="K1242" s="467"/>
      <c r="L1242" s="467"/>
      <c r="M1242" s="467"/>
      <c r="N1242" s="472"/>
      <c r="O1242" s="86"/>
      <c r="P1242" s="15" t="s">
        <v>45</v>
      </c>
      <c r="Q1242" s="44"/>
      <c r="R1242" s="15" t="s">
        <v>46</v>
      </c>
      <c r="S1242" s="85"/>
      <c r="T1242" s="474" t="s">
        <v>47</v>
      </c>
      <c r="U1242" s="475"/>
      <c r="V1242" s="476"/>
      <c r="W1242" s="477"/>
      <c r="X1242" s="477"/>
      <c r="Y1242" s="60"/>
      <c r="Z1242" s="33"/>
      <c r="AA1242" s="34"/>
      <c r="AB1242" s="34"/>
      <c r="AC1242" s="35"/>
      <c r="AD1242" s="33"/>
      <c r="AE1242" s="34"/>
      <c r="AF1242" s="34"/>
      <c r="AG1242" s="40"/>
      <c r="AH1242" s="462">
        <f>IF(V1242="賃金で算定",V1243+Z1243-AD1243,0)</f>
        <v>0</v>
      </c>
      <c r="AI1242" s="463"/>
      <c r="AJ1242" s="463"/>
      <c r="AK1242" s="464"/>
      <c r="AL1242" s="51"/>
      <c r="AM1242" s="52"/>
      <c r="AN1242" s="590"/>
      <c r="AO1242" s="591"/>
      <c r="AP1242" s="591"/>
      <c r="AQ1242" s="591"/>
      <c r="AR1242" s="591"/>
      <c r="AS1242" s="307"/>
      <c r="AV1242" s="46" t="str">
        <f>IF(OR(O1242="",Q1242=""),"", IF(O1242&lt;20,DATE(O1242+118,Q1242,IF(S1242="",1,S1242)),DATE(O1242+88,Q1242,IF(S1242="",1,S1242))))</f>
        <v/>
      </c>
      <c r="AW1242" s="47" t="str">
        <f>IF(AV1242&lt;=設定シート!C$15,"昔",IF(AV1242&lt;=設定シート!E$15,"上",IF(AV1242&lt;=設定シート!G$15,"中","下")))</f>
        <v>下</v>
      </c>
      <c r="AX1242" s="4">
        <f>IF(AV1242&lt;=設定シート!$E$36,5,IF(AV1242&lt;=設定シート!$I$36,7,IF(AV1242&lt;=設定シート!$M$36,9,11)))</f>
        <v>11</v>
      </c>
      <c r="AY1242" s="202"/>
      <c r="AZ1242" s="200"/>
      <c r="BA1242" s="204">
        <f t="shared" ref="BA1242" si="691">AN1242</f>
        <v>0</v>
      </c>
      <c r="BB1242" s="200"/>
      <c r="BC1242" s="200"/>
    </row>
    <row r="1243" spans="2:65" ht="18" customHeight="1" x14ac:dyDescent="0.15">
      <c r="B1243" s="469"/>
      <c r="C1243" s="470"/>
      <c r="D1243" s="470"/>
      <c r="E1243" s="470"/>
      <c r="F1243" s="470"/>
      <c r="G1243" s="470"/>
      <c r="H1243" s="470"/>
      <c r="I1243" s="471"/>
      <c r="J1243" s="469"/>
      <c r="K1243" s="470"/>
      <c r="L1243" s="470"/>
      <c r="M1243" s="470"/>
      <c r="N1243" s="473"/>
      <c r="O1243" s="87"/>
      <c r="P1243" s="16" t="s">
        <v>45</v>
      </c>
      <c r="Q1243" s="45"/>
      <c r="R1243" s="16" t="s">
        <v>46</v>
      </c>
      <c r="S1243" s="88"/>
      <c r="T1243" s="480" t="s">
        <v>48</v>
      </c>
      <c r="U1243" s="481"/>
      <c r="V1243" s="482"/>
      <c r="W1243" s="483"/>
      <c r="X1243" s="483"/>
      <c r="Y1243" s="484"/>
      <c r="Z1243" s="482"/>
      <c r="AA1243" s="483"/>
      <c r="AB1243" s="483"/>
      <c r="AC1243" s="483"/>
      <c r="AD1243" s="482">
        <v>0</v>
      </c>
      <c r="AE1243" s="483"/>
      <c r="AF1243" s="483"/>
      <c r="AG1243" s="484"/>
      <c r="AH1243" s="435">
        <f>IF(V1242="賃金で算定",0,V1243+Z1243-AD1243)</f>
        <v>0</v>
      </c>
      <c r="AI1243" s="435"/>
      <c r="AJ1243" s="435"/>
      <c r="AK1243" s="465"/>
      <c r="AL1243" s="439">
        <f>IF(V1242="賃金で算定","賃金で算定",IF(OR(V1243=0,$F1252="",AV1242=""),0,IF(AW1242="昔",VLOOKUP($F1252,労務比率,AX1242,FALSE),IF(AW1242="上",VLOOKUP($F1252,労務比率,AX1242,FALSE),IF(AW1242="中",VLOOKUP($F1252,労務比率,AX1242,FALSE),VLOOKUP($F1252,労務比率,AX1242,FALSE))))))</f>
        <v>0</v>
      </c>
      <c r="AM1243" s="440"/>
      <c r="AN1243" s="615">
        <f>IF(V1242="賃金で算定",0,INT(AH1243*AL1243/100))</f>
        <v>0</v>
      </c>
      <c r="AO1243" s="616"/>
      <c r="AP1243" s="616"/>
      <c r="AQ1243" s="616"/>
      <c r="AR1243" s="616"/>
      <c r="AS1243" s="309"/>
      <c r="AV1243" s="46"/>
      <c r="AW1243" s="47"/>
      <c r="AY1243" s="203">
        <f t="shared" ref="AY1243" si="692">AH1243</f>
        <v>0</v>
      </c>
      <c r="AZ1243" s="201">
        <f>IF(AV1242&lt;=設定シート!C$85,AH1243,IF(AND(AV1242&gt;=設定シート!E$85,AV1242&lt;=設定シート!G$85),AH1243*105/108,AH1243))</f>
        <v>0</v>
      </c>
      <c r="BA1243" s="198"/>
      <c r="BB1243" s="201">
        <f t="shared" ref="BB1243" si="693">IF($AL1243="賃金で算定",0,INT(AY1243*$AL1243/100))</f>
        <v>0</v>
      </c>
      <c r="BC1243" s="201">
        <f>IF(AY1243=AZ1243,BB1243,AZ1243*$AL1243/100)</f>
        <v>0</v>
      </c>
      <c r="BL1243" s="43">
        <f>IF(AY1243=AZ1243,0,1)</f>
        <v>0</v>
      </c>
      <c r="BM1243" s="43" t="str">
        <f>IF(BL1243=1,AL1243,"")</f>
        <v/>
      </c>
    </row>
    <row r="1244" spans="2:65" ht="18" customHeight="1" x14ac:dyDescent="0.15">
      <c r="B1244" s="466"/>
      <c r="C1244" s="467"/>
      <c r="D1244" s="467"/>
      <c r="E1244" s="467"/>
      <c r="F1244" s="467"/>
      <c r="G1244" s="467"/>
      <c r="H1244" s="467"/>
      <c r="I1244" s="468"/>
      <c r="J1244" s="466"/>
      <c r="K1244" s="467"/>
      <c r="L1244" s="467"/>
      <c r="M1244" s="467"/>
      <c r="N1244" s="472"/>
      <c r="O1244" s="86"/>
      <c r="P1244" s="15" t="s">
        <v>45</v>
      </c>
      <c r="Q1244" s="44"/>
      <c r="R1244" s="15" t="s">
        <v>46</v>
      </c>
      <c r="S1244" s="85"/>
      <c r="T1244" s="474" t="s">
        <v>47</v>
      </c>
      <c r="U1244" s="475"/>
      <c r="V1244" s="476"/>
      <c r="W1244" s="477"/>
      <c r="X1244" s="477"/>
      <c r="Y1244" s="60"/>
      <c r="Z1244" s="33"/>
      <c r="AA1244" s="34"/>
      <c r="AB1244" s="34"/>
      <c r="AC1244" s="35"/>
      <c r="AD1244" s="33"/>
      <c r="AE1244" s="34"/>
      <c r="AF1244" s="34"/>
      <c r="AG1244" s="40"/>
      <c r="AH1244" s="462">
        <f>IF(V1244="賃金で算定",V1245+Z1245-AD1245,0)</f>
        <v>0</v>
      </c>
      <c r="AI1244" s="463"/>
      <c r="AJ1244" s="463"/>
      <c r="AK1244" s="464"/>
      <c r="AL1244" s="51"/>
      <c r="AM1244" s="52"/>
      <c r="AN1244" s="590"/>
      <c r="AO1244" s="591"/>
      <c r="AP1244" s="591"/>
      <c r="AQ1244" s="591"/>
      <c r="AR1244" s="591"/>
      <c r="AS1244" s="307"/>
      <c r="AV1244" s="46" t="str">
        <f>IF(OR(O1244="",Q1244=""),"", IF(O1244&lt;20,DATE(O1244+118,Q1244,IF(S1244="",1,S1244)),DATE(O1244+88,Q1244,IF(S1244="",1,S1244))))</f>
        <v/>
      </c>
      <c r="AW1244" s="47" t="str">
        <f>IF(AV1244&lt;=設定シート!C$15,"昔",IF(AV1244&lt;=設定シート!E$15,"上",IF(AV1244&lt;=設定シート!G$15,"中","下")))</f>
        <v>下</v>
      </c>
      <c r="AX1244" s="4">
        <f>IF(AV1244&lt;=設定シート!$E$36,5,IF(AV1244&lt;=設定シート!$I$36,7,IF(AV1244&lt;=設定シート!$M$36,9,11)))</f>
        <v>11</v>
      </c>
      <c r="AY1244" s="202"/>
      <c r="AZ1244" s="200"/>
      <c r="BA1244" s="204">
        <f t="shared" ref="BA1244" si="694">AN1244</f>
        <v>0</v>
      </c>
      <c r="BB1244" s="200"/>
      <c r="BC1244" s="200"/>
    </row>
    <row r="1245" spans="2:65" ht="18" customHeight="1" x14ac:dyDescent="0.15">
      <c r="B1245" s="469"/>
      <c r="C1245" s="470"/>
      <c r="D1245" s="470"/>
      <c r="E1245" s="470"/>
      <c r="F1245" s="470"/>
      <c r="G1245" s="470"/>
      <c r="H1245" s="470"/>
      <c r="I1245" s="471"/>
      <c r="J1245" s="469"/>
      <c r="K1245" s="470"/>
      <c r="L1245" s="470"/>
      <c r="M1245" s="470"/>
      <c r="N1245" s="473"/>
      <c r="O1245" s="87"/>
      <c r="P1245" s="16" t="s">
        <v>45</v>
      </c>
      <c r="Q1245" s="45"/>
      <c r="R1245" s="16" t="s">
        <v>46</v>
      </c>
      <c r="S1245" s="88"/>
      <c r="T1245" s="480" t="s">
        <v>48</v>
      </c>
      <c r="U1245" s="481"/>
      <c r="V1245" s="482"/>
      <c r="W1245" s="483"/>
      <c r="X1245" s="483"/>
      <c r="Y1245" s="484"/>
      <c r="Z1245" s="482"/>
      <c r="AA1245" s="483"/>
      <c r="AB1245" s="483"/>
      <c r="AC1245" s="483"/>
      <c r="AD1245" s="482">
        <v>0</v>
      </c>
      <c r="AE1245" s="483"/>
      <c r="AF1245" s="483"/>
      <c r="AG1245" s="484"/>
      <c r="AH1245" s="435">
        <f>IF(V1244="賃金で算定",0,V1245+Z1245-AD1245)</f>
        <v>0</v>
      </c>
      <c r="AI1245" s="435"/>
      <c r="AJ1245" s="435"/>
      <c r="AK1245" s="465"/>
      <c r="AL1245" s="439">
        <f>IF(V1244="賃金で算定","賃金で算定",IF(OR(V1245=0,$F1252="",AV1244=""),0,IF(AW1244="昔",VLOOKUP($F1252,労務比率,AX1244,FALSE),IF(AW1244="上",VLOOKUP($F1252,労務比率,AX1244,FALSE),IF(AW1244="中",VLOOKUP($F1252,労務比率,AX1244,FALSE),VLOOKUP($F1252,労務比率,AX1244,FALSE))))))</f>
        <v>0</v>
      </c>
      <c r="AM1245" s="440"/>
      <c r="AN1245" s="615">
        <f>IF(V1244="賃金で算定",0,INT(AH1245*AL1245/100))</f>
        <v>0</v>
      </c>
      <c r="AO1245" s="616"/>
      <c r="AP1245" s="616"/>
      <c r="AQ1245" s="616"/>
      <c r="AR1245" s="616"/>
      <c r="AS1245" s="309"/>
      <c r="AV1245" s="46"/>
      <c r="AW1245" s="47"/>
      <c r="AY1245" s="203">
        <f t="shared" ref="AY1245" si="695">AH1245</f>
        <v>0</v>
      </c>
      <c r="AZ1245" s="201">
        <f>IF(AV1244&lt;=設定シート!C$85,AH1245,IF(AND(AV1244&gt;=設定シート!E$85,AV1244&lt;=設定シート!G$85),AH1245*105/108,AH1245))</f>
        <v>0</v>
      </c>
      <c r="BA1245" s="198"/>
      <c r="BB1245" s="201">
        <f t="shared" ref="BB1245" si="696">IF($AL1245="賃金で算定",0,INT(AY1245*$AL1245/100))</f>
        <v>0</v>
      </c>
      <c r="BC1245" s="201">
        <f>IF(AY1245=AZ1245,BB1245,AZ1245*$AL1245/100)</f>
        <v>0</v>
      </c>
      <c r="BL1245" s="43">
        <f>IF(AY1245=AZ1245,0,1)</f>
        <v>0</v>
      </c>
      <c r="BM1245" s="43" t="str">
        <f>IF(BL1245=1,AL1245,"")</f>
        <v/>
      </c>
    </row>
    <row r="1246" spans="2:65" ht="18" customHeight="1" x14ac:dyDescent="0.15">
      <c r="B1246" s="466"/>
      <c r="C1246" s="467"/>
      <c r="D1246" s="467"/>
      <c r="E1246" s="467"/>
      <c r="F1246" s="467"/>
      <c r="G1246" s="467"/>
      <c r="H1246" s="467"/>
      <c r="I1246" s="468"/>
      <c r="J1246" s="466"/>
      <c r="K1246" s="467"/>
      <c r="L1246" s="467"/>
      <c r="M1246" s="467"/>
      <c r="N1246" s="472"/>
      <c r="O1246" s="86"/>
      <c r="P1246" s="15" t="s">
        <v>45</v>
      </c>
      <c r="Q1246" s="44"/>
      <c r="R1246" s="15" t="s">
        <v>46</v>
      </c>
      <c r="S1246" s="85"/>
      <c r="T1246" s="474" t="s">
        <v>47</v>
      </c>
      <c r="U1246" s="475"/>
      <c r="V1246" s="476"/>
      <c r="W1246" s="477"/>
      <c r="X1246" s="477"/>
      <c r="Y1246" s="60"/>
      <c r="Z1246" s="33"/>
      <c r="AA1246" s="34"/>
      <c r="AB1246" s="34"/>
      <c r="AC1246" s="35"/>
      <c r="AD1246" s="33"/>
      <c r="AE1246" s="34"/>
      <c r="AF1246" s="34"/>
      <c r="AG1246" s="40"/>
      <c r="AH1246" s="462">
        <f>IF(V1246="賃金で算定",V1247+Z1247-AD1247,0)</f>
        <v>0</v>
      </c>
      <c r="AI1246" s="463"/>
      <c r="AJ1246" s="463"/>
      <c r="AK1246" s="464"/>
      <c r="AL1246" s="51"/>
      <c r="AM1246" s="52"/>
      <c r="AN1246" s="590"/>
      <c r="AO1246" s="591"/>
      <c r="AP1246" s="591"/>
      <c r="AQ1246" s="591"/>
      <c r="AR1246" s="591"/>
      <c r="AS1246" s="307"/>
      <c r="AV1246" s="46" t="str">
        <f>IF(OR(O1246="",Q1246=""),"", IF(O1246&lt;20,DATE(O1246+118,Q1246,IF(S1246="",1,S1246)),DATE(O1246+88,Q1246,IF(S1246="",1,S1246))))</f>
        <v/>
      </c>
      <c r="AW1246" s="47" t="str">
        <f>IF(AV1246&lt;=設定シート!C$15,"昔",IF(AV1246&lt;=設定シート!E$15,"上",IF(AV1246&lt;=設定シート!G$15,"中","下")))</f>
        <v>下</v>
      </c>
      <c r="AX1246" s="4">
        <f>IF(AV1246&lt;=設定シート!$E$36,5,IF(AV1246&lt;=設定シート!$I$36,7,IF(AV1246&lt;=設定シート!$M$36,9,11)))</f>
        <v>11</v>
      </c>
      <c r="AY1246" s="202"/>
      <c r="AZ1246" s="200"/>
      <c r="BA1246" s="204">
        <f t="shared" ref="BA1246" si="697">AN1246</f>
        <v>0</v>
      </c>
      <c r="BB1246" s="200"/>
      <c r="BC1246" s="200"/>
    </row>
    <row r="1247" spans="2:65" ht="18" customHeight="1" x14ac:dyDescent="0.15">
      <c r="B1247" s="469"/>
      <c r="C1247" s="470"/>
      <c r="D1247" s="470"/>
      <c r="E1247" s="470"/>
      <c r="F1247" s="470"/>
      <c r="G1247" s="470"/>
      <c r="H1247" s="470"/>
      <c r="I1247" s="471"/>
      <c r="J1247" s="469"/>
      <c r="K1247" s="470"/>
      <c r="L1247" s="470"/>
      <c r="M1247" s="470"/>
      <c r="N1247" s="473"/>
      <c r="O1247" s="87"/>
      <c r="P1247" s="16" t="s">
        <v>45</v>
      </c>
      <c r="Q1247" s="45"/>
      <c r="R1247" s="16" t="s">
        <v>46</v>
      </c>
      <c r="S1247" s="88"/>
      <c r="T1247" s="480" t="s">
        <v>48</v>
      </c>
      <c r="U1247" s="481"/>
      <c r="V1247" s="482"/>
      <c r="W1247" s="483"/>
      <c r="X1247" s="483"/>
      <c r="Y1247" s="484"/>
      <c r="Z1247" s="482"/>
      <c r="AA1247" s="483"/>
      <c r="AB1247" s="483"/>
      <c r="AC1247" s="483"/>
      <c r="AD1247" s="482">
        <v>0</v>
      </c>
      <c r="AE1247" s="483"/>
      <c r="AF1247" s="483"/>
      <c r="AG1247" s="484"/>
      <c r="AH1247" s="435">
        <f>IF(V1246="賃金で算定",0,V1247+Z1247-AD1247)</f>
        <v>0</v>
      </c>
      <c r="AI1247" s="435"/>
      <c r="AJ1247" s="435"/>
      <c r="AK1247" s="465"/>
      <c r="AL1247" s="439">
        <f>IF(V1246="賃金で算定","賃金で算定",IF(OR(V1247=0,$F1252="",AV1246=""),0,IF(AW1246="昔",VLOOKUP($F1252,労務比率,AX1246,FALSE),IF(AW1246="上",VLOOKUP($F1252,労務比率,AX1246,FALSE),IF(AW1246="中",VLOOKUP($F1252,労務比率,AX1246,FALSE),VLOOKUP($F1252,労務比率,AX1246,FALSE))))))</f>
        <v>0</v>
      </c>
      <c r="AM1247" s="440"/>
      <c r="AN1247" s="615">
        <f>IF(V1246="賃金で算定",0,INT(AH1247*AL1247/100))</f>
        <v>0</v>
      </c>
      <c r="AO1247" s="616"/>
      <c r="AP1247" s="616"/>
      <c r="AQ1247" s="616"/>
      <c r="AR1247" s="616"/>
      <c r="AS1247" s="309"/>
      <c r="AV1247" s="46"/>
      <c r="AW1247" s="47"/>
      <c r="AY1247" s="203">
        <f t="shared" ref="AY1247" si="698">AH1247</f>
        <v>0</v>
      </c>
      <c r="AZ1247" s="201">
        <f>IF(AV1246&lt;=設定シート!C$85,AH1247,IF(AND(AV1246&gt;=設定シート!E$85,AV1246&lt;=設定シート!G$85),AH1247*105/108,AH1247))</f>
        <v>0</v>
      </c>
      <c r="BA1247" s="198"/>
      <c r="BB1247" s="201">
        <f t="shared" ref="BB1247" si="699">IF($AL1247="賃金で算定",0,INT(AY1247*$AL1247/100))</f>
        <v>0</v>
      </c>
      <c r="BC1247" s="201">
        <f>IF(AY1247=AZ1247,BB1247,AZ1247*$AL1247/100)</f>
        <v>0</v>
      </c>
      <c r="BL1247" s="43">
        <f>IF(AY1247=AZ1247,0,1)</f>
        <v>0</v>
      </c>
      <c r="BM1247" s="43" t="str">
        <f>IF(BL1247=1,AL1247,"")</f>
        <v/>
      </c>
    </row>
    <row r="1248" spans="2:65" ht="18" customHeight="1" x14ac:dyDescent="0.15">
      <c r="B1248" s="466"/>
      <c r="C1248" s="467"/>
      <c r="D1248" s="467"/>
      <c r="E1248" s="467"/>
      <c r="F1248" s="467"/>
      <c r="G1248" s="467"/>
      <c r="H1248" s="467"/>
      <c r="I1248" s="468"/>
      <c r="J1248" s="466"/>
      <c r="K1248" s="467"/>
      <c r="L1248" s="467"/>
      <c r="M1248" s="467"/>
      <c r="N1248" s="472"/>
      <c r="O1248" s="86"/>
      <c r="P1248" s="15" t="s">
        <v>45</v>
      </c>
      <c r="Q1248" s="44"/>
      <c r="R1248" s="15" t="s">
        <v>46</v>
      </c>
      <c r="S1248" s="85"/>
      <c r="T1248" s="474" t="s">
        <v>47</v>
      </c>
      <c r="U1248" s="475"/>
      <c r="V1248" s="476"/>
      <c r="W1248" s="477"/>
      <c r="X1248" s="477"/>
      <c r="Y1248" s="60"/>
      <c r="Z1248" s="33"/>
      <c r="AA1248" s="34"/>
      <c r="AB1248" s="34"/>
      <c r="AC1248" s="35"/>
      <c r="AD1248" s="33"/>
      <c r="AE1248" s="34"/>
      <c r="AF1248" s="34"/>
      <c r="AG1248" s="40"/>
      <c r="AH1248" s="462">
        <f>IF(V1248="賃金で算定",V1249+Z1249-AD1249,0)</f>
        <v>0</v>
      </c>
      <c r="AI1248" s="463"/>
      <c r="AJ1248" s="463"/>
      <c r="AK1248" s="464"/>
      <c r="AL1248" s="51"/>
      <c r="AM1248" s="52"/>
      <c r="AN1248" s="590"/>
      <c r="AO1248" s="591"/>
      <c r="AP1248" s="591"/>
      <c r="AQ1248" s="591"/>
      <c r="AR1248" s="591"/>
      <c r="AS1248" s="307"/>
      <c r="AV1248" s="46" t="str">
        <f>IF(OR(O1248="",Q1248=""),"", IF(O1248&lt;20,DATE(O1248+118,Q1248,IF(S1248="",1,S1248)),DATE(O1248+88,Q1248,IF(S1248="",1,S1248))))</f>
        <v/>
      </c>
      <c r="AW1248" s="47" t="str">
        <f>IF(AV1248&lt;=設定シート!C$15,"昔",IF(AV1248&lt;=設定シート!E$15,"上",IF(AV1248&lt;=設定シート!G$15,"中","下")))</f>
        <v>下</v>
      </c>
      <c r="AX1248" s="4">
        <f>IF(AV1248&lt;=設定シート!$E$36,5,IF(AV1248&lt;=設定シート!$I$36,7,IF(AV1248&lt;=設定シート!$M$36,9,11)))</f>
        <v>11</v>
      </c>
      <c r="AY1248" s="202"/>
      <c r="AZ1248" s="200"/>
      <c r="BA1248" s="204">
        <f t="shared" ref="BA1248" si="700">AN1248</f>
        <v>0</v>
      </c>
      <c r="BB1248" s="200"/>
      <c r="BC1248" s="200"/>
    </row>
    <row r="1249" spans="2:65" ht="18" customHeight="1" x14ac:dyDescent="0.15">
      <c r="B1249" s="469"/>
      <c r="C1249" s="470"/>
      <c r="D1249" s="470"/>
      <c r="E1249" s="470"/>
      <c r="F1249" s="470"/>
      <c r="G1249" s="470"/>
      <c r="H1249" s="470"/>
      <c r="I1249" s="471"/>
      <c r="J1249" s="469"/>
      <c r="K1249" s="470"/>
      <c r="L1249" s="470"/>
      <c r="M1249" s="470"/>
      <c r="N1249" s="473"/>
      <c r="O1249" s="87"/>
      <c r="P1249" s="16" t="s">
        <v>45</v>
      </c>
      <c r="Q1249" s="45"/>
      <c r="R1249" s="16" t="s">
        <v>46</v>
      </c>
      <c r="S1249" s="88"/>
      <c r="T1249" s="480" t="s">
        <v>48</v>
      </c>
      <c r="U1249" s="481"/>
      <c r="V1249" s="482"/>
      <c r="W1249" s="483"/>
      <c r="X1249" s="483"/>
      <c r="Y1249" s="484"/>
      <c r="Z1249" s="482"/>
      <c r="AA1249" s="483"/>
      <c r="AB1249" s="483"/>
      <c r="AC1249" s="483"/>
      <c r="AD1249" s="482">
        <v>0</v>
      </c>
      <c r="AE1249" s="483"/>
      <c r="AF1249" s="483"/>
      <c r="AG1249" s="484"/>
      <c r="AH1249" s="435">
        <f>IF(V1248="賃金で算定",0,V1249+Z1249-AD1249)</f>
        <v>0</v>
      </c>
      <c r="AI1249" s="435"/>
      <c r="AJ1249" s="435"/>
      <c r="AK1249" s="465"/>
      <c r="AL1249" s="439">
        <f>IF(V1248="賃金で算定","賃金で算定",IF(OR(V1249=0,$F1252="",AV1248=""),0,IF(AW1248="昔",VLOOKUP($F1252,労務比率,AX1248,FALSE),IF(AW1248="上",VLOOKUP($F1252,労務比率,AX1248,FALSE),IF(AW1248="中",VLOOKUP($F1252,労務比率,AX1248,FALSE),VLOOKUP($F1252,労務比率,AX1248,FALSE))))))</f>
        <v>0</v>
      </c>
      <c r="AM1249" s="440"/>
      <c r="AN1249" s="615">
        <f>IF(V1248="賃金で算定",0,INT(AH1249*AL1249/100))</f>
        <v>0</v>
      </c>
      <c r="AO1249" s="616"/>
      <c r="AP1249" s="616"/>
      <c r="AQ1249" s="616"/>
      <c r="AR1249" s="616"/>
      <c r="AS1249" s="309"/>
      <c r="AV1249" s="46"/>
      <c r="AW1249" s="47"/>
      <c r="AY1249" s="203">
        <f t="shared" ref="AY1249" si="701">AH1249</f>
        <v>0</v>
      </c>
      <c r="AZ1249" s="201">
        <f>IF(AV1248&lt;=設定シート!C$85,AH1249,IF(AND(AV1248&gt;=設定シート!E$85,AV1248&lt;=設定シート!G$85),AH1249*105/108,AH1249))</f>
        <v>0</v>
      </c>
      <c r="BA1249" s="198"/>
      <c r="BB1249" s="201">
        <f t="shared" ref="BB1249" si="702">IF($AL1249="賃金で算定",0,INT(AY1249*$AL1249/100))</f>
        <v>0</v>
      </c>
      <c r="BC1249" s="201">
        <f>IF(AY1249=AZ1249,BB1249,AZ1249*$AL1249/100)</f>
        <v>0</v>
      </c>
      <c r="BL1249" s="43">
        <f>IF(AY1249=AZ1249,0,1)</f>
        <v>0</v>
      </c>
      <c r="BM1249" s="43" t="str">
        <f>IF(BL1249=1,AL1249,"")</f>
        <v/>
      </c>
    </row>
    <row r="1250" spans="2:65" ht="18" customHeight="1" x14ac:dyDescent="0.15">
      <c r="B1250" s="466"/>
      <c r="C1250" s="467"/>
      <c r="D1250" s="467"/>
      <c r="E1250" s="467"/>
      <c r="F1250" s="467"/>
      <c r="G1250" s="467"/>
      <c r="H1250" s="467"/>
      <c r="I1250" s="468"/>
      <c r="J1250" s="466"/>
      <c r="K1250" s="467"/>
      <c r="L1250" s="467"/>
      <c r="M1250" s="467"/>
      <c r="N1250" s="472"/>
      <c r="O1250" s="86"/>
      <c r="P1250" s="15" t="s">
        <v>45</v>
      </c>
      <c r="Q1250" s="44"/>
      <c r="R1250" s="15" t="s">
        <v>46</v>
      </c>
      <c r="S1250" s="85"/>
      <c r="T1250" s="474" t="s">
        <v>47</v>
      </c>
      <c r="U1250" s="475"/>
      <c r="V1250" s="476"/>
      <c r="W1250" s="477"/>
      <c r="X1250" s="477"/>
      <c r="Y1250" s="60"/>
      <c r="Z1250" s="33"/>
      <c r="AA1250" s="34"/>
      <c r="AB1250" s="34"/>
      <c r="AC1250" s="35"/>
      <c r="AD1250" s="33"/>
      <c r="AE1250" s="34"/>
      <c r="AF1250" s="34"/>
      <c r="AG1250" s="40"/>
      <c r="AH1250" s="462">
        <f>IF(V1250="賃金で算定",V1251+Z1251-AD1251,0)</f>
        <v>0</v>
      </c>
      <c r="AI1250" s="463"/>
      <c r="AJ1250" s="463"/>
      <c r="AK1250" s="464"/>
      <c r="AL1250" s="51"/>
      <c r="AM1250" s="52"/>
      <c r="AN1250" s="590"/>
      <c r="AO1250" s="591"/>
      <c r="AP1250" s="591"/>
      <c r="AQ1250" s="591"/>
      <c r="AR1250" s="591"/>
      <c r="AS1250" s="307"/>
      <c r="AV1250" s="46" t="str">
        <f>IF(OR(O1250="",Q1250=""),"", IF(O1250&lt;20,DATE(O1250+118,Q1250,IF(S1250="",1,S1250)),DATE(O1250+88,Q1250,IF(S1250="",1,S1250))))</f>
        <v/>
      </c>
      <c r="AW1250" s="47" t="str">
        <f>IF(AV1250&lt;=設定シート!C$15,"昔",IF(AV1250&lt;=設定シート!E$15,"上",IF(AV1250&lt;=設定シート!G$15,"中","下")))</f>
        <v>下</v>
      </c>
      <c r="AX1250" s="4">
        <f>IF(AV1250&lt;=設定シート!$E$36,5,IF(AV1250&lt;=設定シート!$I$36,7,IF(AV1250&lt;=設定シート!$M$36,9,11)))</f>
        <v>11</v>
      </c>
      <c r="AY1250" s="202"/>
      <c r="AZ1250" s="200"/>
      <c r="BA1250" s="204">
        <f t="shared" ref="BA1250" si="703">AN1250</f>
        <v>0</v>
      </c>
      <c r="BB1250" s="200"/>
      <c r="BC1250" s="200"/>
    </row>
    <row r="1251" spans="2:65" ht="18" customHeight="1" x14ac:dyDescent="0.15">
      <c r="B1251" s="469"/>
      <c r="C1251" s="470"/>
      <c r="D1251" s="470"/>
      <c r="E1251" s="470"/>
      <c r="F1251" s="470"/>
      <c r="G1251" s="470"/>
      <c r="H1251" s="470"/>
      <c r="I1251" s="471"/>
      <c r="J1251" s="469"/>
      <c r="K1251" s="470"/>
      <c r="L1251" s="470"/>
      <c r="M1251" s="470"/>
      <c r="N1251" s="473"/>
      <c r="O1251" s="87"/>
      <c r="P1251" s="184" t="s">
        <v>45</v>
      </c>
      <c r="Q1251" s="45"/>
      <c r="R1251" s="16" t="s">
        <v>46</v>
      </c>
      <c r="S1251" s="88"/>
      <c r="T1251" s="480" t="s">
        <v>48</v>
      </c>
      <c r="U1251" s="481"/>
      <c r="V1251" s="482"/>
      <c r="W1251" s="483"/>
      <c r="X1251" s="483"/>
      <c r="Y1251" s="484"/>
      <c r="Z1251" s="482"/>
      <c r="AA1251" s="483"/>
      <c r="AB1251" s="483"/>
      <c r="AC1251" s="483"/>
      <c r="AD1251" s="482">
        <v>0</v>
      </c>
      <c r="AE1251" s="483"/>
      <c r="AF1251" s="483"/>
      <c r="AG1251" s="484"/>
      <c r="AH1251" s="436">
        <f>IF(V1250="賃金で算定",0,V1251+Z1251-AD1251)</f>
        <v>0</v>
      </c>
      <c r="AI1251" s="437"/>
      <c r="AJ1251" s="437"/>
      <c r="AK1251" s="438"/>
      <c r="AL1251" s="439">
        <f>IF(V1250="賃金で算定","賃金で算定",IF(OR(V1251=0,$F1252="",AV1250=""),0,IF(AW1250="昔",VLOOKUP($F1252,労務比率,AX1250,FALSE),IF(AW1250="上",VLOOKUP($F1252,労務比率,AX1250,FALSE),IF(AW1250="中",VLOOKUP($F1252,労務比率,AX1250,FALSE),VLOOKUP($F1252,労務比率,AX1250,FALSE))))))</f>
        <v>0</v>
      </c>
      <c r="AM1251" s="440"/>
      <c r="AN1251" s="615">
        <f>IF(V1250="賃金で算定",0,INT(AH1251*AL1251/100))</f>
        <v>0</v>
      </c>
      <c r="AO1251" s="616"/>
      <c r="AP1251" s="616"/>
      <c r="AQ1251" s="616"/>
      <c r="AR1251" s="616"/>
      <c r="AS1251" s="309"/>
      <c r="AV1251" s="46"/>
      <c r="AW1251" s="47"/>
      <c r="AY1251" s="203">
        <f t="shared" ref="AY1251" si="704">AH1251</f>
        <v>0</v>
      </c>
      <c r="AZ1251" s="201">
        <f>IF(AV1250&lt;=設定シート!C$85,AH1251,IF(AND(AV1250&gt;=設定シート!E$85,AV1250&lt;=設定シート!G$85),AH1251*105/108,AH1251))</f>
        <v>0</v>
      </c>
      <c r="BA1251" s="198"/>
      <c r="BB1251" s="201">
        <f t="shared" ref="BB1251" si="705">IF($AL1251="賃金で算定",0,INT(AY1251*$AL1251/100))</f>
        <v>0</v>
      </c>
      <c r="BC1251" s="201">
        <f>IF(AY1251=AZ1251,BB1251,AZ1251*$AL1251/100)</f>
        <v>0</v>
      </c>
      <c r="BL1251" s="43">
        <f>IF(AY1251=AZ1251,0,1)</f>
        <v>0</v>
      </c>
      <c r="BM1251" s="43" t="str">
        <f>IF(BL1251=1,AL1251,"")</f>
        <v/>
      </c>
    </row>
    <row r="1252" spans="2:65" ht="18" customHeight="1" x14ac:dyDescent="0.15">
      <c r="B1252" s="441" t="s">
        <v>85</v>
      </c>
      <c r="C1252" s="442"/>
      <c r="D1252" s="442"/>
      <c r="E1252" s="443"/>
      <c r="F1252" s="450"/>
      <c r="G1252" s="451"/>
      <c r="H1252" s="451"/>
      <c r="I1252" s="451"/>
      <c r="J1252" s="451"/>
      <c r="K1252" s="451"/>
      <c r="L1252" s="451"/>
      <c r="M1252" s="451"/>
      <c r="N1252" s="452"/>
      <c r="O1252" s="441" t="s">
        <v>49</v>
      </c>
      <c r="P1252" s="442"/>
      <c r="Q1252" s="442"/>
      <c r="R1252" s="442"/>
      <c r="S1252" s="442"/>
      <c r="T1252" s="442"/>
      <c r="U1252" s="443"/>
      <c r="V1252" s="459">
        <f>AH1252</f>
        <v>0</v>
      </c>
      <c r="W1252" s="460"/>
      <c r="X1252" s="460"/>
      <c r="Y1252" s="461"/>
      <c r="Z1252" s="33"/>
      <c r="AA1252" s="34"/>
      <c r="AB1252" s="34"/>
      <c r="AC1252" s="35"/>
      <c r="AD1252" s="33"/>
      <c r="AE1252" s="34"/>
      <c r="AF1252" s="34"/>
      <c r="AG1252" s="35"/>
      <c r="AH1252" s="462">
        <f>AH1234+AH1236+AH1238+AH1240+AH1242+AH1244+AH1246+AH1248+AH1250</f>
        <v>0</v>
      </c>
      <c r="AI1252" s="463"/>
      <c r="AJ1252" s="463"/>
      <c r="AK1252" s="464"/>
      <c r="AL1252" s="53"/>
      <c r="AM1252" s="54"/>
      <c r="AN1252" s="459">
        <f>AN1234+AN1236+AN1238+AN1240+AN1242+AN1244+AN1246+AN1248+AN1250</f>
        <v>0</v>
      </c>
      <c r="AO1252" s="460"/>
      <c r="AP1252" s="460"/>
      <c r="AQ1252" s="460"/>
      <c r="AR1252" s="460"/>
      <c r="AS1252" s="307"/>
      <c r="AY1252" s="202"/>
      <c r="AZ1252" s="205"/>
      <c r="BA1252" s="212">
        <f>BA1234+BA1236+BA1238+BA1240+BA1242+BA1244+BA1246+BA1248+BA1250</f>
        <v>0</v>
      </c>
      <c r="BB1252" s="204">
        <f>BB1235+BB1237+BB1239+BB1241+BB1243+BB1245+BB1247+BB1249+BB1251</f>
        <v>0</v>
      </c>
      <c r="BC1252" s="204">
        <f>SUMIF(BL1235:BL1251,0,BC1235:BC1251)+ROUNDDOWN(ROUNDDOWN(BL1252*105/108,0)*BM1252/100,0)</f>
        <v>0</v>
      </c>
      <c r="BL1252" s="43">
        <f>SUMIF(BL1235:BL1251,1,AH1235:AK1251)</f>
        <v>0</v>
      </c>
      <c r="BM1252" s="43">
        <f>IF(COUNT(BM1235:BM1251)=0,0,SUM(BM1235:BM1251)/COUNT(BM1235:BM1251))</f>
        <v>0</v>
      </c>
    </row>
    <row r="1253" spans="2:65" ht="18" customHeight="1" x14ac:dyDescent="0.15">
      <c r="B1253" s="444"/>
      <c r="C1253" s="445"/>
      <c r="D1253" s="445"/>
      <c r="E1253" s="446"/>
      <c r="F1253" s="453"/>
      <c r="G1253" s="454"/>
      <c r="H1253" s="454"/>
      <c r="I1253" s="454"/>
      <c r="J1253" s="454"/>
      <c r="K1253" s="454"/>
      <c r="L1253" s="454"/>
      <c r="M1253" s="454"/>
      <c r="N1253" s="455"/>
      <c r="O1253" s="444"/>
      <c r="P1253" s="445"/>
      <c r="Q1253" s="445"/>
      <c r="R1253" s="445"/>
      <c r="S1253" s="445"/>
      <c r="T1253" s="445"/>
      <c r="U1253" s="446"/>
      <c r="V1253" s="434">
        <f>V1235+V1237+V1239+V1241+V1243+V1245+V1247+V1249+V1251-V1252</f>
        <v>0</v>
      </c>
      <c r="W1253" s="435"/>
      <c r="X1253" s="435"/>
      <c r="Y1253" s="465"/>
      <c r="Z1253" s="434">
        <f>Z1235+Z1237+Z1239+Z1241+Z1243+Z1245+Z1247+Z1249+Z1251</f>
        <v>0</v>
      </c>
      <c r="AA1253" s="435"/>
      <c r="AB1253" s="435"/>
      <c r="AC1253" s="435"/>
      <c r="AD1253" s="434">
        <f>AD1235+AD1237+AD1239+AD1241+AD1243+AD1245+AD1247+AD1249+AD1251</f>
        <v>0</v>
      </c>
      <c r="AE1253" s="435"/>
      <c r="AF1253" s="435"/>
      <c r="AG1253" s="435"/>
      <c r="AH1253" s="434">
        <f>AY1253</f>
        <v>0</v>
      </c>
      <c r="AI1253" s="435"/>
      <c r="AJ1253" s="435"/>
      <c r="AK1253" s="435"/>
      <c r="AL1253" s="55"/>
      <c r="AM1253" s="56"/>
      <c r="AN1253" s="926">
        <f>BB1253</f>
        <v>0</v>
      </c>
      <c r="AO1253" s="638"/>
      <c r="AP1253" s="638"/>
      <c r="AQ1253" s="638"/>
      <c r="AR1253" s="638"/>
      <c r="AS1253" s="308"/>
      <c r="AY1253" s="208">
        <f>AY1235+AY1237+AY1239+AY1241+AY1243+AY1245+AY1247+AY1249+AY1251</f>
        <v>0</v>
      </c>
      <c r="AZ1253" s="210"/>
      <c r="BA1253" s="210"/>
      <c r="BB1253" s="206">
        <f>BB1252</f>
        <v>0</v>
      </c>
      <c r="BC1253" s="213"/>
    </row>
    <row r="1254" spans="2:65" ht="18" customHeight="1" x14ac:dyDescent="0.15">
      <c r="B1254" s="447"/>
      <c r="C1254" s="448"/>
      <c r="D1254" s="448"/>
      <c r="E1254" s="449"/>
      <c r="F1254" s="456"/>
      <c r="G1254" s="457"/>
      <c r="H1254" s="457"/>
      <c r="I1254" s="457"/>
      <c r="J1254" s="457"/>
      <c r="K1254" s="457"/>
      <c r="L1254" s="457"/>
      <c r="M1254" s="457"/>
      <c r="N1254" s="458"/>
      <c r="O1254" s="447"/>
      <c r="P1254" s="448"/>
      <c r="Q1254" s="448"/>
      <c r="R1254" s="448"/>
      <c r="S1254" s="448"/>
      <c r="T1254" s="448"/>
      <c r="U1254" s="449"/>
      <c r="V1254" s="436"/>
      <c r="W1254" s="437"/>
      <c r="X1254" s="437"/>
      <c r="Y1254" s="438"/>
      <c r="Z1254" s="436"/>
      <c r="AA1254" s="437"/>
      <c r="AB1254" s="437"/>
      <c r="AC1254" s="437"/>
      <c r="AD1254" s="436"/>
      <c r="AE1254" s="437"/>
      <c r="AF1254" s="437"/>
      <c r="AG1254" s="437"/>
      <c r="AH1254" s="436">
        <f>AZ1254</f>
        <v>0</v>
      </c>
      <c r="AI1254" s="437"/>
      <c r="AJ1254" s="437"/>
      <c r="AK1254" s="438"/>
      <c r="AL1254" s="57"/>
      <c r="AM1254" s="58"/>
      <c r="AN1254" s="615">
        <f>BC1254</f>
        <v>0</v>
      </c>
      <c r="AO1254" s="616"/>
      <c r="AP1254" s="616"/>
      <c r="AQ1254" s="616"/>
      <c r="AR1254" s="616"/>
      <c r="AS1254" s="309"/>
      <c r="AU1254" s="90"/>
      <c r="AY1254" s="209"/>
      <c r="AZ1254" s="211">
        <f>IF(AZ1235+AZ1237+AZ1239+AZ1241+AZ1243+AZ1245+AZ1247+AZ1249+AZ1251=AY1253,0,ROUNDDOWN(AZ1235+AZ1237+AZ1239+AZ1241+AZ1243+AZ1245+AZ1247+AZ1249+AZ1251,0))</f>
        <v>0</v>
      </c>
      <c r="BA1254" s="207"/>
      <c r="BB1254" s="207"/>
      <c r="BC1254" s="211">
        <f>IF(BC1252=BB1253,0,BC1252)</f>
        <v>0</v>
      </c>
    </row>
    <row r="1255" spans="2:65" ht="18.75" customHeight="1" x14ac:dyDescent="0.15">
      <c r="AD1255" s="1" t="str">
        <f>IF(AND($F1252="",$V1252+$V1253&gt;0),"事業の種類を選択してください。","")</f>
        <v/>
      </c>
      <c r="AN1255" s="929">
        <f>IF(AN1252=0,0,AN1252+IF(AN1254=0,AN1253,AN1254))</f>
        <v>0</v>
      </c>
      <c r="AO1255" s="929"/>
      <c r="AP1255" s="929"/>
      <c r="AQ1255" s="929"/>
      <c r="AR1255" s="929"/>
    </row>
    <row r="1256" spans="2:65" ht="18.75" customHeight="1" x14ac:dyDescent="0.15">
      <c r="AN1256" s="337"/>
      <c r="AO1256" s="337"/>
      <c r="AP1256" s="337"/>
      <c r="AQ1256" s="337"/>
      <c r="AR1256" s="337"/>
    </row>
  </sheetData>
  <sheetProtection sheet="1" selectLockedCells="1"/>
  <dataConsolidate/>
  <mergeCells count="5210">
    <mergeCell ref="AM854:AP855"/>
    <mergeCell ref="AM895:AP896"/>
    <mergeCell ref="AM936:AP937"/>
    <mergeCell ref="AM977:AP978"/>
    <mergeCell ref="AM1018:AP1019"/>
    <mergeCell ref="AM1059:AP1060"/>
    <mergeCell ref="AM1100:AP1101"/>
    <mergeCell ref="AM1141:AP1142"/>
    <mergeCell ref="AM1182:AP1183"/>
    <mergeCell ref="AM1223:AP1224"/>
    <mergeCell ref="AM5:AP6"/>
    <mergeCell ref="AM51:AP52"/>
    <mergeCell ref="AM98:AP99"/>
    <mergeCell ref="AM145:AP146"/>
    <mergeCell ref="AM192:AP193"/>
    <mergeCell ref="AM239:AP240"/>
    <mergeCell ref="AM280:AP281"/>
    <mergeCell ref="AM321:AP322"/>
    <mergeCell ref="AM362:AP363"/>
    <mergeCell ref="AM403:AP404"/>
    <mergeCell ref="AM444:AP445"/>
    <mergeCell ref="AM485:AP486"/>
    <mergeCell ref="AM526:AP527"/>
    <mergeCell ref="AM567:AP568"/>
    <mergeCell ref="AM608:AP609"/>
    <mergeCell ref="AL9:AM11"/>
    <mergeCell ref="AN9:AO11"/>
    <mergeCell ref="AP9:AQ11"/>
    <mergeCell ref="AN19:AR19"/>
    <mergeCell ref="AN20:AR20"/>
    <mergeCell ref="AN13:AS13"/>
    <mergeCell ref="AN14:AS14"/>
    <mergeCell ref="BB740:BC740"/>
    <mergeCell ref="BB781:BC781"/>
    <mergeCell ref="BB822:BC822"/>
    <mergeCell ref="BB863:BC863"/>
    <mergeCell ref="BB904:BC904"/>
    <mergeCell ref="BB945:BC945"/>
    <mergeCell ref="BB986:BC986"/>
    <mergeCell ref="BB1027:BC1027"/>
    <mergeCell ref="BB1068:BC1068"/>
    <mergeCell ref="BB1109:BC1109"/>
    <mergeCell ref="BB1150:BC1150"/>
    <mergeCell ref="BB1191:BC1191"/>
    <mergeCell ref="BB1232:BC1232"/>
    <mergeCell ref="BB14:BC14"/>
    <mergeCell ref="BB60:BC60"/>
    <mergeCell ref="BB107:BC107"/>
    <mergeCell ref="BB154:BC154"/>
    <mergeCell ref="BB201:BC201"/>
    <mergeCell ref="BB248:BC248"/>
    <mergeCell ref="BB289:BC289"/>
    <mergeCell ref="BB330:BC330"/>
    <mergeCell ref="BB371:BC371"/>
    <mergeCell ref="BB412:BC412"/>
    <mergeCell ref="BB453:BC453"/>
    <mergeCell ref="BB494:BC494"/>
    <mergeCell ref="BB535:BC535"/>
    <mergeCell ref="BB576:BC576"/>
    <mergeCell ref="BB617:BC617"/>
    <mergeCell ref="BB658:BC658"/>
    <mergeCell ref="BB699:BC699"/>
    <mergeCell ref="AN89:AR89"/>
    <mergeCell ref="AN31:AR31"/>
    <mergeCell ref="AO40:AO41"/>
    <mergeCell ref="AP40:AS41"/>
    <mergeCell ref="AH72:AK72"/>
    <mergeCell ref="AH74:AK74"/>
    <mergeCell ref="AH76:AK76"/>
    <mergeCell ref="AH78:AK78"/>
    <mergeCell ref="AH77:AK77"/>
    <mergeCell ref="AP33:AR33"/>
    <mergeCell ref="AL73:AM73"/>
    <mergeCell ref="AN73:AR73"/>
    <mergeCell ref="AL71:AM71"/>
    <mergeCell ref="AL67:AM67"/>
    <mergeCell ref="AH70:AK70"/>
    <mergeCell ref="AH62:AK62"/>
    <mergeCell ref="AH64:AK64"/>
    <mergeCell ref="AH66:AK66"/>
    <mergeCell ref="AH68:AK68"/>
    <mergeCell ref="AH63:AK63"/>
    <mergeCell ref="AN60:AS60"/>
    <mergeCell ref="AN61:AS61"/>
    <mergeCell ref="AN62:AR62"/>
    <mergeCell ref="AH67:AK67"/>
    <mergeCell ref="AH65:AK65"/>
    <mergeCell ref="AN72:AR72"/>
    <mergeCell ref="AL79:AM79"/>
    <mergeCell ref="AN79:AR79"/>
    <mergeCell ref="AL77:AM77"/>
    <mergeCell ref="AM33:AN33"/>
    <mergeCell ref="AL63:AM63"/>
    <mergeCell ref="AN63:AR63"/>
    <mergeCell ref="V88:Y88"/>
    <mergeCell ref="V78:X78"/>
    <mergeCell ref="J78:N79"/>
    <mergeCell ref="T78:U78"/>
    <mergeCell ref="T79:U79"/>
    <mergeCell ref="V79:Y79"/>
    <mergeCell ref="J76:N77"/>
    <mergeCell ref="T76:U76"/>
    <mergeCell ref="T77:U77"/>
    <mergeCell ref="V77:Y77"/>
    <mergeCell ref="V74:X74"/>
    <mergeCell ref="J74:N75"/>
    <mergeCell ref="T74:U74"/>
    <mergeCell ref="T75:U75"/>
    <mergeCell ref="O80:U88"/>
    <mergeCell ref="V80:Y80"/>
    <mergeCell ref="BF2:BJ2"/>
    <mergeCell ref="BD13:BE14"/>
    <mergeCell ref="V75:Y75"/>
    <mergeCell ref="AH73:AK73"/>
    <mergeCell ref="Z73:AC73"/>
    <mergeCell ref="AD73:AG73"/>
    <mergeCell ref="J62:N63"/>
    <mergeCell ref="T71:U71"/>
    <mergeCell ref="V71:Y71"/>
    <mergeCell ref="Z71:AC71"/>
    <mergeCell ref="AD71:AG71"/>
    <mergeCell ref="Z79:AC79"/>
    <mergeCell ref="AL75:AM75"/>
    <mergeCell ref="AN75:AR75"/>
    <mergeCell ref="AD77:AG77"/>
    <mergeCell ref="AH71:AK71"/>
    <mergeCell ref="Z77:AC77"/>
    <mergeCell ref="AH75:AK75"/>
    <mergeCell ref="Z75:AC75"/>
    <mergeCell ref="AD75:AG75"/>
    <mergeCell ref="AN76:AR76"/>
    <mergeCell ref="AN78:AR78"/>
    <mergeCell ref="AD79:AG79"/>
    <mergeCell ref="AH79:AK79"/>
    <mergeCell ref="AN74:AR74"/>
    <mergeCell ref="J68:N69"/>
    <mergeCell ref="J72:N73"/>
    <mergeCell ref="T72:U72"/>
    <mergeCell ref="T73:U73"/>
    <mergeCell ref="V70:X70"/>
    <mergeCell ref="T68:U68"/>
    <mergeCell ref="T69:U69"/>
    <mergeCell ref="V69:Y69"/>
    <mergeCell ref="J70:N71"/>
    <mergeCell ref="T70:U70"/>
    <mergeCell ref="O56:O58"/>
    <mergeCell ref="P56:P58"/>
    <mergeCell ref="Q56:Q58"/>
    <mergeCell ref="U56:U58"/>
    <mergeCell ref="V56:V58"/>
    <mergeCell ref="R56:R58"/>
    <mergeCell ref="B55:I58"/>
    <mergeCell ref="J55:K55"/>
    <mergeCell ref="M55:N55"/>
    <mergeCell ref="O55:T55"/>
    <mergeCell ref="S56:S58"/>
    <mergeCell ref="T56:T58"/>
    <mergeCell ref="J56:J58"/>
    <mergeCell ref="K56:K58"/>
    <mergeCell ref="L56:L58"/>
    <mergeCell ref="M56:M58"/>
    <mergeCell ref="U55:W55"/>
    <mergeCell ref="O59:U61"/>
    <mergeCell ref="Y59:AH59"/>
    <mergeCell ref="V60:Y61"/>
    <mergeCell ref="AN71:AR71"/>
    <mergeCell ref="T62:U62"/>
    <mergeCell ref="T63:U63"/>
    <mergeCell ref="V67:Y67"/>
    <mergeCell ref="Z67:AC67"/>
    <mergeCell ref="AL69:AM69"/>
    <mergeCell ref="AN69:AR69"/>
    <mergeCell ref="AN67:AR67"/>
    <mergeCell ref="AL65:AM65"/>
    <mergeCell ref="AN65:AR65"/>
    <mergeCell ref="J66:N67"/>
    <mergeCell ref="T66:U66"/>
    <mergeCell ref="T67:U67"/>
    <mergeCell ref="J64:N65"/>
    <mergeCell ref="T64:U64"/>
    <mergeCell ref="T65:U65"/>
    <mergeCell ref="V65:Y65"/>
    <mergeCell ref="Z65:AC65"/>
    <mergeCell ref="V64:X64"/>
    <mergeCell ref="V66:X66"/>
    <mergeCell ref="Z88:AC88"/>
    <mergeCell ref="AD88:AG88"/>
    <mergeCell ref="AH88:AK88"/>
    <mergeCell ref="V76:X76"/>
    <mergeCell ref="AN64:AR64"/>
    <mergeCell ref="AN66:AR66"/>
    <mergeCell ref="AN68:AR68"/>
    <mergeCell ref="AN70:AR70"/>
    <mergeCell ref="AN80:AR80"/>
    <mergeCell ref="AN88:AR88"/>
    <mergeCell ref="AN59:AS59"/>
    <mergeCell ref="AN55:AO57"/>
    <mergeCell ref="AP55:AQ57"/>
    <mergeCell ref="AR55:AS57"/>
    <mergeCell ref="AD60:AG61"/>
    <mergeCell ref="AH60:AK61"/>
    <mergeCell ref="AL60:AM61"/>
    <mergeCell ref="AL55:AM57"/>
    <mergeCell ref="V72:X72"/>
    <mergeCell ref="V73:Y73"/>
    <mergeCell ref="AD65:AG65"/>
    <mergeCell ref="V63:Y63"/>
    <mergeCell ref="AD67:AG67"/>
    <mergeCell ref="AH69:AK69"/>
    <mergeCell ref="Z69:AC69"/>
    <mergeCell ref="AD69:AG69"/>
    <mergeCell ref="V68:X68"/>
    <mergeCell ref="AH80:AK80"/>
    <mergeCell ref="AN77:AR77"/>
    <mergeCell ref="V81:Y81"/>
    <mergeCell ref="Z81:AC81"/>
    <mergeCell ref="AD81:AG81"/>
    <mergeCell ref="AC40:AH41"/>
    <mergeCell ref="AA38:AB41"/>
    <mergeCell ref="AC36:AN36"/>
    <mergeCell ref="AC35:AN35"/>
    <mergeCell ref="AA36:AB36"/>
    <mergeCell ref="AC34:AS34"/>
    <mergeCell ref="AN21:AR21"/>
    <mergeCell ref="AN25:AR25"/>
    <mergeCell ref="Z23:AC23"/>
    <mergeCell ref="AL25:AM25"/>
    <mergeCell ref="AL59:AM59"/>
    <mergeCell ref="AP38:AS39"/>
    <mergeCell ref="Z60:AC61"/>
    <mergeCell ref="AI40:AN41"/>
    <mergeCell ref="Z63:AC63"/>
    <mergeCell ref="AD63:AG63"/>
    <mergeCell ref="AN23:AR23"/>
    <mergeCell ref="X35:Z35"/>
    <mergeCell ref="AJ38:AN39"/>
    <mergeCell ref="V26:Y26"/>
    <mergeCell ref="V25:Y25"/>
    <mergeCell ref="W56:W58"/>
    <mergeCell ref="V62:X62"/>
    <mergeCell ref="AN27:AR27"/>
    <mergeCell ref="AD27:AG27"/>
    <mergeCell ref="Z27:AC27"/>
    <mergeCell ref="V27:Y27"/>
    <mergeCell ref="AH27:AK27"/>
    <mergeCell ref="AJ32:AL32"/>
    <mergeCell ref="Z30:AC30"/>
    <mergeCell ref="AM32:AN32"/>
    <mergeCell ref="AN24:AR24"/>
    <mergeCell ref="N5:AE6"/>
    <mergeCell ref="AL14:AM15"/>
    <mergeCell ref="U9:W9"/>
    <mergeCell ref="V18:X18"/>
    <mergeCell ref="R10:R12"/>
    <mergeCell ref="S10:S12"/>
    <mergeCell ref="T10:T12"/>
    <mergeCell ref="Z17:AC17"/>
    <mergeCell ref="AD17:AG17"/>
    <mergeCell ref="V16:X16"/>
    <mergeCell ref="V17:Y17"/>
    <mergeCell ref="AH18:AK18"/>
    <mergeCell ref="AN16:AR16"/>
    <mergeCell ref="AN17:AR17"/>
    <mergeCell ref="AN18:AR18"/>
    <mergeCell ref="AH16:AK16"/>
    <mergeCell ref="T16:U16"/>
    <mergeCell ref="J13:N15"/>
    <mergeCell ref="O13:U15"/>
    <mergeCell ref="AD14:AG15"/>
    <mergeCell ref="N10:N12"/>
    <mergeCell ref="O9:T9"/>
    <mergeCell ref="O10:O12"/>
    <mergeCell ref="P10:P12"/>
    <mergeCell ref="Q10:Q12"/>
    <mergeCell ref="V10:V12"/>
    <mergeCell ref="W10:W12"/>
    <mergeCell ref="Y13:AH13"/>
    <mergeCell ref="AR9:AS11"/>
    <mergeCell ref="T17:U17"/>
    <mergeCell ref="T18:U18"/>
    <mergeCell ref="B9:I12"/>
    <mergeCell ref="J10:J12"/>
    <mergeCell ref="K10:K12"/>
    <mergeCell ref="L10:L12"/>
    <mergeCell ref="J9:K9"/>
    <mergeCell ref="M9:N9"/>
    <mergeCell ref="M10:M12"/>
    <mergeCell ref="J20:N21"/>
    <mergeCell ref="T20:U20"/>
    <mergeCell ref="T21:U21"/>
    <mergeCell ref="V20:X20"/>
    <mergeCell ref="B13:I15"/>
    <mergeCell ref="J16:N17"/>
    <mergeCell ref="T24:U24"/>
    <mergeCell ref="AH14:AK15"/>
    <mergeCell ref="U10:U12"/>
    <mergeCell ref="V14:Y15"/>
    <mergeCell ref="Z14:AC15"/>
    <mergeCell ref="J22:N23"/>
    <mergeCell ref="J24:N25"/>
    <mergeCell ref="AH20:AK20"/>
    <mergeCell ref="AH22:AK22"/>
    <mergeCell ref="AH24:AK24"/>
    <mergeCell ref="T19:U19"/>
    <mergeCell ref="Z19:AC19"/>
    <mergeCell ref="V21:Y21"/>
    <mergeCell ref="V22:X22"/>
    <mergeCell ref="AD19:AG19"/>
    <mergeCell ref="Z21:AC21"/>
    <mergeCell ref="AD21:AG21"/>
    <mergeCell ref="AH21:AK21"/>
    <mergeCell ref="V23:Y23"/>
    <mergeCell ref="AC38:AH39"/>
    <mergeCell ref="T22:U22"/>
    <mergeCell ref="T23:U23"/>
    <mergeCell ref="Z25:AC25"/>
    <mergeCell ref="AD25:AG25"/>
    <mergeCell ref="AD23:AG23"/>
    <mergeCell ref="O26:U30"/>
    <mergeCell ref="AH25:AK25"/>
    <mergeCell ref="AN15:AS15"/>
    <mergeCell ref="AL23:AM23"/>
    <mergeCell ref="AH17:AK17"/>
    <mergeCell ref="AL17:AM17"/>
    <mergeCell ref="AH23:AK23"/>
    <mergeCell ref="AL19:AM19"/>
    <mergeCell ref="AL21:AM21"/>
    <mergeCell ref="AN22:AR22"/>
    <mergeCell ref="V19:Y19"/>
    <mergeCell ref="AH19:AK19"/>
    <mergeCell ref="T25:U25"/>
    <mergeCell ref="AA34:AB34"/>
    <mergeCell ref="AN30:AR30"/>
    <mergeCell ref="V30:Y30"/>
    <mergeCell ref="AN26:AR26"/>
    <mergeCell ref="AO32:AR32"/>
    <mergeCell ref="AJ33:AK33"/>
    <mergeCell ref="V24:X24"/>
    <mergeCell ref="AD30:AG30"/>
    <mergeCell ref="AH30:AK30"/>
    <mergeCell ref="AH26:AK26"/>
    <mergeCell ref="B102:I105"/>
    <mergeCell ref="J102:K102"/>
    <mergeCell ref="M102:N102"/>
    <mergeCell ref="O102:T102"/>
    <mergeCell ref="U102:W102"/>
    <mergeCell ref="AL102:AM104"/>
    <mergeCell ref="AN102:AO104"/>
    <mergeCell ref="R103:R105"/>
    <mergeCell ref="L103:L105"/>
    <mergeCell ref="S103:S105"/>
    <mergeCell ref="AP102:AQ104"/>
    <mergeCell ref="AR102:AS104"/>
    <mergeCell ref="T103:T105"/>
    <mergeCell ref="U103:U105"/>
    <mergeCell ref="V103:V105"/>
    <mergeCell ref="W103:W105"/>
    <mergeCell ref="B106:I108"/>
    <mergeCell ref="J106:N108"/>
    <mergeCell ref="O106:U108"/>
    <mergeCell ref="Y106:AH106"/>
    <mergeCell ref="AL106:AM106"/>
    <mergeCell ref="N103:N105"/>
    <mergeCell ref="O103:O105"/>
    <mergeCell ref="P103:P105"/>
    <mergeCell ref="Q103:Q105"/>
    <mergeCell ref="J103:J105"/>
    <mergeCell ref="K103:K105"/>
    <mergeCell ref="M103:M105"/>
    <mergeCell ref="AN106:AS106"/>
    <mergeCell ref="V107:Y108"/>
    <mergeCell ref="Z107:AC108"/>
    <mergeCell ref="AD107:AG108"/>
    <mergeCell ref="AH107:AK108"/>
    <mergeCell ref="AL107:AM108"/>
    <mergeCell ref="AN107:AS107"/>
    <mergeCell ref="AN108:AS108"/>
    <mergeCell ref="AH110:AK110"/>
    <mergeCell ref="AL110:AM110"/>
    <mergeCell ref="AN110:AR110"/>
    <mergeCell ref="AH111:AK111"/>
    <mergeCell ref="AN111:AR111"/>
    <mergeCell ref="J109:N110"/>
    <mergeCell ref="T109:U109"/>
    <mergeCell ref="V109:X109"/>
    <mergeCell ref="J111:N112"/>
    <mergeCell ref="T111:U111"/>
    <mergeCell ref="V111:X111"/>
    <mergeCell ref="T112:U112"/>
    <mergeCell ref="V112:Y112"/>
    <mergeCell ref="AH109:AK109"/>
    <mergeCell ref="AN109:AR109"/>
    <mergeCell ref="T110:U110"/>
    <mergeCell ref="V110:Y110"/>
    <mergeCell ref="Z110:AC110"/>
    <mergeCell ref="AD110:AG110"/>
    <mergeCell ref="Z112:AC112"/>
    <mergeCell ref="AD112:AG112"/>
    <mergeCell ref="AH112:AK112"/>
    <mergeCell ref="AL112:AM112"/>
    <mergeCell ref="AN112:AR112"/>
    <mergeCell ref="AH114:AK114"/>
    <mergeCell ref="AL114:AM114"/>
    <mergeCell ref="AN114:AR114"/>
    <mergeCell ref="AH115:AK115"/>
    <mergeCell ref="AN115:AR115"/>
    <mergeCell ref="J113:N114"/>
    <mergeCell ref="T113:U113"/>
    <mergeCell ref="V113:X113"/>
    <mergeCell ref="J115:N116"/>
    <mergeCell ref="T115:U115"/>
    <mergeCell ref="V115:X115"/>
    <mergeCell ref="T116:U116"/>
    <mergeCell ref="V116:Y116"/>
    <mergeCell ref="AH113:AK113"/>
    <mergeCell ref="AN113:AR113"/>
    <mergeCell ref="T114:U114"/>
    <mergeCell ref="V114:Y114"/>
    <mergeCell ref="Z114:AC114"/>
    <mergeCell ref="AD114:AG114"/>
    <mergeCell ref="Z116:AC116"/>
    <mergeCell ref="AD116:AG116"/>
    <mergeCell ref="AH116:AK116"/>
    <mergeCell ref="AL116:AM116"/>
    <mergeCell ref="AN116:AR116"/>
    <mergeCell ref="AH118:AK118"/>
    <mergeCell ref="AL118:AM118"/>
    <mergeCell ref="AN118:AR118"/>
    <mergeCell ref="AH119:AK119"/>
    <mergeCell ref="AN119:AR119"/>
    <mergeCell ref="J117:N118"/>
    <mergeCell ref="T117:U117"/>
    <mergeCell ref="V117:X117"/>
    <mergeCell ref="J119:N120"/>
    <mergeCell ref="T119:U119"/>
    <mergeCell ref="V119:X119"/>
    <mergeCell ref="T120:U120"/>
    <mergeCell ref="V120:Y120"/>
    <mergeCell ref="AH117:AK117"/>
    <mergeCell ref="AN117:AR117"/>
    <mergeCell ref="T118:U118"/>
    <mergeCell ref="V118:Y118"/>
    <mergeCell ref="Z118:AC118"/>
    <mergeCell ref="AD118:AG118"/>
    <mergeCell ref="Z120:AC120"/>
    <mergeCell ref="AD120:AG120"/>
    <mergeCell ref="AH120:AK120"/>
    <mergeCell ref="AL120:AM120"/>
    <mergeCell ref="AN120:AR120"/>
    <mergeCell ref="AH122:AK122"/>
    <mergeCell ref="AL122:AM122"/>
    <mergeCell ref="AN122:AR122"/>
    <mergeCell ref="AH123:AK123"/>
    <mergeCell ref="AN123:AR123"/>
    <mergeCell ref="J121:N122"/>
    <mergeCell ref="T121:U121"/>
    <mergeCell ref="V121:X121"/>
    <mergeCell ref="J123:N124"/>
    <mergeCell ref="T123:U123"/>
    <mergeCell ref="V123:X123"/>
    <mergeCell ref="T124:U124"/>
    <mergeCell ref="V124:Y124"/>
    <mergeCell ref="AH121:AK121"/>
    <mergeCell ref="AN121:AR121"/>
    <mergeCell ref="T122:U122"/>
    <mergeCell ref="V122:Y122"/>
    <mergeCell ref="Z122:AC122"/>
    <mergeCell ref="AD122:AG122"/>
    <mergeCell ref="Z124:AC124"/>
    <mergeCell ref="AD124:AG124"/>
    <mergeCell ref="AH124:AK124"/>
    <mergeCell ref="AL124:AM124"/>
    <mergeCell ref="AN124:AR124"/>
    <mergeCell ref="AH126:AK126"/>
    <mergeCell ref="AL126:AM126"/>
    <mergeCell ref="AN126:AR126"/>
    <mergeCell ref="J125:N126"/>
    <mergeCell ref="T125:U125"/>
    <mergeCell ref="V125:X125"/>
    <mergeCell ref="O127:U135"/>
    <mergeCell ref="V127:Y127"/>
    <mergeCell ref="AH125:AK125"/>
    <mergeCell ref="AN125:AR125"/>
    <mergeCell ref="T126:U126"/>
    <mergeCell ref="V126:Y126"/>
    <mergeCell ref="Z126:AC126"/>
    <mergeCell ref="AD126:AG126"/>
    <mergeCell ref="AH127:AK127"/>
    <mergeCell ref="AN127:AR127"/>
    <mergeCell ref="V135:Y135"/>
    <mergeCell ref="Z135:AC135"/>
    <mergeCell ref="AD135:AG135"/>
    <mergeCell ref="AH135:AK135"/>
    <mergeCell ref="AN135:AR135"/>
    <mergeCell ref="F127:N127"/>
    <mergeCell ref="F128:N128"/>
    <mergeCell ref="F129:N129"/>
    <mergeCell ref="F130:N130"/>
    <mergeCell ref="F131:N131"/>
    <mergeCell ref="F132:N132"/>
    <mergeCell ref="F134:N134"/>
    <mergeCell ref="F135:N135"/>
    <mergeCell ref="AN136:AR136"/>
    <mergeCell ref="B149:I152"/>
    <mergeCell ref="J149:K149"/>
    <mergeCell ref="M149:N149"/>
    <mergeCell ref="O149:T149"/>
    <mergeCell ref="U149:W149"/>
    <mergeCell ref="AL149:AM151"/>
    <mergeCell ref="AN149:AO151"/>
    <mergeCell ref="AP149:AQ151"/>
    <mergeCell ref="AR149:AS151"/>
    <mergeCell ref="J150:J152"/>
    <mergeCell ref="K150:K152"/>
    <mergeCell ref="L150:L152"/>
    <mergeCell ref="M150:M152"/>
    <mergeCell ref="N150:N152"/>
    <mergeCell ref="O150:O152"/>
    <mergeCell ref="P150:P152"/>
    <mergeCell ref="Q150:Q152"/>
    <mergeCell ref="W150:W152"/>
    <mergeCell ref="B153:I155"/>
    <mergeCell ref="J153:N155"/>
    <mergeCell ref="O153:U155"/>
    <mergeCell ref="S150:S152"/>
    <mergeCell ref="T150:T152"/>
    <mergeCell ref="U150:U152"/>
    <mergeCell ref="R150:R152"/>
    <mergeCell ref="V150:V152"/>
    <mergeCell ref="Y153:AH153"/>
    <mergeCell ref="AL153:AM153"/>
    <mergeCell ref="AN153:AS153"/>
    <mergeCell ref="V154:Y155"/>
    <mergeCell ref="Z154:AC155"/>
    <mergeCell ref="AD154:AG155"/>
    <mergeCell ref="AH154:AK155"/>
    <mergeCell ref="AL154:AM155"/>
    <mergeCell ref="AN154:AS154"/>
    <mergeCell ref="AN155:AS155"/>
    <mergeCell ref="AH157:AK157"/>
    <mergeCell ref="AL157:AM157"/>
    <mergeCell ref="AN157:AR157"/>
    <mergeCell ref="J156:N157"/>
    <mergeCell ref="T156:U156"/>
    <mergeCell ref="V156:X156"/>
    <mergeCell ref="J158:N159"/>
    <mergeCell ref="T158:U158"/>
    <mergeCell ref="V158:X158"/>
    <mergeCell ref="AH156:AK156"/>
    <mergeCell ref="AN156:AR156"/>
    <mergeCell ref="T157:U157"/>
    <mergeCell ref="V157:Y157"/>
    <mergeCell ref="Z157:AC157"/>
    <mergeCell ref="AD157:AG157"/>
    <mergeCell ref="AH158:AK158"/>
    <mergeCell ref="AN158:AR158"/>
    <mergeCell ref="T159:U159"/>
    <mergeCell ref="V159:Y159"/>
    <mergeCell ref="Z159:AC159"/>
    <mergeCell ref="AD159:AG159"/>
    <mergeCell ref="AH159:AK159"/>
    <mergeCell ref="AL159:AM159"/>
    <mergeCell ref="AN159:AR159"/>
    <mergeCell ref="AH161:AK161"/>
    <mergeCell ref="AL161:AM161"/>
    <mergeCell ref="AN161:AR161"/>
    <mergeCell ref="J160:N161"/>
    <mergeCell ref="T160:U160"/>
    <mergeCell ref="V160:X160"/>
    <mergeCell ref="J162:N163"/>
    <mergeCell ref="T162:U162"/>
    <mergeCell ref="V162:X162"/>
    <mergeCell ref="AH160:AK160"/>
    <mergeCell ref="AN160:AR160"/>
    <mergeCell ref="T161:U161"/>
    <mergeCell ref="V161:Y161"/>
    <mergeCell ref="Z161:AC161"/>
    <mergeCell ref="AD161:AG161"/>
    <mergeCell ref="AH162:AK162"/>
    <mergeCell ref="AN162:AR162"/>
    <mergeCell ref="T163:U163"/>
    <mergeCell ref="V163:Y163"/>
    <mergeCell ref="Z163:AC163"/>
    <mergeCell ref="AD163:AG163"/>
    <mergeCell ref="AH163:AK163"/>
    <mergeCell ref="AL163:AM163"/>
    <mergeCell ref="AN163:AR163"/>
    <mergeCell ref="AH165:AK165"/>
    <mergeCell ref="AL165:AM165"/>
    <mergeCell ref="AN165:AR165"/>
    <mergeCell ref="J164:N165"/>
    <mergeCell ref="T164:U164"/>
    <mergeCell ref="V164:X164"/>
    <mergeCell ref="J166:N167"/>
    <mergeCell ref="T166:U166"/>
    <mergeCell ref="V166:X166"/>
    <mergeCell ref="AH164:AK164"/>
    <mergeCell ref="AN164:AR164"/>
    <mergeCell ref="T165:U165"/>
    <mergeCell ref="V165:Y165"/>
    <mergeCell ref="Z165:AC165"/>
    <mergeCell ref="AD165:AG165"/>
    <mergeCell ref="AH166:AK166"/>
    <mergeCell ref="AN166:AR166"/>
    <mergeCell ref="T167:U167"/>
    <mergeCell ref="V167:Y167"/>
    <mergeCell ref="Z167:AC167"/>
    <mergeCell ref="AD167:AG167"/>
    <mergeCell ref="AH167:AK167"/>
    <mergeCell ref="AL167:AM167"/>
    <mergeCell ref="AN167:AR167"/>
    <mergeCell ref="B174:D182"/>
    <mergeCell ref="F174:N174"/>
    <mergeCell ref="F175:N175"/>
    <mergeCell ref="F176:N176"/>
    <mergeCell ref="F177:N177"/>
    <mergeCell ref="F178:N178"/>
    <mergeCell ref="F179:N179"/>
    <mergeCell ref="F180:N180"/>
    <mergeCell ref="AH169:AK169"/>
    <mergeCell ref="AL169:AM169"/>
    <mergeCell ref="AN169:AR169"/>
    <mergeCell ref="J168:N169"/>
    <mergeCell ref="T168:U168"/>
    <mergeCell ref="V168:X168"/>
    <mergeCell ref="J170:N171"/>
    <mergeCell ref="T170:U170"/>
    <mergeCell ref="V170:X170"/>
    <mergeCell ref="AH168:AK168"/>
    <mergeCell ref="AN168:AR168"/>
    <mergeCell ref="T169:U169"/>
    <mergeCell ref="V169:Y169"/>
    <mergeCell ref="Z169:AC169"/>
    <mergeCell ref="AD169:AG169"/>
    <mergeCell ref="AH170:AK170"/>
    <mergeCell ref="AN170:AR170"/>
    <mergeCell ref="T171:U171"/>
    <mergeCell ref="V171:Y171"/>
    <mergeCell ref="Z171:AC171"/>
    <mergeCell ref="AD171:AG171"/>
    <mergeCell ref="AH171:AK171"/>
    <mergeCell ref="AL171:AM171"/>
    <mergeCell ref="AN171:AR171"/>
    <mergeCell ref="AH173:AK173"/>
    <mergeCell ref="AL173:AM173"/>
    <mergeCell ref="AN173:AR173"/>
    <mergeCell ref="J172:N173"/>
    <mergeCell ref="T172:U172"/>
    <mergeCell ref="V172:X172"/>
    <mergeCell ref="O174:U182"/>
    <mergeCell ref="V174:Y174"/>
    <mergeCell ref="AH172:AK172"/>
    <mergeCell ref="AN172:AR172"/>
    <mergeCell ref="T173:U173"/>
    <mergeCell ref="V173:Y173"/>
    <mergeCell ref="Z173:AC173"/>
    <mergeCell ref="AD173:AG173"/>
    <mergeCell ref="AH174:AK174"/>
    <mergeCell ref="AN174:AR174"/>
    <mergeCell ref="V182:Y182"/>
    <mergeCell ref="Z182:AC182"/>
    <mergeCell ref="AD182:AG182"/>
    <mergeCell ref="AH182:AK182"/>
    <mergeCell ref="AN182:AR182"/>
    <mergeCell ref="AN183:AR183"/>
    <mergeCell ref="B196:I199"/>
    <mergeCell ref="J196:K196"/>
    <mergeCell ref="M196:N196"/>
    <mergeCell ref="O196:T196"/>
    <mergeCell ref="U196:W196"/>
    <mergeCell ref="AL196:AM198"/>
    <mergeCell ref="AN196:AO198"/>
    <mergeCell ref="AP196:AQ198"/>
    <mergeCell ref="AR196:AS198"/>
    <mergeCell ref="J197:J199"/>
    <mergeCell ref="K197:K199"/>
    <mergeCell ref="L197:L199"/>
    <mergeCell ref="M197:M199"/>
    <mergeCell ref="N197:N199"/>
    <mergeCell ref="O197:O199"/>
    <mergeCell ref="P197:P199"/>
    <mergeCell ref="Q197:Q199"/>
    <mergeCell ref="R197:R199"/>
    <mergeCell ref="B203:B204"/>
    <mergeCell ref="B205:B206"/>
    <mergeCell ref="B200:I202"/>
    <mergeCell ref="J200:N202"/>
    <mergeCell ref="O200:U202"/>
    <mergeCell ref="AN200:AS200"/>
    <mergeCell ref="V201:Y202"/>
    <mergeCell ref="S197:S199"/>
    <mergeCell ref="T197:T199"/>
    <mergeCell ref="U197:U199"/>
    <mergeCell ref="V197:V199"/>
    <mergeCell ref="Y200:AH200"/>
    <mergeCell ref="AL200:AM200"/>
    <mergeCell ref="W197:W199"/>
    <mergeCell ref="Z201:AC202"/>
    <mergeCell ref="AD201:AG202"/>
    <mergeCell ref="AH201:AK202"/>
    <mergeCell ref="AL201:AM202"/>
    <mergeCell ref="AN201:AS201"/>
    <mergeCell ref="AN202:AS202"/>
    <mergeCell ref="AH204:AK204"/>
    <mergeCell ref="AL204:AM204"/>
    <mergeCell ref="AN204:AR204"/>
    <mergeCell ref="AH205:AK205"/>
    <mergeCell ref="AN205:AR205"/>
    <mergeCell ref="J203:N204"/>
    <mergeCell ref="T203:U203"/>
    <mergeCell ref="V203:X203"/>
    <mergeCell ref="J205:N206"/>
    <mergeCell ref="T205:U205"/>
    <mergeCell ref="V205:X205"/>
    <mergeCell ref="T206:U206"/>
    <mergeCell ref="V206:Y206"/>
    <mergeCell ref="AH203:AK203"/>
    <mergeCell ref="AN203:AR203"/>
    <mergeCell ref="T204:U204"/>
    <mergeCell ref="V204:Y204"/>
    <mergeCell ref="Z204:AC204"/>
    <mergeCell ref="AD204:AG204"/>
    <mergeCell ref="Z206:AC206"/>
    <mergeCell ref="AD206:AG206"/>
    <mergeCell ref="AH206:AK206"/>
    <mergeCell ref="AL206:AM206"/>
    <mergeCell ref="AN206:AR206"/>
    <mergeCell ref="AN214:AR214"/>
    <mergeCell ref="C211:I212"/>
    <mergeCell ref="C213:I214"/>
    <mergeCell ref="C203:I204"/>
    <mergeCell ref="C205:I206"/>
    <mergeCell ref="B211:B212"/>
    <mergeCell ref="B213:B214"/>
    <mergeCell ref="AN208:AR208"/>
    <mergeCell ref="AH209:AK209"/>
    <mergeCell ref="AN209:AR209"/>
    <mergeCell ref="J207:N208"/>
    <mergeCell ref="T207:U207"/>
    <mergeCell ref="V207:X207"/>
    <mergeCell ref="J209:N210"/>
    <mergeCell ref="T209:U209"/>
    <mergeCell ref="V209:X209"/>
    <mergeCell ref="T210:U210"/>
    <mergeCell ref="V210:Y210"/>
    <mergeCell ref="AH207:AK207"/>
    <mergeCell ref="AN207:AR207"/>
    <mergeCell ref="T208:U208"/>
    <mergeCell ref="V208:Y208"/>
    <mergeCell ref="Z208:AC208"/>
    <mergeCell ref="AD208:AG208"/>
    <mergeCell ref="Z210:AC210"/>
    <mergeCell ref="AD210:AG210"/>
    <mergeCell ref="AH210:AK210"/>
    <mergeCell ref="AL210:AM210"/>
    <mergeCell ref="AN210:AR210"/>
    <mergeCell ref="C207:I208"/>
    <mergeCell ref="C209:I210"/>
    <mergeCell ref="B207:B208"/>
    <mergeCell ref="B209:B210"/>
    <mergeCell ref="C215:I216"/>
    <mergeCell ref="C217:I218"/>
    <mergeCell ref="T219:U219"/>
    <mergeCell ref="V219:X219"/>
    <mergeCell ref="O221:U229"/>
    <mergeCell ref="V221:Y221"/>
    <mergeCell ref="AH219:AK219"/>
    <mergeCell ref="AN219:AR219"/>
    <mergeCell ref="T220:U220"/>
    <mergeCell ref="V220:Y220"/>
    <mergeCell ref="Z220:AC220"/>
    <mergeCell ref="AD220:AG220"/>
    <mergeCell ref="B215:B216"/>
    <mergeCell ref="B217:B218"/>
    <mergeCell ref="J211:N212"/>
    <mergeCell ref="T211:U211"/>
    <mergeCell ref="V211:X211"/>
    <mergeCell ref="J213:N214"/>
    <mergeCell ref="T213:U213"/>
    <mergeCell ref="V213:X213"/>
    <mergeCell ref="T214:U214"/>
    <mergeCell ref="V214:Y214"/>
    <mergeCell ref="AH211:AK211"/>
    <mergeCell ref="AN211:AR211"/>
    <mergeCell ref="T212:U212"/>
    <mergeCell ref="V212:Y212"/>
    <mergeCell ref="Z212:AC212"/>
    <mergeCell ref="AD212:AG212"/>
    <mergeCell ref="Z214:AC214"/>
    <mergeCell ref="AD214:AG214"/>
    <mergeCell ref="AH214:AK214"/>
    <mergeCell ref="AL214:AM214"/>
    <mergeCell ref="J215:N216"/>
    <mergeCell ref="T215:U215"/>
    <mergeCell ref="V215:X215"/>
    <mergeCell ref="J217:N218"/>
    <mergeCell ref="T217:U217"/>
    <mergeCell ref="V217:X217"/>
    <mergeCell ref="T218:U218"/>
    <mergeCell ref="V218:Y218"/>
    <mergeCell ref="AH215:AK215"/>
    <mergeCell ref="AN215:AR215"/>
    <mergeCell ref="T216:U216"/>
    <mergeCell ref="V216:Y216"/>
    <mergeCell ref="Z216:AC216"/>
    <mergeCell ref="AD216:AG216"/>
    <mergeCell ref="Z218:AC218"/>
    <mergeCell ref="AD218:AG218"/>
    <mergeCell ref="AH218:AK218"/>
    <mergeCell ref="AL218:AM218"/>
    <mergeCell ref="AN218:AR218"/>
    <mergeCell ref="AH221:AK221"/>
    <mergeCell ref="AN221:AR221"/>
    <mergeCell ref="V229:Y229"/>
    <mergeCell ref="Z229:AC229"/>
    <mergeCell ref="AD229:AG229"/>
    <mergeCell ref="AH229:AK229"/>
    <mergeCell ref="AN229:AR229"/>
    <mergeCell ref="AN230:AR230"/>
    <mergeCell ref="B243:I246"/>
    <mergeCell ref="J243:K243"/>
    <mergeCell ref="M243:N243"/>
    <mergeCell ref="O243:T243"/>
    <mergeCell ref="U243:W243"/>
    <mergeCell ref="AL243:AM245"/>
    <mergeCell ref="AN243:AO245"/>
    <mergeCell ref="AP243:AQ245"/>
    <mergeCell ref="AR243:AS245"/>
    <mergeCell ref="J244:J246"/>
    <mergeCell ref="K244:K246"/>
    <mergeCell ref="L244:L246"/>
    <mergeCell ref="M244:M246"/>
    <mergeCell ref="N244:N246"/>
    <mergeCell ref="O244:O246"/>
    <mergeCell ref="P244:P246"/>
    <mergeCell ref="Q244:Q246"/>
    <mergeCell ref="W244:W246"/>
    <mergeCell ref="F227:N227"/>
    <mergeCell ref="F228:N228"/>
    <mergeCell ref="B247:I249"/>
    <mergeCell ref="J247:N249"/>
    <mergeCell ref="O247:U249"/>
    <mergeCell ref="S244:S246"/>
    <mergeCell ref="T244:T246"/>
    <mergeCell ref="U244:U246"/>
    <mergeCell ref="R244:R246"/>
    <mergeCell ref="V244:V246"/>
    <mergeCell ref="Y247:AH247"/>
    <mergeCell ref="AL247:AM247"/>
    <mergeCell ref="AN247:AS247"/>
    <mergeCell ref="V248:Y249"/>
    <mergeCell ref="Z248:AC249"/>
    <mergeCell ref="AD248:AG249"/>
    <mergeCell ref="AH248:AK249"/>
    <mergeCell ref="AL248:AM249"/>
    <mergeCell ref="AN248:AS248"/>
    <mergeCell ref="AN249:AS249"/>
    <mergeCell ref="AH251:AK251"/>
    <mergeCell ref="AL251:AM251"/>
    <mergeCell ref="AN251:AR251"/>
    <mergeCell ref="B250:I251"/>
    <mergeCell ref="J250:N251"/>
    <mergeCell ref="T250:U250"/>
    <mergeCell ref="V250:X250"/>
    <mergeCell ref="B252:I253"/>
    <mergeCell ref="J252:N253"/>
    <mergeCell ref="T252:U252"/>
    <mergeCell ref="V252:X252"/>
    <mergeCell ref="AH250:AK250"/>
    <mergeCell ref="AN250:AR250"/>
    <mergeCell ref="T251:U251"/>
    <mergeCell ref="V251:Y251"/>
    <mergeCell ref="Z251:AC251"/>
    <mergeCell ref="AD251:AG251"/>
    <mergeCell ref="AH252:AK252"/>
    <mergeCell ref="AN252:AR252"/>
    <mergeCell ref="T253:U253"/>
    <mergeCell ref="V253:Y253"/>
    <mergeCell ref="Z253:AC253"/>
    <mergeCell ref="AD253:AG253"/>
    <mergeCell ref="AH253:AK253"/>
    <mergeCell ref="AL253:AM253"/>
    <mergeCell ref="AN253:AR253"/>
    <mergeCell ref="AH255:AK255"/>
    <mergeCell ref="AL255:AM255"/>
    <mergeCell ref="AN255:AR255"/>
    <mergeCell ref="B254:I255"/>
    <mergeCell ref="J254:N255"/>
    <mergeCell ref="T254:U254"/>
    <mergeCell ref="V254:X254"/>
    <mergeCell ref="B256:I257"/>
    <mergeCell ref="J256:N257"/>
    <mergeCell ref="T256:U256"/>
    <mergeCell ref="V256:X256"/>
    <mergeCell ref="AH254:AK254"/>
    <mergeCell ref="AN254:AR254"/>
    <mergeCell ref="T255:U255"/>
    <mergeCell ref="V255:Y255"/>
    <mergeCell ref="Z255:AC255"/>
    <mergeCell ref="AD255:AG255"/>
    <mergeCell ref="AH256:AK256"/>
    <mergeCell ref="AN256:AR256"/>
    <mergeCell ref="T257:U257"/>
    <mergeCell ref="V257:Y257"/>
    <mergeCell ref="Z257:AC257"/>
    <mergeCell ref="AD257:AG257"/>
    <mergeCell ref="AH257:AK257"/>
    <mergeCell ref="AL257:AM257"/>
    <mergeCell ref="AN257:AR257"/>
    <mergeCell ref="AH259:AK259"/>
    <mergeCell ref="AL259:AM259"/>
    <mergeCell ref="AN259:AR259"/>
    <mergeCell ref="B258:I259"/>
    <mergeCell ref="J258:N259"/>
    <mergeCell ref="T258:U258"/>
    <mergeCell ref="V258:X258"/>
    <mergeCell ref="B260:I261"/>
    <mergeCell ref="J260:N261"/>
    <mergeCell ref="T260:U260"/>
    <mergeCell ref="V260:X260"/>
    <mergeCell ref="AH258:AK258"/>
    <mergeCell ref="AN258:AR258"/>
    <mergeCell ref="T259:U259"/>
    <mergeCell ref="V259:Y259"/>
    <mergeCell ref="Z259:AC259"/>
    <mergeCell ref="AD259:AG259"/>
    <mergeCell ref="AH260:AK260"/>
    <mergeCell ref="AN260:AR260"/>
    <mergeCell ref="T261:U261"/>
    <mergeCell ref="V261:Y261"/>
    <mergeCell ref="Z261:AC261"/>
    <mergeCell ref="AD261:AG261"/>
    <mergeCell ref="AH261:AK261"/>
    <mergeCell ref="AL261:AM261"/>
    <mergeCell ref="AN261:AR261"/>
    <mergeCell ref="AH263:AK263"/>
    <mergeCell ref="AL263:AM263"/>
    <mergeCell ref="AN263:AR263"/>
    <mergeCell ref="B262:I263"/>
    <mergeCell ref="J262:N263"/>
    <mergeCell ref="T262:U262"/>
    <mergeCell ref="V262:X262"/>
    <mergeCell ref="B264:I265"/>
    <mergeCell ref="J264:N265"/>
    <mergeCell ref="T264:U264"/>
    <mergeCell ref="V264:X264"/>
    <mergeCell ref="AH262:AK262"/>
    <mergeCell ref="AN262:AR262"/>
    <mergeCell ref="T263:U263"/>
    <mergeCell ref="V263:Y263"/>
    <mergeCell ref="Z263:AC263"/>
    <mergeCell ref="AD263:AG263"/>
    <mergeCell ref="AH264:AK264"/>
    <mergeCell ref="AN264:AR264"/>
    <mergeCell ref="T265:U265"/>
    <mergeCell ref="V265:Y265"/>
    <mergeCell ref="Z265:AC265"/>
    <mergeCell ref="AD265:AG265"/>
    <mergeCell ref="AH265:AK265"/>
    <mergeCell ref="AL265:AM265"/>
    <mergeCell ref="AN265:AR265"/>
    <mergeCell ref="AH267:AK267"/>
    <mergeCell ref="AL267:AM267"/>
    <mergeCell ref="AN267:AR267"/>
    <mergeCell ref="B266:I267"/>
    <mergeCell ref="J266:N267"/>
    <mergeCell ref="T266:U266"/>
    <mergeCell ref="V266:X266"/>
    <mergeCell ref="B268:E270"/>
    <mergeCell ref="F268:N270"/>
    <mergeCell ref="O268:U270"/>
    <mergeCell ref="V268:Y268"/>
    <mergeCell ref="AH266:AK266"/>
    <mergeCell ref="AN266:AR266"/>
    <mergeCell ref="T267:U267"/>
    <mergeCell ref="V267:Y267"/>
    <mergeCell ref="Z267:AC267"/>
    <mergeCell ref="AD267:AG267"/>
    <mergeCell ref="AH268:AK268"/>
    <mergeCell ref="AN268:AR268"/>
    <mergeCell ref="V270:Y270"/>
    <mergeCell ref="Z270:AC270"/>
    <mergeCell ref="AD270:AG270"/>
    <mergeCell ref="AH270:AK270"/>
    <mergeCell ref="AN270:AR270"/>
    <mergeCell ref="V269:Y269"/>
    <mergeCell ref="Z269:AC269"/>
    <mergeCell ref="AD269:AG269"/>
    <mergeCell ref="AH269:AK269"/>
    <mergeCell ref="AN269:AR269"/>
    <mergeCell ref="AN271:AR271"/>
    <mergeCell ref="B284:I287"/>
    <mergeCell ref="J284:K284"/>
    <mergeCell ref="M284:N284"/>
    <mergeCell ref="O284:T284"/>
    <mergeCell ref="U284:W284"/>
    <mergeCell ref="AL284:AM286"/>
    <mergeCell ref="AN284:AO286"/>
    <mergeCell ref="AP284:AQ286"/>
    <mergeCell ref="AR284:AS286"/>
    <mergeCell ref="J285:J287"/>
    <mergeCell ref="K285:K287"/>
    <mergeCell ref="L285:L287"/>
    <mergeCell ref="M285:M287"/>
    <mergeCell ref="N285:N287"/>
    <mergeCell ref="O285:O287"/>
    <mergeCell ref="P285:P287"/>
    <mergeCell ref="Q285:Q287"/>
    <mergeCell ref="R285:R287"/>
    <mergeCell ref="B288:I290"/>
    <mergeCell ref="J288:N290"/>
    <mergeCell ref="O288:U290"/>
    <mergeCell ref="AN288:AS288"/>
    <mergeCell ref="V289:Y290"/>
    <mergeCell ref="S285:S287"/>
    <mergeCell ref="T285:T287"/>
    <mergeCell ref="U285:U287"/>
    <mergeCell ref="V285:V287"/>
    <mergeCell ref="Y288:AH288"/>
    <mergeCell ref="AL288:AM288"/>
    <mergeCell ref="W285:W287"/>
    <mergeCell ref="Z289:AC290"/>
    <mergeCell ref="AD289:AG290"/>
    <mergeCell ref="AH289:AK290"/>
    <mergeCell ref="AL289:AM290"/>
    <mergeCell ref="AN289:AS289"/>
    <mergeCell ref="AN290:AS290"/>
    <mergeCell ref="AH292:AK292"/>
    <mergeCell ref="AL292:AM292"/>
    <mergeCell ref="AN292:AR292"/>
    <mergeCell ref="AH293:AK293"/>
    <mergeCell ref="AN293:AR293"/>
    <mergeCell ref="B291:I292"/>
    <mergeCell ref="J291:N292"/>
    <mergeCell ref="T291:U291"/>
    <mergeCell ref="V291:X291"/>
    <mergeCell ref="B293:I294"/>
    <mergeCell ref="J293:N294"/>
    <mergeCell ref="T293:U293"/>
    <mergeCell ref="V293:X293"/>
    <mergeCell ref="T294:U294"/>
    <mergeCell ref="V294:Y294"/>
    <mergeCell ref="AH291:AK291"/>
    <mergeCell ref="AN291:AR291"/>
    <mergeCell ref="T292:U292"/>
    <mergeCell ref="V292:Y292"/>
    <mergeCell ref="Z292:AC292"/>
    <mergeCell ref="AD292:AG292"/>
    <mergeCell ref="Z294:AC294"/>
    <mergeCell ref="AD294:AG294"/>
    <mergeCell ref="AH294:AK294"/>
    <mergeCell ref="AL294:AM294"/>
    <mergeCell ref="AN294:AR294"/>
    <mergeCell ref="AH296:AK296"/>
    <mergeCell ref="AL296:AM296"/>
    <mergeCell ref="AN296:AR296"/>
    <mergeCell ref="AH297:AK297"/>
    <mergeCell ref="AN297:AR297"/>
    <mergeCell ref="B295:I296"/>
    <mergeCell ref="J295:N296"/>
    <mergeCell ref="T295:U295"/>
    <mergeCell ref="V295:X295"/>
    <mergeCell ref="B297:I298"/>
    <mergeCell ref="J297:N298"/>
    <mergeCell ref="T297:U297"/>
    <mergeCell ref="V297:X297"/>
    <mergeCell ref="T298:U298"/>
    <mergeCell ref="V298:Y298"/>
    <mergeCell ref="AH295:AK295"/>
    <mergeCell ref="AN295:AR295"/>
    <mergeCell ref="T296:U296"/>
    <mergeCell ref="V296:Y296"/>
    <mergeCell ref="Z296:AC296"/>
    <mergeCell ref="AD296:AG296"/>
    <mergeCell ref="Z298:AC298"/>
    <mergeCell ref="AD298:AG298"/>
    <mergeCell ref="AH298:AK298"/>
    <mergeCell ref="AL298:AM298"/>
    <mergeCell ref="AN298:AR298"/>
    <mergeCell ref="AH300:AK300"/>
    <mergeCell ref="AL300:AM300"/>
    <mergeCell ref="AN300:AR300"/>
    <mergeCell ref="AH301:AK301"/>
    <mergeCell ref="AN301:AR301"/>
    <mergeCell ref="B299:I300"/>
    <mergeCell ref="J299:N300"/>
    <mergeCell ref="T299:U299"/>
    <mergeCell ref="V299:X299"/>
    <mergeCell ref="B301:I302"/>
    <mergeCell ref="J301:N302"/>
    <mergeCell ref="T301:U301"/>
    <mergeCell ref="V301:X301"/>
    <mergeCell ref="T302:U302"/>
    <mergeCell ref="V302:Y302"/>
    <mergeCell ref="AH299:AK299"/>
    <mergeCell ref="AN299:AR299"/>
    <mergeCell ref="T300:U300"/>
    <mergeCell ref="V300:Y300"/>
    <mergeCell ref="Z300:AC300"/>
    <mergeCell ref="AD300:AG300"/>
    <mergeCell ref="Z302:AC302"/>
    <mergeCell ref="AD302:AG302"/>
    <mergeCell ref="AH302:AK302"/>
    <mergeCell ref="AL302:AM302"/>
    <mergeCell ref="AN302:AR302"/>
    <mergeCell ref="AH304:AK304"/>
    <mergeCell ref="AL304:AM304"/>
    <mergeCell ref="AN304:AR304"/>
    <mergeCell ref="AH305:AK305"/>
    <mergeCell ref="AN305:AR305"/>
    <mergeCell ref="B303:I304"/>
    <mergeCell ref="J303:N304"/>
    <mergeCell ref="T303:U303"/>
    <mergeCell ref="V303:X303"/>
    <mergeCell ref="B305:I306"/>
    <mergeCell ref="J305:N306"/>
    <mergeCell ref="T305:U305"/>
    <mergeCell ref="V305:X305"/>
    <mergeCell ref="T306:U306"/>
    <mergeCell ref="V306:Y306"/>
    <mergeCell ref="AH303:AK303"/>
    <mergeCell ref="AN303:AR303"/>
    <mergeCell ref="T304:U304"/>
    <mergeCell ref="V304:Y304"/>
    <mergeCell ref="Z304:AC304"/>
    <mergeCell ref="AD304:AG304"/>
    <mergeCell ref="Z306:AC306"/>
    <mergeCell ref="AD306:AG306"/>
    <mergeCell ref="AH306:AK306"/>
    <mergeCell ref="AL306:AM306"/>
    <mergeCell ref="AN306:AR306"/>
    <mergeCell ref="AH308:AK308"/>
    <mergeCell ref="AL308:AM308"/>
    <mergeCell ref="AN308:AR308"/>
    <mergeCell ref="B307:I308"/>
    <mergeCell ref="J307:N308"/>
    <mergeCell ref="T307:U307"/>
    <mergeCell ref="V307:X307"/>
    <mergeCell ref="B309:E311"/>
    <mergeCell ref="F309:N311"/>
    <mergeCell ref="O309:U311"/>
    <mergeCell ref="V309:Y309"/>
    <mergeCell ref="AH307:AK307"/>
    <mergeCell ref="AN307:AR307"/>
    <mergeCell ref="T308:U308"/>
    <mergeCell ref="V308:Y308"/>
    <mergeCell ref="Z308:AC308"/>
    <mergeCell ref="AD308:AG308"/>
    <mergeCell ref="AH309:AK309"/>
    <mergeCell ref="AN309:AR309"/>
    <mergeCell ref="V311:Y311"/>
    <mergeCell ref="Z311:AC311"/>
    <mergeCell ref="AD311:AG311"/>
    <mergeCell ref="AH311:AK311"/>
    <mergeCell ref="AN311:AR311"/>
    <mergeCell ref="V310:Y310"/>
    <mergeCell ref="Z310:AC310"/>
    <mergeCell ref="AD310:AG310"/>
    <mergeCell ref="AH310:AK310"/>
    <mergeCell ref="AN310:AR310"/>
    <mergeCell ref="AN312:AR312"/>
    <mergeCell ref="B325:I328"/>
    <mergeCell ref="J325:K325"/>
    <mergeCell ref="M325:N325"/>
    <mergeCell ref="O325:T325"/>
    <mergeCell ref="U325:W325"/>
    <mergeCell ref="AL325:AM327"/>
    <mergeCell ref="AN325:AO327"/>
    <mergeCell ref="AP325:AQ327"/>
    <mergeCell ref="AR325:AS327"/>
    <mergeCell ref="J326:J328"/>
    <mergeCell ref="K326:K328"/>
    <mergeCell ref="L326:L328"/>
    <mergeCell ref="M326:M328"/>
    <mergeCell ref="N326:N328"/>
    <mergeCell ref="O326:O328"/>
    <mergeCell ref="P326:P328"/>
    <mergeCell ref="Q326:Q328"/>
    <mergeCell ref="W326:W328"/>
    <mergeCell ref="B329:I331"/>
    <mergeCell ref="J329:N331"/>
    <mergeCell ref="O329:U331"/>
    <mergeCell ref="S326:S328"/>
    <mergeCell ref="T326:T328"/>
    <mergeCell ref="U326:U328"/>
    <mergeCell ref="R326:R328"/>
    <mergeCell ref="V326:V328"/>
    <mergeCell ref="Y329:AH329"/>
    <mergeCell ref="AL329:AM329"/>
    <mergeCell ref="AN329:AS329"/>
    <mergeCell ref="V330:Y331"/>
    <mergeCell ref="Z330:AC331"/>
    <mergeCell ref="AD330:AG331"/>
    <mergeCell ref="AH330:AK331"/>
    <mergeCell ref="AL330:AM331"/>
    <mergeCell ref="AN330:AS330"/>
    <mergeCell ref="AN331:AS331"/>
    <mergeCell ref="AH333:AK333"/>
    <mergeCell ref="AL333:AM333"/>
    <mergeCell ref="AN333:AR333"/>
    <mergeCell ref="B332:I333"/>
    <mergeCell ref="J332:N333"/>
    <mergeCell ref="T332:U332"/>
    <mergeCell ref="V332:X332"/>
    <mergeCell ref="B334:I335"/>
    <mergeCell ref="J334:N335"/>
    <mergeCell ref="T334:U334"/>
    <mergeCell ref="V334:X334"/>
    <mergeCell ref="AH332:AK332"/>
    <mergeCell ref="AN332:AR332"/>
    <mergeCell ref="T333:U333"/>
    <mergeCell ref="V333:Y333"/>
    <mergeCell ref="Z333:AC333"/>
    <mergeCell ref="AD333:AG333"/>
    <mergeCell ref="AH334:AK334"/>
    <mergeCell ref="AN334:AR334"/>
    <mergeCell ref="T335:U335"/>
    <mergeCell ref="V335:Y335"/>
    <mergeCell ref="Z335:AC335"/>
    <mergeCell ref="AD335:AG335"/>
    <mergeCell ref="AH335:AK335"/>
    <mergeCell ref="AL335:AM335"/>
    <mergeCell ref="AN335:AR335"/>
    <mergeCell ref="AH337:AK337"/>
    <mergeCell ref="AL337:AM337"/>
    <mergeCell ref="AN337:AR337"/>
    <mergeCell ref="B336:I337"/>
    <mergeCell ref="J336:N337"/>
    <mergeCell ref="T336:U336"/>
    <mergeCell ref="V336:X336"/>
    <mergeCell ref="B338:I339"/>
    <mergeCell ref="J338:N339"/>
    <mergeCell ref="T338:U338"/>
    <mergeCell ref="V338:X338"/>
    <mergeCell ref="AH336:AK336"/>
    <mergeCell ref="AN336:AR336"/>
    <mergeCell ref="T337:U337"/>
    <mergeCell ref="V337:Y337"/>
    <mergeCell ref="Z337:AC337"/>
    <mergeCell ref="AD337:AG337"/>
    <mergeCell ref="AH338:AK338"/>
    <mergeCell ref="AN338:AR338"/>
    <mergeCell ref="T339:U339"/>
    <mergeCell ref="V339:Y339"/>
    <mergeCell ref="Z339:AC339"/>
    <mergeCell ref="AD339:AG339"/>
    <mergeCell ref="AH339:AK339"/>
    <mergeCell ref="AL339:AM339"/>
    <mergeCell ref="AN339:AR339"/>
    <mergeCell ref="AH341:AK341"/>
    <mergeCell ref="AL341:AM341"/>
    <mergeCell ref="AN341:AR341"/>
    <mergeCell ref="B340:I341"/>
    <mergeCell ref="J340:N341"/>
    <mergeCell ref="T340:U340"/>
    <mergeCell ref="V340:X340"/>
    <mergeCell ref="B342:I343"/>
    <mergeCell ref="J342:N343"/>
    <mergeCell ref="T342:U342"/>
    <mergeCell ref="V342:X342"/>
    <mergeCell ref="AH340:AK340"/>
    <mergeCell ref="AN340:AR340"/>
    <mergeCell ref="T341:U341"/>
    <mergeCell ref="V341:Y341"/>
    <mergeCell ref="Z341:AC341"/>
    <mergeCell ref="AD341:AG341"/>
    <mergeCell ref="AH342:AK342"/>
    <mergeCell ref="AN342:AR342"/>
    <mergeCell ref="T343:U343"/>
    <mergeCell ref="V343:Y343"/>
    <mergeCell ref="Z343:AC343"/>
    <mergeCell ref="AD343:AG343"/>
    <mergeCell ref="AH343:AK343"/>
    <mergeCell ref="AL343:AM343"/>
    <mergeCell ref="AN343:AR343"/>
    <mergeCell ref="AH345:AK345"/>
    <mergeCell ref="AL345:AM345"/>
    <mergeCell ref="AN345:AR345"/>
    <mergeCell ref="B344:I345"/>
    <mergeCell ref="J344:N345"/>
    <mergeCell ref="T344:U344"/>
    <mergeCell ref="V344:X344"/>
    <mergeCell ref="B346:I347"/>
    <mergeCell ref="J346:N347"/>
    <mergeCell ref="T346:U346"/>
    <mergeCell ref="V346:X346"/>
    <mergeCell ref="AH344:AK344"/>
    <mergeCell ref="AN344:AR344"/>
    <mergeCell ref="T345:U345"/>
    <mergeCell ref="V345:Y345"/>
    <mergeCell ref="Z345:AC345"/>
    <mergeCell ref="AD345:AG345"/>
    <mergeCell ref="AH346:AK346"/>
    <mergeCell ref="AN346:AR346"/>
    <mergeCell ref="T347:U347"/>
    <mergeCell ref="V347:Y347"/>
    <mergeCell ref="Z347:AC347"/>
    <mergeCell ref="AD347:AG347"/>
    <mergeCell ref="AH347:AK347"/>
    <mergeCell ref="AL347:AM347"/>
    <mergeCell ref="AN347:AR347"/>
    <mergeCell ref="AH349:AK349"/>
    <mergeCell ref="AL349:AM349"/>
    <mergeCell ref="AN349:AR349"/>
    <mergeCell ref="B348:I349"/>
    <mergeCell ref="J348:N349"/>
    <mergeCell ref="T348:U348"/>
    <mergeCell ref="V348:X348"/>
    <mergeCell ref="B350:E352"/>
    <mergeCell ref="F350:N352"/>
    <mergeCell ref="O350:U352"/>
    <mergeCell ref="V350:Y350"/>
    <mergeCell ref="AH348:AK348"/>
    <mergeCell ref="AN348:AR348"/>
    <mergeCell ref="T349:U349"/>
    <mergeCell ref="V349:Y349"/>
    <mergeCell ref="Z349:AC349"/>
    <mergeCell ref="AD349:AG349"/>
    <mergeCell ref="AH350:AK350"/>
    <mergeCell ref="AN350:AR350"/>
    <mergeCell ref="V352:Y352"/>
    <mergeCell ref="Z352:AC352"/>
    <mergeCell ref="AD352:AG352"/>
    <mergeCell ref="AH352:AK352"/>
    <mergeCell ref="AN352:AR352"/>
    <mergeCell ref="V351:Y351"/>
    <mergeCell ref="Z351:AC351"/>
    <mergeCell ref="AD351:AG351"/>
    <mergeCell ref="AH351:AK351"/>
    <mergeCell ref="AN351:AR351"/>
    <mergeCell ref="AN353:AR353"/>
    <mergeCell ref="B366:I369"/>
    <mergeCell ref="J366:K366"/>
    <mergeCell ref="M366:N366"/>
    <mergeCell ref="O366:T366"/>
    <mergeCell ref="U366:W366"/>
    <mergeCell ref="AL366:AM368"/>
    <mergeCell ref="AN366:AO368"/>
    <mergeCell ref="AP366:AQ368"/>
    <mergeCell ref="AR366:AS368"/>
    <mergeCell ref="J367:J369"/>
    <mergeCell ref="K367:K369"/>
    <mergeCell ref="L367:L369"/>
    <mergeCell ref="M367:M369"/>
    <mergeCell ref="N367:N369"/>
    <mergeCell ref="O367:O369"/>
    <mergeCell ref="P367:P369"/>
    <mergeCell ref="Q367:Q369"/>
    <mergeCell ref="R367:R369"/>
    <mergeCell ref="B370:I372"/>
    <mergeCell ref="J370:N372"/>
    <mergeCell ref="O370:U372"/>
    <mergeCell ref="AN370:AS370"/>
    <mergeCell ref="V371:Y372"/>
    <mergeCell ref="S367:S369"/>
    <mergeCell ref="T367:T369"/>
    <mergeCell ref="U367:U369"/>
    <mergeCell ref="V367:V369"/>
    <mergeCell ref="Y370:AH370"/>
    <mergeCell ref="AL370:AM370"/>
    <mergeCell ref="W367:W369"/>
    <mergeCell ref="Z371:AC372"/>
    <mergeCell ref="AD371:AG372"/>
    <mergeCell ref="AH371:AK372"/>
    <mergeCell ref="AL371:AM372"/>
    <mergeCell ref="AN371:AS371"/>
    <mergeCell ref="AN372:AS372"/>
    <mergeCell ref="AH374:AK374"/>
    <mergeCell ref="AL374:AM374"/>
    <mergeCell ref="AN374:AR374"/>
    <mergeCell ref="AH375:AK375"/>
    <mergeCell ref="AN375:AR375"/>
    <mergeCell ref="B373:I374"/>
    <mergeCell ref="J373:N374"/>
    <mergeCell ref="T373:U373"/>
    <mergeCell ref="V373:X373"/>
    <mergeCell ref="B375:I376"/>
    <mergeCell ref="J375:N376"/>
    <mergeCell ref="T375:U375"/>
    <mergeCell ref="V375:X375"/>
    <mergeCell ref="T376:U376"/>
    <mergeCell ref="V376:Y376"/>
    <mergeCell ref="AH373:AK373"/>
    <mergeCell ref="AN373:AR373"/>
    <mergeCell ref="T374:U374"/>
    <mergeCell ref="V374:Y374"/>
    <mergeCell ref="Z374:AC374"/>
    <mergeCell ref="AD374:AG374"/>
    <mergeCell ref="Z376:AC376"/>
    <mergeCell ref="AD376:AG376"/>
    <mergeCell ref="AH376:AK376"/>
    <mergeCell ref="AL376:AM376"/>
    <mergeCell ref="AN376:AR376"/>
    <mergeCell ref="AH378:AK378"/>
    <mergeCell ref="AL378:AM378"/>
    <mergeCell ref="AN378:AR378"/>
    <mergeCell ref="AH379:AK379"/>
    <mergeCell ref="AN379:AR379"/>
    <mergeCell ref="B377:I378"/>
    <mergeCell ref="J377:N378"/>
    <mergeCell ref="T377:U377"/>
    <mergeCell ref="V377:X377"/>
    <mergeCell ref="B379:I380"/>
    <mergeCell ref="J379:N380"/>
    <mergeCell ref="T379:U379"/>
    <mergeCell ref="V379:X379"/>
    <mergeCell ref="T380:U380"/>
    <mergeCell ref="V380:Y380"/>
    <mergeCell ref="AH377:AK377"/>
    <mergeCell ref="AN377:AR377"/>
    <mergeCell ref="T378:U378"/>
    <mergeCell ref="V378:Y378"/>
    <mergeCell ref="Z378:AC378"/>
    <mergeCell ref="AD378:AG378"/>
    <mergeCell ref="Z380:AC380"/>
    <mergeCell ref="AD380:AG380"/>
    <mergeCell ref="AH380:AK380"/>
    <mergeCell ref="AL380:AM380"/>
    <mergeCell ref="AN380:AR380"/>
    <mergeCell ref="AH382:AK382"/>
    <mergeCell ref="AL382:AM382"/>
    <mergeCell ref="AN382:AR382"/>
    <mergeCell ref="AH383:AK383"/>
    <mergeCell ref="AN383:AR383"/>
    <mergeCell ref="B381:I382"/>
    <mergeCell ref="J381:N382"/>
    <mergeCell ref="T381:U381"/>
    <mergeCell ref="V381:X381"/>
    <mergeCell ref="B383:I384"/>
    <mergeCell ref="J383:N384"/>
    <mergeCell ref="T383:U383"/>
    <mergeCell ref="V383:X383"/>
    <mergeCell ref="T384:U384"/>
    <mergeCell ref="V384:Y384"/>
    <mergeCell ref="AH381:AK381"/>
    <mergeCell ref="AN381:AR381"/>
    <mergeCell ref="T382:U382"/>
    <mergeCell ref="V382:Y382"/>
    <mergeCell ref="Z382:AC382"/>
    <mergeCell ref="AD382:AG382"/>
    <mergeCell ref="Z384:AC384"/>
    <mergeCell ref="AD384:AG384"/>
    <mergeCell ref="AH384:AK384"/>
    <mergeCell ref="AL384:AM384"/>
    <mergeCell ref="AN384:AR384"/>
    <mergeCell ref="AH386:AK386"/>
    <mergeCell ref="AL386:AM386"/>
    <mergeCell ref="AN386:AR386"/>
    <mergeCell ref="AH387:AK387"/>
    <mergeCell ref="AN387:AR387"/>
    <mergeCell ref="B385:I386"/>
    <mergeCell ref="J385:N386"/>
    <mergeCell ref="T385:U385"/>
    <mergeCell ref="V385:X385"/>
    <mergeCell ref="B387:I388"/>
    <mergeCell ref="J387:N388"/>
    <mergeCell ref="T387:U387"/>
    <mergeCell ref="V387:X387"/>
    <mergeCell ref="T388:U388"/>
    <mergeCell ref="V388:Y388"/>
    <mergeCell ref="AH385:AK385"/>
    <mergeCell ref="AN385:AR385"/>
    <mergeCell ref="T386:U386"/>
    <mergeCell ref="V386:Y386"/>
    <mergeCell ref="Z386:AC386"/>
    <mergeCell ref="AD386:AG386"/>
    <mergeCell ref="Z388:AC388"/>
    <mergeCell ref="AD388:AG388"/>
    <mergeCell ref="AH388:AK388"/>
    <mergeCell ref="AL388:AM388"/>
    <mergeCell ref="AN388:AR388"/>
    <mergeCell ref="AH390:AK390"/>
    <mergeCell ref="AL390:AM390"/>
    <mergeCell ref="AN390:AR390"/>
    <mergeCell ref="B389:I390"/>
    <mergeCell ref="J389:N390"/>
    <mergeCell ref="T389:U389"/>
    <mergeCell ref="V389:X389"/>
    <mergeCell ref="B391:E393"/>
    <mergeCell ref="F391:N393"/>
    <mergeCell ref="O391:U393"/>
    <mergeCell ref="V391:Y391"/>
    <mergeCell ref="AH389:AK389"/>
    <mergeCell ref="AN389:AR389"/>
    <mergeCell ref="T390:U390"/>
    <mergeCell ref="V390:Y390"/>
    <mergeCell ref="Z390:AC390"/>
    <mergeCell ref="AD390:AG390"/>
    <mergeCell ref="AH391:AK391"/>
    <mergeCell ref="AN391:AR391"/>
    <mergeCell ref="V393:Y393"/>
    <mergeCell ref="Z393:AC393"/>
    <mergeCell ref="AD393:AG393"/>
    <mergeCell ref="AH393:AK393"/>
    <mergeCell ref="AN393:AR393"/>
    <mergeCell ref="V392:Y392"/>
    <mergeCell ref="Z392:AC392"/>
    <mergeCell ref="AD392:AG392"/>
    <mergeCell ref="AH392:AK392"/>
    <mergeCell ref="AN392:AR392"/>
    <mergeCell ref="AN394:AR394"/>
    <mergeCell ref="B407:I410"/>
    <mergeCell ref="J407:K407"/>
    <mergeCell ref="M407:N407"/>
    <mergeCell ref="O407:T407"/>
    <mergeCell ref="U407:W407"/>
    <mergeCell ref="AL407:AM409"/>
    <mergeCell ref="AN407:AO409"/>
    <mergeCell ref="AP407:AQ409"/>
    <mergeCell ref="AR407:AS409"/>
    <mergeCell ref="J408:J410"/>
    <mergeCell ref="K408:K410"/>
    <mergeCell ref="L408:L410"/>
    <mergeCell ref="M408:M410"/>
    <mergeCell ref="N408:N410"/>
    <mergeCell ref="O408:O410"/>
    <mergeCell ref="P408:P410"/>
    <mergeCell ref="Q408:Q410"/>
    <mergeCell ref="W408:W410"/>
    <mergeCell ref="B411:I413"/>
    <mergeCell ref="J411:N413"/>
    <mergeCell ref="O411:U413"/>
    <mergeCell ref="S408:S410"/>
    <mergeCell ref="T408:T410"/>
    <mergeCell ref="U408:U410"/>
    <mergeCell ref="R408:R410"/>
    <mergeCell ref="V408:V410"/>
    <mergeCell ref="Y411:AH411"/>
    <mergeCell ref="AL411:AM411"/>
    <mergeCell ref="AN411:AS411"/>
    <mergeCell ref="V412:Y413"/>
    <mergeCell ref="Z412:AC413"/>
    <mergeCell ref="AD412:AG413"/>
    <mergeCell ref="AH412:AK413"/>
    <mergeCell ref="AL412:AM413"/>
    <mergeCell ref="AN412:AS412"/>
    <mergeCell ref="AN413:AS413"/>
    <mergeCell ref="AH415:AK415"/>
    <mergeCell ref="AL415:AM415"/>
    <mergeCell ref="AN415:AR415"/>
    <mergeCell ref="B414:I415"/>
    <mergeCell ref="J414:N415"/>
    <mergeCell ref="T414:U414"/>
    <mergeCell ref="V414:X414"/>
    <mergeCell ref="B416:I417"/>
    <mergeCell ref="J416:N417"/>
    <mergeCell ref="T416:U416"/>
    <mergeCell ref="V416:X416"/>
    <mergeCell ref="AH414:AK414"/>
    <mergeCell ref="AN414:AR414"/>
    <mergeCell ref="T415:U415"/>
    <mergeCell ref="V415:Y415"/>
    <mergeCell ref="Z415:AC415"/>
    <mergeCell ref="AD415:AG415"/>
    <mergeCell ref="AH416:AK416"/>
    <mergeCell ref="AN416:AR416"/>
    <mergeCell ref="T417:U417"/>
    <mergeCell ref="V417:Y417"/>
    <mergeCell ref="Z417:AC417"/>
    <mergeCell ref="AD417:AG417"/>
    <mergeCell ref="AH417:AK417"/>
    <mergeCell ref="AL417:AM417"/>
    <mergeCell ref="AN417:AR417"/>
    <mergeCell ref="AH419:AK419"/>
    <mergeCell ref="AL419:AM419"/>
    <mergeCell ref="AN419:AR419"/>
    <mergeCell ref="B418:I419"/>
    <mergeCell ref="J418:N419"/>
    <mergeCell ref="T418:U418"/>
    <mergeCell ref="V418:X418"/>
    <mergeCell ref="B420:I421"/>
    <mergeCell ref="J420:N421"/>
    <mergeCell ref="T420:U420"/>
    <mergeCell ref="V420:X420"/>
    <mergeCell ref="AH418:AK418"/>
    <mergeCell ref="AN418:AR418"/>
    <mergeCell ref="T419:U419"/>
    <mergeCell ref="V419:Y419"/>
    <mergeCell ref="Z419:AC419"/>
    <mergeCell ref="AD419:AG419"/>
    <mergeCell ref="AH420:AK420"/>
    <mergeCell ref="AN420:AR420"/>
    <mergeCell ref="T421:U421"/>
    <mergeCell ref="V421:Y421"/>
    <mergeCell ref="Z421:AC421"/>
    <mergeCell ref="AD421:AG421"/>
    <mergeCell ref="AH421:AK421"/>
    <mergeCell ref="AL421:AM421"/>
    <mergeCell ref="AN421:AR421"/>
    <mergeCell ref="AH423:AK423"/>
    <mergeCell ref="AL423:AM423"/>
    <mergeCell ref="AN423:AR423"/>
    <mergeCell ref="B422:I423"/>
    <mergeCell ref="J422:N423"/>
    <mergeCell ref="T422:U422"/>
    <mergeCell ref="V422:X422"/>
    <mergeCell ref="B424:I425"/>
    <mergeCell ref="J424:N425"/>
    <mergeCell ref="T424:U424"/>
    <mergeCell ref="V424:X424"/>
    <mergeCell ref="AH422:AK422"/>
    <mergeCell ref="AN422:AR422"/>
    <mergeCell ref="T423:U423"/>
    <mergeCell ref="V423:Y423"/>
    <mergeCell ref="Z423:AC423"/>
    <mergeCell ref="AD423:AG423"/>
    <mergeCell ref="AH424:AK424"/>
    <mergeCell ref="AN424:AR424"/>
    <mergeCell ref="T425:U425"/>
    <mergeCell ref="V425:Y425"/>
    <mergeCell ref="Z425:AC425"/>
    <mergeCell ref="AD425:AG425"/>
    <mergeCell ref="AH425:AK425"/>
    <mergeCell ref="AL425:AM425"/>
    <mergeCell ref="AN425:AR425"/>
    <mergeCell ref="AH427:AK427"/>
    <mergeCell ref="AL427:AM427"/>
    <mergeCell ref="AN427:AR427"/>
    <mergeCell ref="B426:I427"/>
    <mergeCell ref="J426:N427"/>
    <mergeCell ref="T426:U426"/>
    <mergeCell ref="V426:X426"/>
    <mergeCell ref="B428:I429"/>
    <mergeCell ref="J428:N429"/>
    <mergeCell ref="T428:U428"/>
    <mergeCell ref="V428:X428"/>
    <mergeCell ref="AH426:AK426"/>
    <mergeCell ref="AN426:AR426"/>
    <mergeCell ref="T427:U427"/>
    <mergeCell ref="V427:Y427"/>
    <mergeCell ref="Z427:AC427"/>
    <mergeCell ref="AD427:AG427"/>
    <mergeCell ref="AH428:AK428"/>
    <mergeCell ref="AN428:AR428"/>
    <mergeCell ref="T429:U429"/>
    <mergeCell ref="V429:Y429"/>
    <mergeCell ref="Z429:AC429"/>
    <mergeCell ref="AD429:AG429"/>
    <mergeCell ref="AH429:AK429"/>
    <mergeCell ref="AL429:AM429"/>
    <mergeCell ref="AN429:AR429"/>
    <mergeCell ref="AH431:AK431"/>
    <mergeCell ref="AL431:AM431"/>
    <mergeCell ref="AN431:AR431"/>
    <mergeCell ref="B430:I431"/>
    <mergeCell ref="J430:N431"/>
    <mergeCell ref="T430:U430"/>
    <mergeCell ref="V430:X430"/>
    <mergeCell ref="B432:E434"/>
    <mergeCell ref="F432:N434"/>
    <mergeCell ref="O432:U434"/>
    <mergeCell ref="V432:Y432"/>
    <mergeCell ref="AH430:AK430"/>
    <mergeCell ref="AN430:AR430"/>
    <mergeCell ref="T431:U431"/>
    <mergeCell ref="V431:Y431"/>
    <mergeCell ref="Z431:AC431"/>
    <mergeCell ref="AD431:AG431"/>
    <mergeCell ref="AH432:AK432"/>
    <mergeCell ref="AN432:AR432"/>
    <mergeCell ref="V434:Y434"/>
    <mergeCell ref="Z434:AC434"/>
    <mergeCell ref="AD434:AG434"/>
    <mergeCell ref="AH434:AK434"/>
    <mergeCell ref="AN434:AR434"/>
    <mergeCell ref="V433:Y433"/>
    <mergeCell ref="Z433:AC433"/>
    <mergeCell ref="AD433:AG433"/>
    <mergeCell ref="AH433:AK433"/>
    <mergeCell ref="AN433:AR433"/>
    <mergeCell ref="AN435:AR435"/>
    <mergeCell ref="B448:I451"/>
    <mergeCell ref="J448:K448"/>
    <mergeCell ref="M448:N448"/>
    <mergeCell ref="O448:T448"/>
    <mergeCell ref="U448:W448"/>
    <mergeCell ref="AL448:AM450"/>
    <mergeCell ref="AN448:AO450"/>
    <mergeCell ref="AP448:AQ450"/>
    <mergeCell ref="AR448:AS450"/>
    <mergeCell ref="J449:J451"/>
    <mergeCell ref="K449:K451"/>
    <mergeCell ref="L449:L451"/>
    <mergeCell ref="M449:M451"/>
    <mergeCell ref="N449:N451"/>
    <mergeCell ref="O449:O451"/>
    <mergeCell ref="P449:P451"/>
    <mergeCell ref="Q449:Q451"/>
    <mergeCell ref="R449:R451"/>
    <mergeCell ref="B452:I454"/>
    <mergeCell ref="J452:N454"/>
    <mergeCell ref="O452:U454"/>
    <mergeCell ref="AN452:AS452"/>
    <mergeCell ref="V453:Y454"/>
    <mergeCell ref="S449:S451"/>
    <mergeCell ref="T449:T451"/>
    <mergeCell ref="U449:U451"/>
    <mergeCell ref="V449:V451"/>
    <mergeCell ref="Y452:AH452"/>
    <mergeCell ref="AL452:AM452"/>
    <mergeCell ref="W449:W451"/>
    <mergeCell ref="Z453:AC454"/>
    <mergeCell ref="AD453:AG454"/>
    <mergeCell ref="AH453:AK454"/>
    <mergeCell ref="AL453:AM454"/>
    <mergeCell ref="AN453:AS453"/>
    <mergeCell ref="AN454:AS454"/>
    <mergeCell ref="AH456:AK456"/>
    <mergeCell ref="AL456:AM456"/>
    <mergeCell ref="AN456:AR456"/>
    <mergeCell ref="AH457:AK457"/>
    <mergeCell ref="AN457:AR457"/>
    <mergeCell ref="B455:I456"/>
    <mergeCell ref="J455:N456"/>
    <mergeCell ref="T455:U455"/>
    <mergeCell ref="V455:X455"/>
    <mergeCell ref="B457:I458"/>
    <mergeCell ref="J457:N458"/>
    <mergeCell ref="T457:U457"/>
    <mergeCell ref="V457:X457"/>
    <mergeCell ref="T458:U458"/>
    <mergeCell ref="V458:Y458"/>
    <mergeCell ref="AH455:AK455"/>
    <mergeCell ref="AN455:AR455"/>
    <mergeCell ref="T456:U456"/>
    <mergeCell ref="V456:Y456"/>
    <mergeCell ref="Z456:AC456"/>
    <mergeCell ref="AD456:AG456"/>
    <mergeCell ref="Z458:AC458"/>
    <mergeCell ref="AD458:AG458"/>
    <mergeCell ref="AH458:AK458"/>
    <mergeCell ref="AL458:AM458"/>
    <mergeCell ref="AN458:AR458"/>
    <mergeCell ref="AH460:AK460"/>
    <mergeCell ref="AL460:AM460"/>
    <mergeCell ref="AN460:AR460"/>
    <mergeCell ref="AH461:AK461"/>
    <mergeCell ref="AN461:AR461"/>
    <mergeCell ref="B459:I460"/>
    <mergeCell ref="J459:N460"/>
    <mergeCell ref="T459:U459"/>
    <mergeCell ref="V459:X459"/>
    <mergeCell ref="B461:I462"/>
    <mergeCell ref="J461:N462"/>
    <mergeCell ref="T461:U461"/>
    <mergeCell ref="V461:X461"/>
    <mergeCell ref="T462:U462"/>
    <mergeCell ref="V462:Y462"/>
    <mergeCell ref="AH459:AK459"/>
    <mergeCell ref="AN459:AR459"/>
    <mergeCell ref="T460:U460"/>
    <mergeCell ref="V460:Y460"/>
    <mergeCell ref="Z460:AC460"/>
    <mergeCell ref="AD460:AG460"/>
    <mergeCell ref="Z462:AC462"/>
    <mergeCell ref="AD462:AG462"/>
    <mergeCell ref="AH462:AK462"/>
    <mergeCell ref="AL462:AM462"/>
    <mergeCell ref="AN462:AR462"/>
    <mergeCell ref="AH464:AK464"/>
    <mergeCell ref="AL464:AM464"/>
    <mergeCell ref="AN464:AR464"/>
    <mergeCell ref="AH465:AK465"/>
    <mergeCell ref="AN465:AR465"/>
    <mergeCell ref="B463:I464"/>
    <mergeCell ref="J463:N464"/>
    <mergeCell ref="T463:U463"/>
    <mergeCell ref="V463:X463"/>
    <mergeCell ref="B465:I466"/>
    <mergeCell ref="J465:N466"/>
    <mergeCell ref="T465:U465"/>
    <mergeCell ref="V465:X465"/>
    <mergeCell ref="T466:U466"/>
    <mergeCell ref="V466:Y466"/>
    <mergeCell ref="AH463:AK463"/>
    <mergeCell ref="AN463:AR463"/>
    <mergeCell ref="T464:U464"/>
    <mergeCell ref="V464:Y464"/>
    <mergeCell ref="Z464:AC464"/>
    <mergeCell ref="AD464:AG464"/>
    <mergeCell ref="Z466:AC466"/>
    <mergeCell ref="AD466:AG466"/>
    <mergeCell ref="AH466:AK466"/>
    <mergeCell ref="AL466:AM466"/>
    <mergeCell ref="AN466:AR466"/>
    <mergeCell ref="AH468:AK468"/>
    <mergeCell ref="AL468:AM468"/>
    <mergeCell ref="AN468:AR468"/>
    <mergeCell ref="AH469:AK469"/>
    <mergeCell ref="AN469:AR469"/>
    <mergeCell ref="B467:I468"/>
    <mergeCell ref="J467:N468"/>
    <mergeCell ref="T467:U467"/>
    <mergeCell ref="V467:X467"/>
    <mergeCell ref="B469:I470"/>
    <mergeCell ref="J469:N470"/>
    <mergeCell ref="T469:U469"/>
    <mergeCell ref="V469:X469"/>
    <mergeCell ref="T470:U470"/>
    <mergeCell ref="V470:Y470"/>
    <mergeCell ref="AH467:AK467"/>
    <mergeCell ref="AN467:AR467"/>
    <mergeCell ref="T468:U468"/>
    <mergeCell ref="V468:Y468"/>
    <mergeCell ref="Z468:AC468"/>
    <mergeCell ref="AD468:AG468"/>
    <mergeCell ref="Z470:AC470"/>
    <mergeCell ref="AD470:AG470"/>
    <mergeCell ref="AH470:AK470"/>
    <mergeCell ref="AL470:AM470"/>
    <mergeCell ref="AN470:AR470"/>
    <mergeCell ref="AH472:AK472"/>
    <mergeCell ref="AL472:AM472"/>
    <mergeCell ref="AN472:AR472"/>
    <mergeCell ref="B471:I472"/>
    <mergeCell ref="J471:N472"/>
    <mergeCell ref="T471:U471"/>
    <mergeCell ref="V471:X471"/>
    <mergeCell ref="B473:E475"/>
    <mergeCell ref="F473:N475"/>
    <mergeCell ref="O473:U475"/>
    <mergeCell ref="V473:Y473"/>
    <mergeCell ref="AH471:AK471"/>
    <mergeCell ref="AN471:AR471"/>
    <mergeCell ref="T472:U472"/>
    <mergeCell ref="V472:Y472"/>
    <mergeCell ref="Z472:AC472"/>
    <mergeCell ref="AD472:AG472"/>
    <mergeCell ref="AH473:AK473"/>
    <mergeCell ref="AN473:AR473"/>
    <mergeCell ref="V475:Y475"/>
    <mergeCell ref="Z475:AC475"/>
    <mergeCell ref="AD475:AG475"/>
    <mergeCell ref="AH475:AK475"/>
    <mergeCell ref="AN475:AR475"/>
    <mergeCell ref="V474:Y474"/>
    <mergeCell ref="Z474:AC474"/>
    <mergeCell ref="AD474:AG474"/>
    <mergeCell ref="AH474:AK474"/>
    <mergeCell ref="AN474:AR474"/>
    <mergeCell ref="AN476:AR476"/>
    <mergeCell ref="B489:I492"/>
    <mergeCell ref="J489:K489"/>
    <mergeCell ref="M489:N489"/>
    <mergeCell ref="O489:T489"/>
    <mergeCell ref="U489:W489"/>
    <mergeCell ref="AL489:AM491"/>
    <mergeCell ref="AN489:AO491"/>
    <mergeCell ref="AP489:AQ491"/>
    <mergeCell ref="AR489:AS491"/>
    <mergeCell ref="J490:J492"/>
    <mergeCell ref="K490:K492"/>
    <mergeCell ref="L490:L492"/>
    <mergeCell ref="M490:M492"/>
    <mergeCell ref="N490:N492"/>
    <mergeCell ref="O490:O492"/>
    <mergeCell ref="P490:P492"/>
    <mergeCell ref="Q490:Q492"/>
    <mergeCell ref="W490:W492"/>
    <mergeCell ref="B493:I495"/>
    <mergeCell ref="J493:N495"/>
    <mergeCell ref="O493:U495"/>
    <mergeCell ref="S490:S492"/>
    <mergeCell ref="T490:T492"/>
    <mergeCell ref="U490:U492"/>
    <mergeCell ref="R490:R492"/>
    <mergeCell ref="V490:V492"/>
    <mergeCell ref="Y493:AH493"/>
    <mergeCell ref="AL493:AM493"/>
    <mergeCell ref="AN493:AS493"/>
    <mergeCell ref="V494:Y495"/>
    <mergeCell ref="Z494:AC495"/>
    <mergeCell ref="AD494:AG495"/>
    <mergeCell ref="AH494:AK495"/>
    <mergeCell ref="AL494:AM495"/>
    <mergeCell ref="AN494:AS494"/>
    <mergeCell ref="AN495:AS495"/>
    <mergeCell ref="AH497:AK497"/>
    <mergeCell ref="AL497:AM497"/>
    <mergeCell ref="AN497:AR497"/>
    <mergeCell ref="B496:I497"/>
    <mergeCell ref="J496:N497"/>
    <mergeCell ref="T496:U496"/>
    <mergeCell ref="V496:X496"/>
    <mergeCell ref="B498:I499"/>
    <mergeCell ref="J498:N499"/>
    <mergeCell ref="T498:U498"/>
    <mergeCell ref="V498:X498"/>
    <mergeCell ref="AH496:AK496"/>
    <mergeCell ref="AN496:AR496"/>
    <mergeCell ref="T497:U497"/>
    <mergeCell ref="V497:Y497"/>
    <mergeCell ref="Z497:AC497"/>
    <mergeCell ref="AD497:AG497"/>
    <mergeCell ref="AH498:AK498"/>
    <mergeCell ref="AN498:AR498"/>
    <mergeCell ref="T499:U499"/>
    <mergeCell ref="V499:Y499"/>
    <mergeCell ref="Z499:AC499"/>
    <mergeCell ref="AD499:AG499"/>
    <mergeCell ref="AH499:AK499"/>
    <mergeCell ref="AL499:AM499"/>
    <mergeCell ref="AN499:AR499"/>
    <mergeCell ref="AH501:AK501"/>
    <mergeCell ref="AL501:AM501"/>
    <mergeCell ref="AN501:AR501"/>
    <mergeCell ref="B500:I501"/>
    <mergeCell ref="J500:N501"/>
    <mergeCell ref="T500:U500"/>
    <mergeCell ref="V500:X500"/>
    <mergeCell ref="B502:I503"/>
    <mergeCell ref="J502:N503"/>
    <mergeCell ref="T502:U502"/>
    <mergeCell ref="V502:X502"/>
    <mergeCell ref="AH500:AK500"/>
    <mergeCell ref="AN500:AR500"/>
    <mergeCell ref="T501:U501"/>
    <mergeCell ref="V501:Y501"/>
    <mergeCell ref="Z501:AC501"/>
    <mergeCell ref="AD501:AG501"/>
    <mergeCell ref="AH502:AK502"/>
    <mergeCell ref="AN502:AR502"/>
    <mergeCell ref="T503:U503"/>
    <mergeCell ref="V503:Y503"/>
    <mergeCell ref="Z503:AC503"/>
    <mergeCell ref="AD503:AG503"/>
    <mergeCell ref="AH503:AK503"/>
    <mergeCell ref="AL503:AM503"/>
    <mergeCell ref="AN503:AR503"/>
    <mergeCell ref="AH505:AK505"/>
    <mergeCell ref="AL505:AM505"/>
    <mergeCell ref="AN505:AR505"/>
    <mergeCell ref="B504:I505"/>
    <mergeCell ref="J504:N505"/>
    <mergeCell ref="T504:U504"/>
    <mergeCell ref="V504:X504"/>
    <mergeCell ref="B506:I507"/>
    <mergeCell ref="J506:N507"/>
    <mergeCell ref="T506:U506"/>
    <mergeCell ref="V506:X506"/>
    <mergeCell ref="AH504:AK504"/>
    <mergeCell ref="AN504:AR504"/>
    <mergeCell ref="T505:U505"/>
    <mergeCell ref="V505:Y505"/>
    <mergeCell ref="Z505:AC505"/>
    <mergeCell ref="AD505:AG505"/>
    <mergeCell ref="AH506:AK506"/>
    <mergeCell ref="AN506:AR506"/>
    <mergeCell ref="T507:U507"/>
    <mergeCell ref="V507:Y507"/>
    <mergeCell ref="Z507:AC507"/>
    <mergeCell ref="AD507:AG507"/>
    <mergeCell ref="AH507:AK507"/>
    <mergeCell ref="AL507:AM507"/>
    <mergeCell ref="AN507:AR507"/>
    <mergeCell ref="AH509:AK509"/>
    <mergeCell ref="AL509:AM509"/>
    <mergeCell ref="AN509:AR509"/>
    <mergeCell ref="B508:I509"/>
    <mergeCell ref="J508:N509"/>
    <mergeCell ref="T508:U508"/>
    <mergeCell ref="V508:X508"/>
    <mergeCell ref="B510:I511"/>
    <mergeCell ref="J510:N511"/>
    <mergeCell ref="T510:U510"/>
    <mergeCell ref="V510:X510"/>
    <mergeCell ref="AH508:AK508"/>
    <mergeCell ref="AN508:AR508"/>
    <mergeCell ref="T509:U509"/>
    <mergeCell ref="V509:Y509"/>
    <mergeCell ref="Z509:AC509"/>
    <mergeCell ref="AD509:AG509"/>
    <mergeCell ref="AH510:AK510"/>
    <mergeCell ref="AN510:AR510"/>
    <mergeCell ref="T511:U511"/>
    <mergeCell ref="V511:Y511"/>
    <mergeCell ref="Z511:AC511"/>
    <mergeCell ref="AD511:AG511"/>
    <mergeCell ref="AH511:AK511"/>
    <mergeCell ref="AL511:AM511"/>
    <mergeCell ref="AN511:AR511"/>
    <mergeCell ref="AH513:AK513"/>
    <mergeCell ref="AL513:AM513"/>
    <mergeCell ref="AN513:AR513"/>
    <mergeCell ref="B512:I513"/>
    <mergeCell ref="J512:N513"/>
    <mergeCell ref="T512:U512"/>
    <mergeCell ref="V512:X512"/>
    <mergeCell ref="B514:E516"/>
    <mergeCell ref="F514:N516"/>
    <mergeCell ref="O514:U516"/>
    <mergeCell ref="V514:Y514"/>
    <mergeCell ref="AH512:AK512"/>
    <mergeCell ref="AN512:AR512"/>
    <mergeCell ref="T513:U513"/>
    <mergeCell ref="V513:Y513"/>
    <mergeCell ref="Z513:AC513"/>
    <mergeCell ref="AD513:AG513"/>
    <mergeCell ref="AH514:AK514"/>
    <mergeCell ref="AN514:AR514"/>
    <mergeCell ref="V516:Y516"/>
    <mergeCell ref="Z516:AC516"/>
    <mergeCell ref="AD516:AG516"/>
    <mergeCell ref="AH516:AK516"/>
    <mergeCell ref="AN516:AR516"/>
    <mergeCell ref="V515:Y515"/>
    <mergeCell ref="Z515:AC515"/>
    <mergeCell ref="AD515:AG515"/>
    <mergeCell ref="AH515:AK515"/>
    <mergeCell ref="AN515:AR515"/>
    <mergeCell ref="AN517:AR517"/>
    <mergeCell ref="AN927:AR927"/>
    <mergeCell ref="B940:I943"/>
    <mergeCell ref="J940:K940"/>
    <mergeCell ref="M940:N940"/>
    <mergeCell ref="O940:T940"/>
    <mergeCell ref="U940:W940"/>
    <mergeCell ref="AL940:AM942"/>
    <mergeCell ref="AN940:AO942"/>
    <mergeCell ref="AR530:AS532"/>
    <mergeCell ref="J531:J533"/>
    <mergeCell ref="K531:K533"/>
    <mergeCell ref="L531:L533"/>
    <mergeCell ref="M531:M533"/>
    <mergeCell ref="N531:N533"/>
    <mergeCell ref="O531:O533"/>
    <mergeCell ref="P531:P533"/>
    <mergeCell ref="Q531:Q533"/>
    <mergeCell ref="R531:R533"/>
    <mergeCell ref="B534:I536"/>
    <mergeCell ref="J534:N536"/>
    <mergeCell ref="O534:U536"/>
    <mergeCell ref="S531:S533"/>
    <mergeCell ref="T531:T533"/>
    <mergeCell ref="U531:U533"/>
    <mergeCell ref="Y534:AH534"/>
    <mergeCell ref="AL534:AM534"/>
    <mergeCell ref="AN534:AS534"/>
    <mergeCell ref="V535:Y536"/>
    <mergeCell ref="Z535:AC536"/>
    <mergeCell ref="AD535:AG536"/>
    <mergeCell ref="AH535:AK536"/>
    <mergeCell ref="AL535:AM536"/>
    <mergeCell ref="AN535:AS535"/>
    <mergeCell ref="AN536:AS536"/>
    <mergeCell ref="AH538:AK538"/>
    <mergeCell ref="AL538:AM538"/>
    <mergeCell ref="AN538:AR538"/>
    <mergeCell ref="B537:I538"/>
    <mergeCell ref="J537:N538"/>
    <mergeCell ref="T537:U537"/>
    <mergeCell ref="V537:X537"/>
    <mergeCell ref="B539:I540"/>
    <mergeCell ref="J539:N540"/>
    <mergeCell ref="T539:U539"/>
    <mergeCell ref="V539:X539"/>
    <mergeCell ref="AH537:AK537"/>
    <mergeCell ref="AN537:AR537"/>
    <mergeCell ref="T538:U538"/>
    <mergeCell ref="V538:Y538"/>
    <mergeCell ref="Z538:AC538"/>
    <mergeCell ref="AD538:AG538"/>
    <mergeCell ref="AH539:AK539"/>
    <mergeCell ref="AN539:AR539"/>
    <mergeCell ref="T540:U540"/>
    <mergeCell ref="V540:Y540"/>
    <mergeCell ref="Z540:AC540"/>
    <mergeCell ref="AD540:AG540"/>
    <mergeCell ref="AH540:AK540"/>
    <mergeCell ref="AL540:AM540"/>
    <mergeCell ref="AN540:AR540"/>
    <mergeCell ref="AH542:AK542"/>
    <mergeCell ref="AL542:AM542"/>
    <mergeCell ref="AN542:AR542"/>
    <mergeCell ref="AH543:AK543"/>
    <mergeCell ref="AN543:AR543"/>
    <mergeCell ref="B541:I542"/>
    <mergeCell ref="J541:N542"/>
    <mergeCell ref="T541:U541"/>
    <mergeCell ref="V541:X541"/>
    <mergeCell ref="B543:I544"/>
    <mergeCell ref="J543:N544"/>
    <mergeCell ref="T543:U543"/>
    <mergeCell ref="V543:X543"/>
    <mergeCell ref="T544:U544"/>
    <mergeCell ref="V544:Y544"/>
    <mergeCell ref="AH541:AK541"/>
    <mergeCell ref="AN541:AR541"/>
    <mergeCell ref="T542:U542"/>
    <mergeCell ref="V542:Y542"/>
    <mergeCell ref="Z542:AC542"/>
    <mergeCell ref="AD542:AG542"/>
    <mergeCell ref="Z544:AC544"/>
    <mergeCell ref="AD544:AG544"/>
    <mergeCell ref="AH544:AK544"/>
    <mergeCell ref="AL544:AM544"/>
    <mergeCell ref="AN544:AR544"/>
    <mergeCell ref="AH546:AK546"/>
    <mergeCell ref="AL546:AM546"/>
    <mergeCell ref="AN546:AR546"/>
    <mergeCell ref="AH547:AK547"/>
    <mergeCell ref="AN547:AR547"/>
    <mergeCell ref="B545:I546"/>
    <mergeCell ref="J545:N546"/>
    <mergeCell ref="T545:U545"/>
    <mergeCell ref="V545:X545"/>
    <mergeCell ref="B547:I548"/>
    <mergeCell ref="J547:N548"/>
    <mergeCell ref="T547:U547"/>
    <mergeCell ref="V547:X547"/>
    <mergeCell ref="T548:U548"/>
    <mergeCell ref="V548:Y548"/>
    <mergeCell ref="AH545:AK545"/>
    <mergeCell ref="AN545:AR545"/>
    <mergeCell ref="T546:U546"/>
    <mergeCell ref="V546:Y546"/>
    <mergeCell ref="Z546:AC546"/>
    <mergeCell ref="AD546:AG546"/>
    <mergeCell ref="Z548:AC548"/>
    <mergeCell ref="AD548:AG548"/>
    <mergeCell ref="AH548:AK548"/>
    <mergeCell ref="AL548:AM548"/>
    <mergeCell ref="AN548:AR548"/>
    <mergeCell ref="AH550:AK550"/>
    <mergeCell ref="AL550:AM550"/>
    <mergeCell ref="AN550:AR550"/>
    <mergeCell ref="AH551:AK551"/>
    <mergeCell ref="AN551:AR551"/>
    <mergeCell ref="B549:I550"/>
    <mergeCell ref="J549:N550"/>
    <mergeCell ref="T549:U549"/>
    <mergeCell ref="V549:X549"/>
    <mergeCell ref="B551:I552"/>
    <mergeCell ref="J551:N552"/>
    <mergeCell ref="T551:U551"/>
    <mergeCell ref="V551:X551"/>
    <mergeCell ref="T552:U552"/>
    <mergeCell ref="V552:Y552"/>
    <mergeCell ref="AH549:AK549"/>
    <mergeCell ref="AN549:AR549"/>
    <mergeCell ref="T550:U550"/>
    <mergeCell ref="V550:Y550"/>
    <mergeCell ref="Z550:AC550"/>
    <mergeCell ref="AD550:AG550"/>
    <mergeCell ref="Z552:AC552"/>
    <mergeCell ref="AD552:AG552"/>
    <mergeCell ref="AH552:AK552"/>
    <mergeCell ref="AL552:AM552"/>
    <mergeCell ref="AN552:AR552"/>
    <mergeCell ref="AH554:AK554"/>
    <mergeCell ref="AL554:AM554"/>
    <mergeCell ref="AN554:AR554"/>
    <mergeCell ref="B553:I554"/>
    <mergeCell ref="J553:N554"/>
    <mergeCell ref="T553:U553"/>
    <mergeCell ref="V553:X553"/>
    <mergeCell ref="B555:E557"/>
    <mergeCell ref="F555:N557"/>
    <mergeCell ref="O555:U557"/>
    <mergeCell ref="V555:Y555"/>
    <mergeCell ref="AH553:AK553"/>
    <mergeCell ref="AN553:AR553"/>
    <mergeCell ref="T554:U554"/>
    <mergeCell ref="V554:Y554"/>
    <mergeCell ref="Z554:AC554"/>
    <mergeCell ref="AD554:AG554"/>
    <mergeCell ref="AH555:AK555"/>
    <mergeCell ref="AN555:AR555"/>
    <mergeCell ref="V557:Y557"/>
    <mergeCell ref="Z557:AC557"/>
    <mergeCell ref="AD557:AG557"/>
    <mergeCell ref="AH557:AK557"/>
    <mergeCell ref="AN557:AR557"/>
    <mergeCell ref="V556:Y556"/>
    <mergeCell ref="Z556:AC556"/>
    <mergeCell ref="AD556:AG556"/>
    <mergeCell ref="AH556:AK556"/>
    <mergeCell ref="AN556:AR556"/>
    <mergeCell ref="AN558:AR558"/>
    <mergeCell ref="B571:I574"/>
    <mergeCell ref="J571:K571"/>
    <mergeCell ref="M571:N571"/>
    <mergeCell ref="O571:T571"/>
    <mergeCell ref="U571:W571"/>
    <mergeCell ref="AL571:AM573"/>
    <mergeCell ref="AN571:AO573"/>
    <mergeCell ref="AP571:AQ573"/>
    <mergeCell ref="AR571:AS573"/>
    <mergeCell ref="J572:J574"/>
    <mergeCell ref="K572:K574"/>
    <mergeCell ref="L572:L574"/>
    <mergeCell ref="M572:M574"/>
    <mergeCell ref="N572:N574"/>
    <mergeCell ref="O572:O574"/>
    <mergeCell ref="P572:P574"/>
    <mergeCell ref="Q572:Q574"/>
    <mergeCell ref="W572:W574"/>
    <mergeCell ref="B575:I577"/>
    <mergeCell ref="J575:N577"/>
    <mergeCell ref="O575:U577"/>
    <mergeCell ref="S572:S574"/>
    <mergeCell ref="T572:T574"/>
    <mergeCell ref="U572:U574"/>
    <mergeCell ref="R572:R574"/>
    <mergeCell ref="V572:V574"/>
    <mergeCell ref="Y575:AH575"/>
    <mergeCell ref="AL575:AM575"/>
    <mergeCell ref="AN575:AS575"/>
    <mergeCell ref="V576:Y577"/>
    <mergeCell ref="Z576:AC577"/>
    <mergeCell ref="AD576:AG577"/>
    <mergeCell ref="AH576:AK577"/>
    <mergeCell ref="AL576:AM577"/>
    <mergeCell ref="AN576:AS576"/>
    <mergeCell ref="AN577:AS577"/>
    <mergeCell ref="AH579:AK579"/>
    <mergeCell ref="AL579:AM579"/>
    <mergeCell ref="AN579:AR579"/>
    <mergeCell ref="B578:I579"/>
    <mergeCell ref="J578:N579"/>
    <mergeCell ref="T578:U578"/>
    <mergeCell ref="V578:X578"/>
    <mergeCell ref="B580:I581"/>
    <mergeCell ref="J580:N581"/>
    <mergeCell ref="T580:U580"/>
    <mergeCell ref="V580:X580"/>
    <mergeCell ref="AH578:AK578"/>
    <mergeCell ref="AN578:AR578"/>
    <mergeCell ref="T579:U579"/>
    <mergeCell ref="V579:Y579"/>
    <mergeCell ref="Z579:AC579"/>
    <mergeCell ref="AD579:AG579"/>
    <mergeCell ref="AH580:AK580"/>
    <mergeCell ref="AN580:AR580"/>
    <mergeCell ref="T581:U581"/>
    <mergeCell ref="V581:Y581"/>
    <mergeCell ref="Z581:AC581"/>
    <mergeCell ref="AD581:AG581"/>
    <mergeCell ref="AH581:AK581"/>
    <mergeCell ref="AL581:AM581"/>
    <mergeCell ref="AN581:AR581"/>
    <mergeCell ref="AH583:AK583"/>
    <mergeCell ref="AL583:AM583"/>
    <mergeCell ref="AN583:AR583"/>
    <mergeCell ref="B582:I583"/>
    <mergeCell ref="J582:N583"/>
    <mergeCell ref="T582:U582"/>
    <mergeCell ref="V582:X582"/>
    <mergeCell ref="B584:I585"/>
    <mergeCell ref="J584:N585"/>
    <mergeCell ref="T584:U584"/>
    <mergeCell ref="V584:X584"/>
    <mergeCell ref="AH582:AK582"/>
    <mergeCell ref="AN582:AR582"/>
    <mergeCell ref="T583:U583"/>
    <mergeCell ref="V583:Y583"/>
    <mergeCell ref="Z583:AC583"/>
    <mergeCell ref="AD583:AG583"/>
    <mergeCell ref="AH584:AK584"/>
    <mergeCell ref="AN584:AR584"/>
    <mergeCell ref="T585:U585"/>
    <mergeCell ref="V585:Y585"/>
    <mergeCell ref="Z585:AC585"/>
    <mergeCell ref="AD585:AG585"/>
    <mergeCell ref="AH585:AK585"/>
    <mergeCell ref="AL585:AM585"/>
    <mergeCell ref="AN585:AR585"/>
    <mergeCell ref="AH587:AK587"/>
    <mergeCell ref="AL587:AM587"/>
    <mergeCell ref="AN587:AR587"/>
    <mergeCell ref="B586:I587"/>
    <mergeCell ref="J586:N587"/>
    <mergeCell ref="T586:U586"/>
    <mergeCell ref="V586:X586"/>
    <mergeCell ref="B588:I589"/>
    <mergeCell ref="J588:N589"/>
    <mergeCell ref="T588:U588"/>
    <mergeCell ref="V588:X588"/>
    <mergeCell ref="AH586:AK586"/>
    <mergeCell ref="AN586:AR586"/>
    <mergeCell ref="T587:U587"/>
    <mergeCell ref="V587:Y587"/>
    <mergeCell ref="Z587:AC587"/>
    <mergeCell ref="AD587:AG587"/>
    <mergeCell ref="AH588:AK588"/>
    <mergeCell ref="AN588:AR588"/>
    <mergeCell ref="T589:U589"/>
    <mergeCell ref="V589:Y589"/>
    <mergeCell ref="Z589:AC589"/>
    <mergeCell ref="AD589:AG589"/>
    <mergeCell ref="AH589:AK589"/>
    <mergeCell ref="AL589:AM589"/>
    <mergeCell ref="AN589:AR589"/>
    <mergeCell ref="AH591:AK591"/>
    <mergeCell ref="AL591:AM591"/>
    <mergeCell ref="AN591:AR591"/>
    <mergeCell ref="B590:I591"/>
    <mergeCell ref="J590:N591"/>
    <mergeCell ref="T590:U590"/>
    <mergeCell ref="V590:X590"/>
    <mergeCell ref="B592:I593"/>
    <mergeCell ref="J592:N593"/>
    <mergeCell ref="T592:U592"/>
    <mergeCell ref="V592:X592"/>
    <mergeCell ref="AH590:AK590"/>
    <mergeCell ref="AN590:AR590"/>
    <mergeCell ref="T591:U591"/>
    <mergeCell ref="V591:Y591"/>
    <mergeCell ref="Z591:AC591"/>
    <mergeCell ref="AD591:AG591"/>
    <mergeCell ref="AH592:AK592"/>
    <mergeCell ref="AN592:AR592"/>
    <mergeCell ref="T593:U593"/>
    <mergeCell ref="V593:Y593"/>
    <mergeCell ref="Z593:AC593"/>
    <mergeCell ref="AD593:AG593"/>
    <mergeCell ref="AH593:AK593"/>
    <mergeCell ref="AL593:AM593"/>
    <mergeCell ref="AN593:AR593"/>
    <mergeCell ref="AH595:AK595"/>
    <mergeCell ref="AL595:AM595"/>
    <mergeCell ref="AN595:AR595"/>
    <mergeCell ref="B594:I595"/>
    <mergeCell ref="J594:N595"/>
    <mergeCell ref="T594:U594"/>
    <mergeCell ref="V594:X594"/>
    <mergeCell ref="B596:E598"/>
    <mergeCell ref="F596:N598"/>
    <mergeCell ref="O596:U598"/>
    <mergeCell ref="V596:Y596"/>
    <mergeCell ref="AH594:AK594"/>
    <mergeCell ref="AN594:AR594"/>
    <mergeCell ref="T595:U595"/>
    <mergeCell ref="V595:Y595"/>
    <mergeCell ref="Z595:AC595"/>
    <mergeCell ref="AD595:AG595"/>
    <mergeCell ref="AH596:AK596"/>
    <mergeCell ref="AN596:AR596"/>
    <mergeCell ref="V598:Y598"/>
    <mergeCell ref="Z598:AC598"/>
    <mergeCell ref="AD598:AG598"/>
    <mergeCell ref="AH598:AK598"/>
    <mergeCell ref="AN598:AR598"/>
    <mergeCell ref="V597:Y597"/>
    <mergeCell ref="Z597:AC597"/>
    <mergeCell ref="AD597:AG597"/>
    <mergeCell ref="AH597:AK597"/>
    <mergeCell ref="AN597:AR597"/>
    <mergeCell ref="AN599:AR599"/>
    <mergeCell ref="B612:I615"/>
    <mergeCell ref="J612:K612"/>
    <mergeCell ref="M612:N612"/>
    <mergeCell ref="O612:T612"/>
    <mergeCell ref="U612:W612"/>
    <mergeCell ref="AL612:AM614"/>
    <mergeCell ref="AN612:AO614"/>
    <mergeCell ref="AP612:AQ614"/>
    <mergeCell ref="AR612:AS614"/>
    <mergeCell ref="J613:J615"/>
    <mergeCell ref="K613:K615"/>
    <mergeCell ref="L613:L615"/>
    <mergeCell ref="M613:M615"/>
    <mergeCell ref="N613:N615"/>
    <mergeCell ref="O613:O615"/>
    <mergeCell ref="P613:P615"/>
    <mergeCell ref="Q613:Q615"/>
    <mergeCell ref="R613:R615"/>
    <mergeCell ref="B616:I618"/>
    <mergeCell ref="J616:N618"/>
    <mergeCell ref="O616:U618"/>
    <mergeCell ref="AN616:AS616"/>
    <mergeCell ref="V617:Y618"/>
    <mergeCell ref="S613:S615"/>
    <mergeCell ref="T613:T615"/>
    <mergeCell ref="U613:U615"/>
    <mergeCell ref="V613:V615"/>
    <mergeCell ref="Y616:AH616"/>
    <mergeCell ref="AL616:AM616"/>
    <mergeCell ref="W613:W615"/>
    <mergeCell ref="Z617:AC618"/>
    <mergeCell ref="AD617:AG618"/>
    <mergeCell ref="AH617:AK618"/>
    <mergeCell ref="AL617:AM618"/>
    <mergeCell ref="AN617:AS617"/>
    <mergeCell ref="AN618:AS618"/>
    <mergeCell ref="AH620:AK620"/>
    <mergeCell ref="AL620:AM620"/>
    <mergeCell ref="AN620:AR620"/>
    <mergeCell ref="AH621:AK621"/>
    <mergeCell ref="AN621:AR621"/>
    <mergeCell ref="B619:I620"/>
    <mergeCell ref="J619:N620"/>
    <mergeCell ref="T619:U619"/>
    <mergeCell ref="V619:X619"/>
    <mergeCell ref="B621:I622"/>
    <mergeCell ref="J621:N622"/>
    <mergeCell ref="T621:U621"/>
    <mergeCell ref="V621:X621"/>
    <mergeCell ref="T622:U622"/>
    <mergeCell ref="V622:Y622"/>
    <mergeCell ref="AH619:AK619"/>
    <mergeCell ref="AN619:AR619"/>
    <mergeCell ref="T620:U620"/>
    <mergeCell ref="V620:Y620"/>
    <mergeCell ref="Z620:AC620"/>
    <mergeCell ref="AD620:AG620"/>
    <mergeCell ref="Z622:AC622"/>
    <mergeCell ref="AD622:AG622"/>
    <mergeCell ref="AH622:AK622"/>
    <mergeCell ref="AL622:AM622"/>
    <mergeCell ref="AN622:AR622"/>
    <mergeCell ref="AH624:AK624"/>
    <mergeCell ref="AL624:AM624"/>
    <mergeCell ref="AN624:AR624"/>
    <mergeCell ref="AH625:AK625"/>
    <mergeCell ref="AN625:AR625"/>
    <mergeCell ref="B623:I624"/>
    <mergeCell ref="J623:N624"/>
    <mergeCell ref="T623:U623"/>
    <mergeCell ref="V623:X623"/>
    <mergeCell ref="B625:I626"/>
    <mergeCell ref="J625:N626"/>
    <mergeCell ref="T625:U625"/>
    <mergeCell ref="V625:X625"/>
    <mergeCell ref="T626:U626"/>
    <mergeCell ref="V626:Y626"/>
    <mergeCell ref="AH623:AK623"/>
    <mergeCell ref="AN623:AR623"/>
    <mergeCell ref="T624:U624"/>
    <mergeCell ref="V624:Y624"/>
    <mergeCell ref="Z624:AC624"/>
    <mergeCell ref="AD624:AG624"/>
    <mergeCell ref="Z626:AC626"/>
    <mergeCell ref="AD626:AG626"/>
    <mergeCell ref="AH626:AK626"/>
    <mergeCell ref="AL626:AM626"/>
    <mergeCell ref="AN626:AR626"/>
    <mergeCell ref="AH628:AK628"/>
    <mergeCell ref="AL628:AM628"/>
    <mergeCell ref="AN628:AR628"/>
    <mergeCell ref="AH629:AK629"/>
    <mergeCell ref="AN629:AR629"/>
    <mergeCell ref="B627:I628"/>
    <mergeCell ref="J627:N628"/>
    <mergeCell ref="T627:U627"/>
    <mergeCell ref="V627:X627"/>
    <mergeCell ref="B629:I630"/>
    <mergeCell ref="J629:N630"/>
    <mergeCell ref="T629:U629"/>
    <mergeCell ref="V629:X629"/>
    <mergeCell ref="T630:U630"/>
    <mergeCell ref="V630:Y630"/>
    <mergeCell ref="AH627:AK627"/>
    <mergeCell ref="AN627:AR627"/>
    <mergeCell ref="T628:U628"/>
    <mergeCell ref="V628:Y628"/>
    <mergeCell ref="Z628:AC628"/>
    <mergeCell ref="AD628:AG628"/>
    <mergeCell ref="Z630:AC630"/>
    <mergeCell ref="AD630:AG630"/>
    <mergeCell ref="AH630:AK630"/>
    <mergeCell ref="AL630:AM630"/>
    <mergeCell ref="AN630:AR630"/>
    <mergeCell ref="AH632:AK632"/>
    <mergeCell ref="AL632:AM632"/>
    <mergeCell ref="AN632:AR632"/>
    <mergeCell ref="AH633:AK633"/>
    <mergeCell ref="AN633:AR633"/>
    <mergeCell ref="B631:I632"/>
    <mergeCell ref="J631:N632"/>
    <mergeCell ref="T631:U631"/>
    <mergeCell ref="V631:X631"/>
    <mergeCell ref="B633:I634"/>
    <mergeCell ref="J633:N634"/>
    <mergeCell ref="T633:U633"/>
    <mergeCell ref="V633:X633"/>
    <mergeCell ref="T634:U634"/>
    <mergeCell ref="V634:Y634"/>
    <mergeCell ref="AH631:AK631"/>
    <mergeCell ref="AN631:AR631"/>
    <mergeCell ref="T632:U632"/>
    <mergeCell ref="V632:Y632"/>
    <mergeCell ref="Z632:AC632"/>
    <mergeCell ref="AD632:AG632"/>
    <mergeCell ref="Z634:AC634"/>
    <mergeCell ref="AD634:AG634"/>
    <mergeCell ref="AH634:AK634"/>
    <mergeCell ref="AL634:AM634"/>
    <mergeCell ref="AN634:AR634"/>
    <mergeCell ref="AH636:AK636"/>
    <mergeCell ref="AL636:AM636"/>
    <mergeCell ref="AN636:AR636"/>
    <mergeCell ref="B635:I636"/>
    <mergeCell ref="J635:N636"/>
    <mergeCell ref="T635:U635"/>
    <mergeCell ref="V635:X635"/>
    <mergeCell ref="B637:E639"/>
    <mergeCell ref="F637:N639"/>
    <mergeCell ref="O637:U639"/>
    <mergeCell ref="V637:Y637"/>
    <mergeCell ref="AH635:AK635"/>
    <mergeCell ref="AN635:AR635"/>
    <mergeCell ref="T636:U636"/>
    <mergeCell ref="V636:Y636"/>
    <mergeCell ref="Z636:AC636"/>
    <mergeCell ref="AD636:AG636"/>
    <mergeCell ref="AH637:AK637"/>
    <mergeCell ref="AN637:AR637"/>
    <mergeCell ref="V639:Y639"/>
    <mergeCell ref="Z639:AC639"/>
    <mergeCell ref="AD639:AG639"/>
    <mergeCell ref="AH639:AK639"/>
    <mergeCell ref="AN639:AR639"/>
    <mergeCell ref="V638:Y638"/>
    <mergeCell ref="Z638:AC638"/>
    <mergeCell ref="AD638:AG638"/>
    <mergeCell ref="AH638:AK638"/>
    <mergeCell ref="AN638:AR638"/>
    <mergeCell ref="AN640:AR640"/>
    <mergeCell ref="B653:I656"/>
    <mergeCell ref="J653:K653"/>
    <mergeCell ref="M653:N653"/>
    <mergeCell ref="O653:T653"/>
    <mergeCell ref="U653:W653"/>
    <mergeCell ref="AL653:AM655"/>
    <mergeCell ref="AN653:AO655"/>
    <mergeCell ref="AP653:AQ655"/>
    <mergeCell ref="AR653:AS655"/>
    <mergeCell ref="J654:J656"/>
    <mergeCell ref="K654:K656"/>
    <mergeCell ref="L654:L656"/>
    <mergeCell ref="M654:M656"/>
    <mergeCell ref="N654:N656"/>
    <mergeCell ref="O654:O656"/>
    <mergeCell ref="P654:P656"/>
    <mergeCell ref="Q654:Q656"/>
    <mergeCell ref="W654:W656"/>
    <mergeCell ref="AM649:AP650"/>
    <mergeCell ref="B657:I659"/>
    <mergeCell ref="J657:N659"/>
    <mergeCell ref="O657:U659"/>
    <mergeCell ref="S654:S656"/>
    <mergeCell ref="T654:T656"/>
    <mergeCell ref="U654:U656"/>
    <mergeCell ref="R654:R656"/>
    <mergeCell ref="V654:V656"/>
    <mergeCell ref="Y657:AH657"/>
    <mergeCell ref="AL657:AM657"/>
    <mergeCell ref="AN657:AS657"/>
    <mergeCell ref="V658:Y659"/>
    <mergeCell ref="Z658:AC659"/>
    <mergeCell ref="AD658:AG659"/>
    <mergeCell ref="AH658:AK659"/>
    <mergeCell ref="AL658:AM659"/>
    <mergeCell ref="AN658:AS658"/>
    <mergeCell ref="AN659:AS659"/>
    <mergeCell ref="AH661:AK661"/>
    <mergeCell ref="AL661:AM661"/>
    <mergeCell ref="AN661:AR661"/>
    <mergeCell ref="B660:I661"/>
    <mergeCell ref="J660:N661"/>
    <mergeCell ref="T660:U660"/>
    <mergeCell ref="V660:X660"/>
    <mergeCell ref="B662:I663"/>
    <mergeCell ref="J662:N663"/>
    <mergeCell ref="T662:U662"/>
    <mergeCell ref="V662:X662"/>
    <mergeCell ref="AH660:AK660"/>
    <mergeCell ref="AN660:AR660"/>
    <mergeCell ref="T661:U661"/>
    <mergeCell ref="V661:Y661"/>
    <mergeCell ref="Z661:AC661"/>
    <mergeCell ref="AD661:AG661"/>
    <mergeCell ref="AH662:AK662"/>
    <mergeCell ref="AN662:AR662"/>
    <mergeCell ref="T663:U663"/>
    <mergeCell ref="V663:Y663"/>
    <mergeCell ref="Z663:AC663"/>
    <mergeCell ref="AD663:AG663"/>
    <mergeCell ref="AH663:AK663"/>
    <mergeCell ref="AL663:AM663"/>
    <mergeCell ref="AN663:AR663"/>
    <mergeCell ref="AH665:AK665"/>
    <mergeCell ref="AL665:AM665"/>
    <mergeCell ref="AN665:AR665"/>
    <mergeCell ref="B664:I665"/>
    <mergeCell ref="J664:N665"/>
    <mergeCell ref="T664:U664"/>
    <mergeCell ref="V664:X664"/>
    <mergeCell ref="B666:I667"/>
    <mergeCell ref="J666:N667"/>
    <mergeCell ref="T666:U666"/>
    <mergeCell ref="V666:X666"/>
    <mergeCell ref="AH664:AK664"/>
    <mergeCell ref="AN664:AR664"/>
    <mergeCell ref="T665:U665"/>
    <mergeCell ref="V665:Y665"/>
    <mergeCell ref="Z665:AC665"/>
    <mergeCell ref="AD665:AG665"/>
    <mergeCell ref="AH666:AK666"/>
    <mergeCell ref="AN666:AR666"/>
    <mergeCell ref="T667:U667"/>
    <mergeCell ref="V667:Y667"/>
    <mergeCell ref="Z667:AC667"/>
    <mergeCell ref="AD667:AG667"/>
    <mergeCell ref="AH667:AK667"/>
    <mergeCell ref="AL667:AM667"/>
    <mergeCell ref="AN667:AR667"/>
    <mergeCell ref="AH669:AK669"/>
    <mergeCell ref="AL669:AM669"/>
    <mergeCell ref="AN669:AR669"/>
    <mergeCell ref="B668:I669"/>
    <mergeCell ref="J668:N669"/>
    <mergeCell ref="T668:U668"/>
    <mergeCell ref="V668:X668"/>
    <mergeCell ref="B670:I671"/>
    <mergeCell ref="J670:N671"/>
    <mergeCell ref="T670:U670"/>
    <mergeCell ref="V670:X670"/>
    <mergeCell ref="AH668:AK668"/>
    <mergeCell ref="AN668:AR668"/>
    <mergeCell ref="T669:U669"/>
    <mergeCell ref="V669:Y669"/>
    <mergeCell ref="Z669:AC669"/>
    <mergeCell ref="AD669:AG669"/>
    <mergeCell ref="AH670:AK670"/>
    <mergeCell ref="AN670:AR670"/>
    <mergeCell ref="T671:U671"/>
    <mergeCell ref="V671:Y671"/>
    <mergeCell ref="Z671:AC671"/>
    <mergeCell ref="AD671:AG671"/>
    <mergeCell ref="AH671:AK671"/>
    <mergeCell ref="AL671:AM671"/>
    <mergeCell ref="AN671:AR671"/>
    <mergeCell ref="AH673:AK673"/>
    <mergeCell ref="AL673:AM673"/>
    <mergeCell ref="AN673:AR673"/>
    <mergeCell ref="B672:I673"/>
    <mergeCell ref="J672:N673"/>
    <mergeCell ref="T672:U672"/>
    <mergeCell ref="V672:X672"/>
    <mergeCell ref="B674:I675"/>
    <mergeCell ref="J674:N675"/>
    <mergeCell ref="T674:U674"/>
    <mergeCell ref="V674:X674"/>
    <mergeCell ref="AH672:AK672"/>
    <mergeCell ref="AN672:AR672"/>
    <mergeCell ref="T673:U673"/>
    <mergeCell ref="V673:Y673"/>
    <mergeCell ref="Z673:AC673"/>
    <mergeCell ref="AD673:AG673"/>
    <mergeCell ref="AH674:AK674"/>
    <mergeCell ref="AN674:AR674"/>
    <mergeCell ref="T675:U675"/>
    <mergeCell ref="V675:Y675"/>
    <mergeCell ref="Z675:AC675"/>
    <mergeCell ref="AD675:AG675"/>
    <mergeCell ref="AH675:AK675"/>
    <mergeCell ref="AL675:AM675"/>
    <mergeCell ref="AN675:AR675"/>
    <mergeCell ref="AH677:AK677"/>
    <mergeCell ref="AL677:AM677"/>
    <mergeCell ref="AN677:AR677"/>
    <mergeCell ref="B676:I677"/>
    <mergeCell ref="J676:N677"/>
    <mergeCell ref="T676:U676"/>
    <mergeCell ref="V676:X676"/>
    <mergeCell ref="B678:E680"/>
    <mergeCell ref="F678:N680"/>
    <mergeCell ref="O678:U680"/>
    <mergeCell ref="V678:Y678"/>
    <mergeCell ref="AH676:AK676"/>
    <mergeCell ref="AN676:AR676"/>
    <mergeCell ref="T677:U677"/>
    <mergeCell ref="V677:Y677"/>
    <mergeCell ref="Z677:AC677"/>
    <mergeCell ref="AD677:AG677"/>
    <mergeCell ref="AH678:AK678"/>
    <mergeCell ref="AN678:AR678"/>
    <mergeCell ref="V680:Y680"/>
    <mergeCell ref="Z680:AC680"/>
    <mergeCell ref="AD680:AG680"/>
    <mergeCell ref="AH680:AK680"/>
    <mergeCell ref="AN680:AR680"/>
    <mergeCell ref="V679:Y679"/>
    <mergeCell ref="Z679:AC679"/>
    <mergeCell ref="AD679:AG679"/>
    <mergeCell ref="AH679:AK679"/>
    <mergeCell ref="AN679:AR679"/>
    <mergeCell ref="AN681:AR681"/>
    <mergeCell ref="B694:I697"/>
    <mergeCell ref="J694:K694"/>
    <mergeCell ref="M694:N694"/>
    <mergeCell ref="O694:T694"/>
    <mergeCell ref="U694:W694"/>
    <mergeCell ref="AL694:AM696"/>
    <mergeCell ref="AN694:AO696"/>
    <mergeCell ref="AP694:AQ696"/>
    <mergeCell ref="AR694:AS696"/>
    <mergeCell ref="J695:J697"/>
    <mergeCell ref="K695:K697"/>
    <mergeCell ref="L695:L697"/>
    <mergeCell ref="M695:M697"/>
    <mergeCell ref="N695:N697"/>
    <mergeCell ref="O695:O697"/>
    <mergeCell ref="P695:P697"/>
    <mergeCell ref="Q695:Q697"/>
    <mergeCell ref="R695:R697"/>
    <mergeCell ref="AM690:AP691"/>
    <mergeCell ref="B698:I700"/>
    <mergeCell ref="J698:N700"/>
    <mergeCell ref="O698:U700"/>
    <mergeCell ref="AN698:AS698"/>
    <mergeCell ref="V699:Y700"/>
    <mergeCell ref="S695:S697"/>
    <mergeCell ref="T695:T697"/>
    <mergeCell ref="U695:U697"/>
    <mergeCell ref="V695:V697"/>
    <mergeCell ref="Y698:AH698"/>
    <mergeCell ref="AL698:AM698"/>
    <mergeCell ref="W695:W697"/>
    <mergeCell ref="Z699:AC700"/>
    <mergeCell ref="AD699:AG700"/>
    <mergeCell ref="AH699:AK700"/>
    <mergeCell ref="AL699:AM700"/>
    <mergeCell ref="AN699:AS699"/>
    <mergeCell ref="AN700:AS700"/>
    <mergeCell ref="AH702:AK702"/>
    <mergeCell ref="AL702:AM702"/>
    <mergeCell ref="AN702:AR702"/>
    <mergeCell ref="AH703:AK703"/>
    <mergeCell ref="AN703:AR703"/>
    <mergeCell ref="B701:I702"/>
    <mergeCell ref="J701:N702"/>
    <mergeCell ref="T701:U701"/>
    <mergeCell ref="V701:X701"/>
    <mergeCell ref="B703:I704"/>
    <mergeCell ref="J703:N704"/>
    <mergeCell ref="T703:U703"/>
    <mergeCell ref="V703:X703"/>
    <mergeCell ref="T704:U704"/>
    <mergeCell ref="V704:Y704"/>
    <mergeCell ref="AH701:AK701"/>
    <mergeCell ref="AN701:AR701"/>
    <mergeCell ref="T702:U702"/>
    <mergeCell ref="V702:Y702"/>
    <mergeCell ref="Z702:AC702"/>
    <mergeCell ref="AD702:AG702"/>
    <mergeCell ref="Z704:AC704"/>
    <mergeCell ref="AD704:AG704"/>
    <mergeCell ref="AH704:AK704"/>
    <mergeCell ref="AL704:AM704"/>
    <mergeCell ref="AN704:AR704"/>
    <mergeCell ref="AH706:AK706"/>
    <mergeCell ref="AL706:AM706"/>
    <mergeCell ref="AN706:AR706"/>
    <mergeCell ref="AH707:AK707"/>
    <mergeCell ref="AN707:AR707"/>
    <mergeCell ref="B705:I706"/>
    <mergeCell ref="J705:N706"/>
    <mergeCell ref="T705:U705"/>
    <mergeCell ref="V705:X705"/>
    <mergeCell ref="B707:I708"/>
    <mergeCell ref="J707:N708"/>
    <mergeCell ref="T707:U707"/>
    <mergeCell ref="V707:X707"/>
    <mergeCell ref="T708:U708"/>
    <mergeCell ref="V708:Y708"/>
    <mergeCell ref="AH705:AK705"/>
    <mergeCell ref="AN705:AR705"/>
    <mergeCell ref="T706:U706"/>
    <mergeCell ref="V706:Y706"/>
    <mergeCell ref="Z706:AC706"/>
    <mergeCell ref="AD706:AG706"/>
    <mergeCell ref="Z708:AC708"/>
    <mergeCell ref="AD708:AG708"/>
    <mergeCell ref="AH708:AK708"/>
    <mergeCell ref="AL708:AM708"/>
    <mergeCell ref="AN708:AR708"/>
    <mergeCell ref="AH710:AK710"/>
    <mergeCell ref="AL710:AM710"/>
    <mergeCell ref="AN710:AR710"/>
    <mergeCell ref="AH711:AK711"/>
    <mergeCell ref="AN711:AR711"/>
    <mergeCell ref="B709:I710"/>
    <mergeCell ref="J709:N710"/>
    <mergeCell ref="T709:U709"/>
    <mergeCell ref="V709:X709"/>
    <mergeCell ref="B711:I712"/>
    <mergeCell ref="J711:N712"/>
    <mergeCell ref="T711:U711"/>
    <mergeCell ref="V711:X711"/>
    <mergeCell ref="T712:U712"/>
    <mergeCell ref="V712:Y712"/>
    <mergeCell ref="AH709:AK709"/>
    <mergeCell ref="AN709:AR709"/>
    <mergeCell ref="T710:U710"/>
    <mergeCell ref="V710:Y710"/>
    <mergeCell ref="Z710:AC710"/>
    <mergeCell ref="AD710:AG710"/>
    <mergeCell ref="Z712:AC712"/>
    <mergeCell ref="AD712:AG712"/>
    <mergeCell ref="AH712:AK712"/>
    <mergeCell ref="AL712:AM712"/>
    <mergeCell ref="AN712:AR712"/>
    <mergeCell ref="AH714:AK714"/>
    <mergeCell ref="AL714:AM714"/>
    <mergeCell ref="AN714:AR714"/>
    <mergeCell ref="AH715:AK715"/>
    <mergeCell ref="AN715:AR715"/>
    <mergeCell ref="B713:I714"/>
    <mergeCell ref="J713:N714"/>
    <mergeCell ref="T713:U713"/>
    <mergeCell ref="V713:X713"/>
    <mergeCell ref="B715:I716"/>
    <mergeCell ref="J715:N716"/>
    <mergeCell ref="T715:U715"/>
    <mergeCell ref="V715:X715"/>
    <mergeCell ref="T716:U716"/>
    <mergeCell ref="V716:Y716"/>
    <mergeCell ref="AH713:AK713"/>
    <mergeCell ref="AN713:AR713"/>
    <mergeCell ref="T714:U714"/>
    <mergeCell ref="V714:Y714"/>
    <mergeCell ref="Z714:AC714"/>
    <mergeCell ref="AD714:AG714"/>
    <mergeCell ref="Z716:AC716"/>
    <mergeCell ref="AD716:AG716"/>
    <mergeCell ref="AH716:AK716"/>
    <mergeCell ref="AL716:AM716"/>
    <mergeCell ref="AN716:AR716"/>
    <mergeCell ref="AH718:AK718"/>
    <mergeCell ref="AL718:AM718"/>
    <mergeCell ref="AN718:AR718"/>
    <mergeCell ref="B717:I718"/>
    <mergeCell ref="J717:N718"/>
    <mergeCell ref="T717:U717"/>
    <mergeCell ref="V717:X717"/>
    <mergeCell ref="B719:E721"/>
    <mergeCell ref="F719:N721"/>
    <mergeCell ref="O719:U721"/>
    <mergeCell ref="V719:Y719"/>
    <mergeCell ref="AH717:AK717"/>
    <mergeCell ref="AN717:AR717"/>
    <mergeCell ref="T718:U718"/>
    <mergeCell ref="V718:Y718"/>
    <mergeCell ref="Z718:AC718"/>
    <mergeCell ref="AD718:AG718"/>
    <mergeCell ref="AH719:AK719"/>
    <mergeCell ref="AN719:AR719"/>
    <mergeCell ref="V721:Y721"/>
    <mergeCell ref="Z721:AC721"/>
    <mergeCell ref="AD721:AG721"/>
    <mergeCell ref="AH721:AK721"/>
    <mergeCell ref="AN721:AR721"/>
    <mergeCell ref="V720:Y720"/>
    <mergeCell ref="Z720:AC720"/>
    <mergeCell ref="AD720:AG720"/>
    <mergeCell ref="AH720:AK720"/>
    <mergeCell ref="AN720:AR720"/>
    <mergeCell ref="AN722:AR722"/>
    <mergeCell ref="B735:I738"/>
    <mergeCell ref="J735:K735"/>
    <mergeCell ref="M735:N735"/>
    <mergeCell ref="O735:T735"/>
    <mergeCell ref="U735:W735"/>
    <mergeCell ref="AL735:AM737"/>
    <mergeCell ref="AN735:AO737"/>
    <mergeCell ref="AP735:AQ737"/>
    <mergeCell ref="AR735:AS737"/>
    <mergeCell ref="J736:J738"/>
    <mergeCell ref="K736:K738"/>
    <mergeCell ref="L736:L738"/>
    <mergeCell ref="M736:M738"/>
    <mergeCell ref="N736:N738"/>
    <mergeCell ref="O736:O738"/>
    <mergeCell ref="P736:P738"/>
    <mergeCell ref="Q736:Q738"/>
    <mergeCell ref="W736:W738"/>
    <mergeCell ref="AM731:AP732"/>
    <mergeCell ref="B739:I741"/>
    <mergeCell ref="J739:N741"/>
    <mergeCell ref="O739:U741"/>
    <mergeCell ref="S736:S738"/>
    <mergeCell ref="T736:T738"/>
    <mergeCell ref="U736:U738"/>
    <mergeCell ref="R736:R738"/>
    <mergeCell ref="V736:V738"/>
    <mergeCell ref="Y739:AH739"/>
    <mergeCell ref="AL739:AM739"/>
    <mergeCell ref="AN739:AS739"/>
    <mergeCell ref="V740:Y741"/>
    <mergeCell ref="Z740:AC741"/>
    <mergeCell ref="AD740:AG741"/>
    <mergeCell ref="AH740:AK741"/>
    <mergeCell ref="AL740:AM741"/>
    <mergeCell ref="AN740:AS740"/>
    <mergeCell ref="AN741:AS741"/>
    <mergeCell ref="AH743:AK743"/>
    <mergeCell ref="AL743:AM743"/>
    <mergeCell ref="AN743:AR743"/>
    <mergeCell ref="B742:I743"/>
    <mergeCell ref="J742:N743"/>
    <mergeCell ref="T742:U742"/>
    <mergeCell ref="V742:X742"/>
    <mergeCell ref="B744:I745"/>
    <mergeCell ref="J744:N745"/>
    <mergeCell ref="T744:U744"/>
    <mergeCell ref="V744:X744"/>
    <mergeCell ref="AH742:AK742"/>
    <mergeCell ref="AN742:AR742"/>
    <mergeCell ref="T743:U743"/>
    <mergeCell ref="V743:Y743"/>
    <mergeCell ref="Z743:AC743"/>
    <mergeCell ref="AD743:AG743"/>
    <mergeCell ref="AH744:AK744"/>
    <mergeCell ref="AN744:AR744"/>
    <mergeCell ref="T745:U745"/>
    <mergeCell ref="V745:Y745"/>
    <mergeCell ref="Z745:AC745"/>
    <mergeCell ref="AD745:AG745"/>
    <mergeCell ref="AH745:AK745"/>
    <mergeCell ref="AL745:AM745"/>
    <mergeCell ref="AN745:AR745"/>
    <mergeCell ref="AH747:AK747"/>
    <mergeCell ref="AL747:AM747"/>
    <mergeCell ref="AN747:AR747"/>
    <mergeCell ref="B746:I747"/>
    <mergeCell ref="J746:N747"/>
    <mergeCell ref="T746:U746"/>
    <mergeCell ref="V746:X746"/>
    <mergeCell ref="B748:I749"/>
    <mergeCell ref="J748:N749"/>
    <mergeCell ref="T748:U748"/>
    <mergeCell ref="V748:X748"/>
    <mergeCell ref="AH746:AK746"/>
    <mergeCell ref="AN746:AR746"/>
    <mergeCell ref="T747:U747"/>
    <mergeCell ref="V747:Y747"/>
    <mergeCell ref="Z747:AC747"/>
    <mergeCell ref="AD747:AG747"/>
    <mergeCell ref="AH748:AK748"/>
    <mergeCell ref="AN748:AR748"/>
    <mergeCell ref="T749:U749"/>
    <mergeCell ref="V749:Y749"/>
    <mergeCell ref="Z749:AC749"/>
    <mergeCell ref="AD749:AG749"/>
    <mergeCell ref="AH749:AK749"/>
    <mergeCell ref="AL749:AM749"/>
    <mergeCell ref="AN749:AR749"/>
    <mergeCell ref="AH751:AK751"/>
    <mergeCell ref="AL751:AM751"/>
    <mergeCell ref="AN751:AR751"/>
    <mergeCell ref="B750:I751"/>
    <mergeCell ref="J750:N751"/>
    <mergeCell ref="T750:U750"/>
    <mergeCell ref="V750:X750"/>
    <mergeCell ref="B752:I753"/>
    <mergeCell ref="J752:N753"/>
    <mergeCell ref="T752:U752"/>
    <mergeCell ref="V752:X752"/>
    <mergeCell ref="AH750:AK750"/>
    <mergeCell ref="AN750:AR750"/>
    <mergeCell ref="T751:U751"/>
    <mergeCell ref="V751:Y751"/>
    <mergeCell ref="Z751:AC751"/>
    <mergeCell ref="AD751:AG751"/>
    <mergeCell ref="AH752:AK752"/>
    <mergeCell ref="AN752:AR752"/>
    <mergeCell ref="T753:U753"/>
    <mergeCell ref="V753:Y753"/>
    <mergeCell ref="Z753:AC753"/>
    <mergeCell ref="AD753:AG753"/>
    <mergeCell ref="AH753:AK753"/>
    <mergeCell ref="AL753:AM753"/>
    <mergeCell ref="AN753:AR753"/>
    <mergeCell ref="AH755:AK755"/>
    <mergeCell ref="AL755:AM755"/>
    <mergeCell ref="AN755:AR755"/>
    <mergeCell ref="B754:I755"/>
    <mergeCell ref="J754:N755"/>
    <mergeCell ref="T754:U754"/>
    <mergeCell ref="V754:X754"/>
    <mergeCell ref="B756:I757"/>
    <mergeCell ref="J756:N757"/>
    <mergeCell ref="T756:U756"/>
    <mergeCell ref="V756:X756"/>
    <mergeCell ref="AH754:AK754"/>
    <mergeCell ref="AN754:AR754"/>
    <mergeCell ref="T755:U755"/>
    <mergeCell ref="V755:Y755"/>
    <mergeCell ref="Z755:AC755"/>
    <mergeCell ref="AD755:AG755"/>
    <mergeCell ref="AH756:AK756"/>
    <mergeCell ref="AN756:AR756"/>
    <mergeCell ref="T757:U757"/>
    <mergeCell ref="V757:Y757"/>
    <mergeCell ref="Z757:AC757"/>
    <mergeCell ref="AD757:AG757"/>
    <mergeCell ref="AH757:AK757"/>
    <mergeCell ref="AL757:AM757"/>
    <mergeCell ref="AN757:AR757"/>
    <mergeCell ref="AH759:AK759"/>
    <mergeCell ref="AL759:AM759"/>
    <mergeCell ref="AN759:AR759"/>
    <mergeCell ref="B758:I759"/>
    <mergeCell ref="J758:N759"/>
    <mergeCell ref="T758:U758"/>
    <mergeCell ref="V758:X758"/>
    <mergeCell ref="B760:E762"/>
    <mergeCell ref="F760:N762"/>
    <mergeCell ref="O760:U762"/>
    <mergeCell ref="V760:Y760"/>
    <mergeCell ref="AH758:AK758"/>
    <mergeCell ref="AN758:AR758"/>
    <mergeCell ref="T759:U759"/>
    <mergeCell ref="V759:Y759"/>
    <mergeCell ref="Z759:AC759"/>
    <mergeCell ref="AD759:AG759"/>
    <mergeCell ref="AH760:AK760"/>
    <mergeCell ref="AN760:AR760"/>
    <mergeCell ref="V762:Y762"/>
    <mergeCell ref="Z762:AC762"/>
    <mergeCell ref="AD762:AG762"/>
    <mergeCell ref="AH762:AK762"/>
    <mergeCell ref="AN762:AR762"/>
    <mergeCell ref="V761:Y761"/>
    <mergeCell ref="Z761:AC761"/>
    <mergeCell ref="AD761:AG761"/>
    <mergeCell ref="AH761:AK761"/>
    <mergeCell ref="AN761:AR761"/>
    <mergeCell ref="AN763:AR763"/>
    <mergeCell ref="B776:I779"/>
    <mergeCell ref="J776:K776"/>
    <mergeCell ref="M776:N776"/>
    <mergeCell ref="O776:T776"/>
    <mergeCell ref="U776:W776"/>
    <mergeCell ref="AL776:AM778"/>
    <mergeCell ref="AN776:AO778"/>
    <mergeCell ref="AP776:AQ778"/>
    <mergeCell ref="AR776:AS778"/>
    <mergeCell ref="J777:J779"/>
    <mergeCell ref="K777:K779"/>
    <mergeCell ref="L777:L779"/>
    <mergeCell ref="M777:M779"/>
    <mergeCell ref="N777:N779"/>
    <mergeCell ref="O777:O779"/>
    <mergeCell ref="P777:P779"/>
    <mergeCell ref="Q777:Q779"/>
    <mergeCell ref="R777:R779"/>
    <mergeCell ref="AM772:AP773"/>
    <mergeCell ref="B780:I782"/>
    <mergeCell ref="J780:N782"/>
    <mergeCell ref="O780:U782"/>
    <mergeCell ref="AN780:AS780"/>
    <mergeCell ref="V781:Y782"/>
    <mergeCell ref="S777:S779"/>
    <mergeCell ref="T777:T779"/>
    <mergeCell ref="U777:U779"/>
    <mergeCell ref="V777:V779"/>
    <mergeCell ref="Y780:AH780"/>
    <mergeCell ref="AL780:AM780"/>
    <mergeCell ref="W777:W779"/>
    <mergeCell ref="Z781:AC782"/>
    <mergeCell ref="AD781:AG782"/>
    <mergeCell ref="AH781:AK782"/>
    <mergeCell ref="AL781:AM782"/>
    <mergeCell ref="AN781:AS781"/>
    <mergeCell ref="AN782:AS782"/>
    <mergeCell ref="AH784:AK784"/>
    <mergeCell ref="AL784:AM784"/>
    <mergeCell ref="AN784:AR784"/>
    <mergeCell ref="AH785:AK785"/>
    <mergeCell ref="AN785:AR785"/>
    <mergeCell ref="B783:I784"/>
    <mergeCell ref="J783:N784"/>
    <mergeCell ref="T783:U783"/>
    <mergeCell ref="V783:X783"/>
    <mergeCell ref="B785:I786"/>
    <mergeCell ref="J785:N786"/>
    <mergeCell ref="T785:U785"/>
    <mergeCell ref="V785:X785"/>
    <mergeCell ref="T786:U786"/>
    <mergeCell ref="V786:Y786"/>
    <mergeCell ref="AH783:AK783"/>
    <mergeCell ref="AN783:AR783"/>
    <mergeCell ref="T784:U784"/>
    <mergeCell ref="V784:Y784"/>
    <mergeCell ref="Z784:AC784"/>
    <mergeCell ref="AD784:AG784"/>
    <mergeCell ref="Z786:AC786"/>
    <mergeCell ref="AD786:AG786"/>
    <mergeCell ref="AH786:AK786"/>
    <mergeCell ref="AL786:AM786"/>
    <mergeCell ref="AN786:AR786"/>
    <mergeCell ref="AH788:AK788"/>
    <mergeCell ref="AL788:AM788"/>
    <mergeCell ref="AN788:AR788"/>
    <mergeCell ref="AH789:AK789"/>
    <mergeCell ref="AN789:AR789"/>
    <mergeCell ref="B787:I788"/>
    <mergeCell ref="J787:N788"/>
    <mergeCell ref="T787:U787"/>
    <mergeCell ref="V787:X787"/>
    <mergeCell ref="B789:I790"/>
    <mergeCell ref="J789:N790"/>
    <mergeCell ref="T789:U789"/>
    <mergeCell ref="V789:X789"/>
    <mergeCell ref="T790:U790"/>
    <mergeCell ref="V790:Y790"/>
    <mergeCell ref="AH787:AK787"/>
    <mergeCell ref="AN787:AR787"/>
    <mergeCell ref="T788:U788"/>
    <mergeCell ref="V788:Y788"/>
    <mergeCell ref="Z788:AC788"/>
    <mergeCell ref="AD788:AG788"/>
    <mergeCell ref="Z790:AC790"/>
    <mergeCell ref="AD790:AG790"/>
    <mergeCell ref="AH790:AK790"/>
    <mergeCell ref="AL790:AM790"/>
    <mergeCell ref="AN790:AR790"/>
    <mergeCell ref="AH792:AK792"/>
    <mergeCell ref="AL792:AM792"/>
    <mergeCell ref="AN792:AR792"/>
    <mergeCell ref="AH793:AK793"/>
    <mergeCell ref="AN793:AR793"/>
    <mergeCell ref="AH795:AK795"/>
    <mergeCell ref="B791:I792"/>
    <mergeCell ref="J791:N792"/>
    <mergeCell ref="T791:U791"/>
    <mergeCell ref="V791:X791"/>
    <mergeCell ref="B793:I794"/>
    <mergeCell ref="J793:N794"/>
    <mergeCell ref="T793:U793"/>
    <mergeCell ref="V793:X793"/>
    <mergeCell ref="T794:U794"/>
    <mergeCell ref="V794:Y794"/>
    <mergeCell ref="AH791:AK791"/>
    <mergeCell ref="AN791:AR791"/>
    <mergeCell ref="T792:U792"/>
    <mergeCell ref="V792:Y792"/>
    <mergeCell ref="Z792:AC792"/>
    <mergeCell ref="AD792:AG792"/>
    <mergeCell ref="Z794:AC794"/>
    <mergeCell ref="AD794:AG794"/>
    <mergeCell ref="AH794:AK794"/>
    <mergeCell ref="AL794:AM794"/>
    <mergeCell ref="AN794:AR794"/>
    <mergeCell ref="B797:I798"/>
    <mergeCell ref="J797:N798"/>
    <mergeCell ref="T797:U797"/>
    <mergeCell ref="V797:X797"/>
    <mergeCell ref="T798:U798"/>
    <mergeCell ref="V798:Y798"/>
    <mergeCell ref="AN795:AR795"/>
    <mergeCell ref="T796:U796"/>
    <mergeCell ref="V796:Y796"/>
    <mergeCell ref="Z796:AC796"/>
    <mergeCell ref="AD796:AG796"/>
    <mergeCell ref="B795:I796"/>
    <mergeCell ref="J795:N796"/>
    <mergeCell ref="T795:U795"/>
    <mergeCell ref="V795:X795"/>
    <mergeCell ref="AD798:AG798"/>
    <mergeCell ref="AH798:AK798"/>
    <mergeCell ref="AL798:AM798"/>
    <mergeCell ref="AN798:AR798"/>
    <mergeCell ref="V801:Y801"/>
    <mergeCell ref="AH799:AK799"/>
    <mergeCell ref="AN799:AR799"/>
    <mergeCell ref="T800:U800"/>
    <mergeCell ref="V800:Y800"/>
    <mergeCell ref="Z800:AC800"/>
    <mergeCell ref="AD800:AG800"/>
    <mergeCell ref="AH801:AK801"/>
    <mergeCell ref="AN801:AR801"/>
    <mergeCell ref="Z803:AC803"/>
    <mergeCell ref="AD803:AG803"/>
    <mergeCell ref="AH803:AK803"/>
    <mergeCell ref="AN803:AR803"/>
    <mergeCell ref="AH796:AK796"/>
    <mergeCell ref="AL796:AM796"/>
    <mergeCell ref="AN796:AR796"/>
    <mergeCell ref="AH797:AK797"/>
    <mergeCell ref="AN797:AR797"/>
    <mergeCell ref="Z798:AC798"/>
    <mergeCell ref="V802:Y802"/>
    <mergeCell ref="Z802:AC802"/>
    <mergeCell ref="AD802:AG802"/>
    <mergeCell ref="AH802:AK802"/>
    <mergeCell ref="AN802:AR802"/>
    <mergeCell ref="V803:Y803"/>
    <mergeCell ref="AH924:AK924"/>
    <mergeCell ref="AN924:AR924"/>
    <mergeCell ref="Z926:AC926"/>
    <mergeCell ref="AD926:AG926"/>
    <mergeCell ref="AH926:AK926"/>
    <mergeCell ref="AN926:AR926"/>
    <mergeCell ref="AH922:AK922"/>
    <mergeCell ref="AN922:AR922"/>
    <mergeCell ref="Z923:AC923"/>
    <mergeCell ref="AD923:AG923"/>
    <mergeCell ref="AH923:AK923"/>
    <mergeCell ref="AL923:AM923"/>
    <mergeCell ref="AN923:AR923"/>
    <mergeCell ref="B924:E926"/>
    <mergeCell ref="F924:N926"/>
    <mergeCell ref="O924:U926"/>
    <mergeCell ref="V924:Y924"/>
    <mergeCell ref="V926:Y926"/>
    <mergeCell ref="B922:I923"/>
    <mergeCell ref="J922:N923"/>
    <mergeCell ref="T922:U922"/>
    <mergeCell ref="V922:X922"/>
    <mergeCell ref="T923:U923"/>
    <mergeCell ref="V923:Y923"/>
    <mergeCell ref="B920:I921"/>
    <mergeCell ref="J920:N921"/>
    <mergeCell ref="T920:U920"/>
    <mergeCell ref="V920:X920"/>
    <mergeCell ref="T921:U921"/>
    <mergeCell ref="V921:Y921"/>
    <mergeCell ref="AH918:AK918"/>
    <mergeCell ref="AN918:AR918"/>
    <mergeCell ref="Z919:AC919"/>
    <mergeCell ref="AD919:AG919"/>
    <mergeCell ref="AH919:AK919"/>
    <mergeCell ref="AL919:AM919"/>
    <mergeCell ref="AN919:AR919"/>
    <mergeCell ref="B918:I919"/>
    <mergeCell ref="J918:N919"/>
    <mergeCell ref="T918:U918"/>
    <mergeCell ref="V918:X918"/>
    <mergeCell ref="T919:U919"/>
    <mergeCell ref="V919:Y919"/>
    <mergeCell ref="AH920:AK920"/>
    <mergeCell ref="AN920:AR920"/>
    <mergeCell ref="Z921:AC921"/>
    <mergeCell ref="AD921:AG921"/>
    <mergeCell ref="AH921:AK921"/>
    <mergeCell ref="AL921:AM921"/>
    <mergeCell ref="AN921:AR921"/>
    <mergeCell ref="AH916:AK916"/>
    <mergeCell ref="AN916:AR916"/>
    <mergeCell ref="Z917:AC917"/>
    <mergeCell ref="AD917:AG917"/>
    <mergeCell ref="AH917:AK917"/>
    <mergeCell ref="AL917:AM917"/>
    <mergeCell ref="AN917:AR917"/>
    <mergeCell ref="B916:I917"/>
    <mergeCell ref="J916:N917"/>
    <mergeCell ref="T916:U916"/>
    <mergeCell ref="V916:X916"/>
    <mergeCell ref="T917:U917"/>
    <mergeCell ref="V917:Y917"/>
    <mergeCell ref="AH914:AK914"/>
    <mergeCell ref="AN914:AR914"/>
    <mergeCell ref="Z915:AC915"/>
    <mergeCell ref="AD915:AG915"/>
    <mergeCell ref="AH915:AK915"/>
    <mergeCell ref="AL915:AM915"/>
    <mergeCell ref="AN915:AR915"/>
    <mergeCell ref="B914:I915"/>
    <mergeCell ref="J914:N915"/>
    <mergeCell ref="T914:U914"/>
    <mergeCell ref="V914:X914"/>
    <mergeCell ref="T915:U915"/>
    <mergeCell ref="V915:Y915"/>
    <mergeCell ref="AH912:AK912"/>
    <mergeCell ref="AN912:AR912"/>
    <mergeCell ref="Z913:AC913"/>
    <mergeCell ref="AD913:AG913"/>
    <mergeCell ref="AH913:AK913"/>
    <mergeCell ref="AL913:AM913"/>
    <mergeCell ref="AN913:AR913"/>
    <mergeCell ref="B912:I913"/>
    <mergeCell ref="J912:N913"/>
    <mergeCell ref="T912:U912"/>
    <mergeCell ref="V912:X912"/>
    <mergeCell ref="T913:U913"/>
    <mergeCell ref="V913:Y913"/>
    <mergeCell ref="AH910:AK910"/>
    <mergeCell ref="AN910:AR910"/>
    <mergeCell ref="Z911:AC911"/>
    <mergeCell ref="AD911:AG911"/>
    <mergeCell ref="AH911:AK911"/>
    <mergeCell ref="AL911:AM911"/>
    <mergeCell ref="AN911:AR911"/>
    <mergeCell ref="B910:I911"/>
    <mergeCell ref="J910:N911"/>
    <mergeCell ref="T910:U910"/>
    <mergeCell ref="V910:X910"/>
    <mergeCell ref="T911:U911"/>
    <mergeCell ref="V911:Y911"/>
    <mergeCell ref="AH908:AK908"/>
    <mergeCell ref="AN908:AR908"/>
    <mergeCell ref="Z909:AC909"/>
    <mergeCell ref="AD909:AG909"/>
    <mergeCell ref="AH909:AK909"/>
    <mergeCell ref="AL909:AM909"/>
    <mergeCell ref="AN909:AR909"/>
    <mergeCell ref="B908:I909"/>
    <mergeCell ref="J908:N909"/>
    <mergeCell ref="T908:U908"/>
    <mergeCell ref="V908:X908"/>
    <mergeCell ref="T909:U909"/>
    <mergeCell ref="V909:Y909"/>
    <mergeCell ref="AH906:AK906"/>
    <mergeCell ref="AN906:AR906"/>
    <mergeCell ref="Z907:AC907"/>
    <mergeCell ref="AD907:AG907"/>
    <mergeCell ref="AH907:AK907"/>
    <mergeCell ref="AL907:AM907"/>
    <mergeCell ref="AN907:AR907"/>
    <mergeCell ref="B906:I907"/>
    <mergeCell ref="J906:N907"/>
    <mergeCell ref="T906:U906"/>
    <mergeCell ref="V906:X906"/>
    <mergeCell ref="T907:U907"/>
    <mergeCell ref="V907:Y907"/>
    <mergeCell ref="AL903:AM903"/>
    <mergeCell ref="AN903:AS903"/>
    <mergeCell ref="Z904:AC905"/>
    <mergeCell ref="AD904:AG905"/>
    <mergeCell ref="AH904:AK905"/>
    <mergeCell ref="AL904:AM905"/>
    <mergeCell ref="AN904:AS904"/>
    <mergeCell ref="AN905:AS905"/>
    <mergeCell ref="B903:I905"/>
    <mergeCell ref="J903:N905"/>
    <mergeCell ref="O903:U905"/>
    <mergeCell ref="V904:Y905"/>
    <mergeCell ref="Y903:AH903"/>
    <mergeCell ref="S900:S902"/>
    <mergeCell ref="T900:T902"/>
    <mergeCell ref="U900:U902"/>
    <mergeCell ref="V900:V902"/>
    <mergeCell ref="AP899:AQ901"/>
    <mergeCell ref="AR899:AS901"/>
    <mergeCell ref="J900:J902"/>
    <mergeCell ref="K900:K902"/>
    <mergeCell ref="L900:L902"/>
    <mergeCell ref="M900:M902"/>
    <mergeCell ref="N900:N902"/>
    <mergeCell ref="O900:O902"/>
    <mergeCell ref="P900:P902"/>
    <mergeCell ref="Q900:Q902"/>
    <mergeCell ref="B899:I902"/>
    <mergeCell ref="J899:K899"/>
    <mergeCell ref="M899:N899"/>
    <mergeCell ref="O899:T899"/>
    <mergeCell ref="U899:W899"/>
    <mergeCell ref="AL899:AM901"/>
    <mergeCell ref="AN899:AO901"/>
    <mergeCell ref="R900:R902"/>
    <mergeCell ref="W900:W902"/>
    <mergeCell ref="AN883:AR883"/>
    <mergeCell ref="Z885:AC885"/>
    <mergeCell ref="AD885:AG885"/>
    <mergeCell ref="AH885:AK885"/>
    <mergeCell ref="AN885:AR885"/>
    <mergeCell ref="AN886:AR886"/>
    <mergeCell ref="B883:E885"/>
    <mergeCell ref="F883:N885"/>
    <mergeCell ref="O883:U885"/>
    <mergeCell ref="V883:Y883"/>
    <mergeCell ref="V885:Y885"/>
    <mergeCell ref="AH883:AK883"/>
    <mergeCell ref="V876:Y876"/>
    <mergeCell ref="AH881:AK881"/>
    <mergeCell ref="AN881:AR881"/>
    <mergeCell ref="Z882:AC882"/>
    <mergeCell ref="AD882:AG882"/>
    <mergeCell ref="AH882:AK882"/>
    <mergeCell ref="AL882:AM882"/>
    <mergeCell ref="AN882:AR882"/>
    <mergeCell ref="B881:I882"/>
    <mergeCell ref="J881:N882"/>
    <mergeCell ref="T881:U881"/>
    <mergeCell ref="V881:X881"/>
    <mergeCell ref="T882:U882"/>
    <mergeCell ref="V882:Y882"/>
    <mergeCell ref="AH879:AK879"/>
    <mergeCell ref="AN879:AR879"/>
    <mergeCell ref="Z880:AC880"/>
    <mergeCell ref="AD880:AG880"/>
    <mergeCell ref="AH880:AK880"/>
    <mergeCell ref="AL880:AM880"/>
    <mergeCell ref="AN880:AR880"/>
    <mergeCell ref="B879:I880"/>
    <mergeCell ref="J879:N880"/>
    <mergeCell ref="T879:U879"/>
    <mergeCell ref="V879:X879"/>
    <mergeCell ref="T880:U880"/>
    <mergeCell ref="V880:Y880"/>
    <mergeCell ref="AN872:AR872"/>
    <mergeCell ref="B871:I872"/>
    <mergeCell ref="J871:N872"/>
    <mergeCell ref="T871:U871"/>
    <mergeCell ref="V871:X871"/>
    <mergeCell ref="T872:U872"/>
    <mergeCell ref="V872:Y872"/>
    <mergeCell ref="AH877:AK877"/>
    <mergeCell ref="AN877:AR877"/>
    <mergeCell ref="Z878:AC878"/>
    <mergeCell ref="AD878:AG878"/>
    <mergeCell ref="AH878:AK878"/>
    <mergeCell ref="AL878:AM878"/>
    <mergeCell ref="AN878:AR878"/>
    <mergeCell ref="B877:I878"/>
    <mergeCell ref="J877:N878"/>
    <mergeCell ref="T877:U877"/>
    <mergeCell ref="V877:X877"/>
    <mergeCell ref="T878:U878"/>
    <mergeCell ref="V878:Y878"/>
    <mergeCell ref="AH875:AK875"/>
    <mergeCell ref="AN875:AR875"/>
    <mergeCell ref="Z876:AC876"/>
    <mergeCell ref="AD876:AG876"/>
    <mergeCell ref="AH876:AK876"/>
    <mergeCell ref="AL876:AM876"/>
    <mergeCell ref="AN876:AR876"/>
    <mergeCell ref="B875:I876"/>
    <mergeCell ref="J875:N876"/>
    <mergeCell ref="T875:U875"/>
    <mergeCell ref="V875:X875"/>
    <mergeCell ref="T876:U876"/>
    <mergeCell ref="Z870:AC870"/>
    <mergeCell ref="AD870:AG870"/>
    <mergeCell ref="AH870:AK870"/>
    <mergeCell ref="AL870:AM870"/>
    <mergeCell ref="AN870:AR870"/>
    <mergeCell ref="B862:I864"/>
    <mergeCell ref="J862:N864"/>
    <mergeCell ref="O862:U864"/>
    <mergeCell ref="V863:Y864"/>
    <mergeCell ref="Y862:AH862"/>
    <mergeCell ref="T870:U870"/>
    <mergeCell ref="V870:Y870"/>
    <mergeCell ref="AH867:AK867"/>
    <mergeCell ref="AH873:AK873"/>
    <mergeCell ref="AN873:AR873"/>
    <mergeCell ref="Z874:AC874"/>
    <mergeCell ref="AD874:AG874"/>
    <mergeCell ref="AH874:AK874"/>
    <mergeCell ref="AL874:AM874"/>
    <mergeCell ref="AN874:AR874"/>
    <mergeCell ref="B873:I874"/>
    <mergeCell ref="J873:N874"/>
    <mergeCell ref="T873:U873"/>
    <mergeCell ref="V873:X873"/>
    <mergeCell ref="T874:U874"/>
    <mergeCell ref="V874:Y874"/>
    <mergeCell ref="AH871:AK871"/>
    <mergeCell ref="AN871:AR871"/>
    <mergeCell ref="Z872:AC872"/>
    <mergeCell ref="AD872:AG872"/>
    <mergeCell ref="AH872:AK872"/>
    <mergeCell ref="AL872:AM872"/>
    <mergeCell ref="AN868:AR868"/>
    <mergeCell ref="B865:I866"/>
    <mergeCell ref="J865:N866"/>
    <mergeCell ref="T865:U865"/>
    <mergeCell ref="V865:X865"/>
    <mergeCell ref="T866:U866"/>
    <mergeCell ref="V866:Y866"/>
    <mergeCell ref="T869:U869"/>
    <mergeCell ref="V869:X869"/>
    <mergeCell ref="AH869:AK869"/>
    <mergeCell ref="B869:I870"/>
    <mergeCell ref="J869:N870"/>
    <mergeCell ref="AN867:AR867"/>
    <mergeCell ref="Z868:AC868"/>
    <mergeCell ref="AD868:AG868"/>
    <mergeCell ref="AH868:AK868"/>
    <mergeCell ref="AL868:AM868"/>
    <mergeCell ref="B867:I868"/>
    <mergeCell ref="J867:N868"/>
    <mergeCell ref="T867:U867"/>
    <mergeCell ref="V867:X867"/>
    <mergeCell ref="AN862:AS862"/>
    <mergeCell ref="Z863:AC864"/>
    <mergeCell ref="AD863:AG864"/>
    <mergeCell ref="AH863:AK864"/>
    <mergeCell ref="AL863:AM864"/>
    <mergeCell ref="Z866:AC866"/>
    <mergeCell ref="AD866:AG866"/>
    <mergeCell ref="AH866:AK866"/>
    <mergeCell ref="AH865:AK865"/>
    <mergeCell ref="AN865:AR865"/>
    <mergeCell ref="P859:P861"/>
    <mergeCell ref="Q859:Q861"/>
    <mergeCell ref="B858:I861"/>
    <mergeCell ref="J858:K858"/>
    <mergeCell ref="M858:N858"/>
    <mergeCell ref="O858:T858"/>
    <mergeCell ref="U858:W858"/>
    <mergeCell ref="R859:R861"/>
    <mergeCell ref="W859:W861"/>
    <mergeCell ref="T868:U868"/>
    <mergeCell ref="V868:Y868"/>
    <mergeCell ref="AL866:AM866"/>
    <mergeCell ref="AN866:AR866"/>
    <mergeCell ref="AL862:AM862"/>
    <mergeCell ref="AN863:AS863"/>
    <mergeCell ref="AN864:AS864"/>
    <mergeCell ref="AN869:AR869"/>
    <mergeCell ref="U859:U861"/>
    <mergeCell ref="V859:V861"/>
    <mergeCell ref="AP858:AQ860"/>
    <mergeCell ref="AR858:AS860"/>
    <mergeCell ref="B840:I841"/>
    <mergeCell ref="J840:N841"/>
    <mergeCell ref="T840:U840"/>
    <mergeCell ref="V840:X840"/>
    <mergeCell ref="T841:U841"/>
    <mergeCell ref="V841:Y841"/>
    <mergeCell ref="AL858:AM860"/>
    <mergeCell ref="AN858:AO860"/>
    <mergeCell ref="J859:J861"/>
    <mergeCell ref="K859:K861"/>
    <mergeCell ref="L859:L861"/>
    <mergeCell ref="M859:M861"/>
    <mergeCell ref="N859:N861"/>
    <mergeCell ref="O859:O861"/>
    <mergeCell ref="S859:S861"/>
    <mergeCell ref="T859:T861"/>
    <mergeCell ref="AN842:AR842"/>
    <mergeCell ref="Z844:AC844"/>
    <mergeCell ref="AD844:AG844"/>
    <mergeCell ref="AH844:AK844"/>
    <mergeCell ref="AN844:AR844"/>
    <mergeCell ref="AN845:AR845"/>
    <mergeCell ref="B842:E844"/>
    <mergeCell ref="F842:N844"/>
    <mergeCell ref="O842:U844"/>
    <mergeCell ref="V842:Y842"/>
    <mergeCell ref="V844:Y844"/>
    <mergeCell ref="AH842:AK842"/>
    <mergeCell ref="AH840:AK840"/>
    <mergeCell ref="AN840:AR840"/>
    <mergeCell ref="Z841:AC841"/>
    <mergeCell ref="AD841:AG841"/>
    <mergeCell ref="AH841:AK841"/>
    <mergeCell ref="AL841:AM841"/>
    <mergeCell ref="AN841:AR841"/>
    <mergeCell ref="AH838:AK838"/>
    <mergeCell ref="AN838:AR838"/>
    <mergeCell ref="Z839:AC839"/>
    <mergeCell ref="AD839:AG839"/>
    <mergeCell ref="AH839:AK839"/>
    <mergeCell ref="AL839:AM839"/>
    <mergeCell ref="AN839:AR839"/>
    <mergeCell ref="B838:I839"/>
    <mergeCell ref="J838:N839"/>
    <mergeCell ref="T838:U838"/>
    <mergeCell ref="V838:X838"/>
    <mergeCell ref="T839:U839"/>
    <mergeCell ref="V839:Y839"/>
    <mergeCell ref="V843:Y843"/>
    <mergeCell ref="Z843:AC843"/>
    <mergeCell ref="AD843:AG843"/>
    <mergeCell ref="AH843:AK843"/>
    <mergeCell ref="AH836:AK836"/>
    <mergeCell ref="AN836:AR836"/>
    <mergeCell ref="Z837:AC837"/>
    <mergeCell ref="AD837:AG837"/>
    <mergeCell ref="AH837:AK837"/>
    <mergeCell ref="AL837:AM837"/>
    <mergeCell ref="AN837:AR837"/>
    <mergeCell ref="B836:I837"/>
    <mergeCell ref="J836:N837"/>
    <mergeCell ref="T836:U836"/>
    <mergeCell ref="V836:X836"/>
    <mergeCell ref="T837:U837"/>
    <mergeCell ref="V837:Y837"/>
    <mergeCell ref="Z835:AC835"/>
    <mergeCell ref="AD835:AG835"/>
    <mergeCell ref="AH835:AK835"/>
    <mergeCell ref="AL835:AM835"/>
    <mergeCell ref="AN835:AR835"/>
    <mergeCell ref="B834:I835"/>
    <mergeCell ref="J834:N835"/>
    <mergeCell ref="T834:U834"/>
    <mergeCell ref="V834:X834"/>
    <mergeCell ref="T835:U835"/>
    <mergeCell ref="V835:Y835"/>
    <mergeCell ref="AH834:AK834"/>
    <mergeCell ref="AN834:AR834"/>
    <mergeCell ref="AH832:AK832"/>
    <mergeCell ref="AN832:AR832"/>
    <mergeCell ref="Z833:AC833"/>
    <mergeCell ref="AD833:AG833"/>
    <mergeCell ref="AH833:AK833"/>
    <mergeCell ref="AL833:AM833"/>
    <mergeCell ref="AN833:AR833"/>
    <mergeCell ref="B832:I833"/>
    <mergeCell ref="J832:N833"/>
    <mergeCell ref="T832:U832"/>
    <mergeCell ref="V832:X832"/>
    <mergeCell ref="T833:U833"/>
    <mergeCell ref="V833:Y833"/>
    <mergeCell ref="T831:U831"/>
    <mergeCell ref="V831:Y831"/>
    <mergeCell ref="AH828:AK828"/>
    <mergeCell ref="AN828:AR828"/>
    <mergeCell ref="Z829:AC829"/>
    <mergeCell ref="AD829:AG829"/>
    <mergeCell ref="AH829:AK829"/>
    <mergeCell ref="AL829:AM829"/>
    <mergeCell ref="AN829:AR829"/>
    <mergeCell ref="AN830:AR830"/>
    <mergeCell ref="B828:I829"/>
    <mergeCell ref="J828:N829"/>
    <mergeCell ref="T828:U828"/>
    <mergeCell ref="V828:X828"/>
    <mergeCell ref="T829:U829"/>
    <mergeCell ref="V829:Y829"/>
    <mergeCell ref="T827:U827"/>
    <mergeCell ref="V827:Y827"/>
    <mergeCell ref="AH826:AK826"/>
    <mergeCell ref="AN826:AR826"/>
    <mergeCell ref="Z827:AC827"/>
    <mergeCell ref="AD827:AG827"/>
    <mergeCell ref="AH827:AK827"/>
    <mergeCell ref="AL827:AM827"/>
    <mergeCell ref="AN827:AR827"/>
    <mergeCell ref="AN824:AR824"/>
    <mergeCell ref="Z825:AC825"/>
    <mergeCell ref="AD825:AG825"/>
    <mergeCell ref="AH825:AK825"/>
    <mergeCell ref="AL825:AM825"/>
    <mergeCell ref="AN825:AR825"/>
    <mergeCell ref="AH830:AK830"/>
    <mergeCell ref="B830:I831"/>
    <mergeCell ref="J830:N831"/>
    <mergeCell ref="T830:U830"/>
    <mergeCell ref="V830:X830"/>
    <mergeCell ref="AH824:AK824"/>
    <mergeCell ref="B826:I827"/>
    <mergeCell ref="J826:N827"/>
    <mergeCell ref="T826:U826"/>
    <mergeCell ref="V826:X826"/>
    <mergeCell ref="Z831:AC831"/>
    <mergeCell ref="AD831:AG831"/>
    <mergeCell ref="AH831:AK831"/>
    <mergeCell ref="AL831:AM831"/>
    <mergeCell ref="AN831:AR831"/>
    <mergeCell ref="B824:I825"/>
    <mergeCell ref="J824:N825"/>
    <mergeCell ref="V825:Y825"/>
    <mergeCell ref="J818:J820"/>
    <mergeCell ref="AH822:AK823"/>
    <mergeCell ref="B821:I823"/>
    <mergeCell ref="J821:N823"/>
    <mergeCell ref="O821:U823"/>
    <mergeCell ref="S818:S820"/>
    <mergeCell ref="T818:T820"/>
    <mergeCell ref="U818:U820"/>
    <mergeCell ref="W818:W820"/>
    <mergeCell ref="AP817:AQ819"/>
    <mergeCell ref="AR817:AS819"/>
    <mergeCell ref="L818:L820"/>
    <mergeCell ref="M818:M820"/>
    <mergeCell ref="N818:N820"/>
    <mergeCell ref="O818:O820"/>
    <mergeCell ref="R818:R820"/>
    <mergeCell ref="AL821:AM821"/>
    <mergeCell ref="AN821:AS821"/>
    <mergeCell ref="AL822:AM823"/>
    <mergeCell ref="AN822:AS822"/>
    <mergeCell ref="AN823:AS823"/>
    <mergeCell ref="Y821:AH821"/>
    <mergeCell ref="Z822:AC823"/>
    <mergeCell ref="AD822:AG823"/>
    <mergeCell ref="V822:Y823"/>
    <mergeCell ref="T824:U824"/>
    <mergeCell ref="V824:X824"/>
    <mergeCell ref="T825:U825"/>
    <mergeCell ref="K818:K820"/>
    <mergeCell ref="AM813:AP814"/>
    <mergeCell ref="AP530:AQ532"/>
    <mergeCell ref="B817:I820"/>
    <mergeCell ref="J817:K817"/>
    <mergeCell ref="M817:N817"/>
    <mergeCell ref="O817:T817"/>
    <mergeCell ref="U817:W817"/>
    <mergeCell ref="AL817:AM819"/>
    <mergeCell ref="AN817:AO819"/>
    <mergeCell ref="AN804:AR804"/>
    <mergeCell ref="B530:I533"/>
    <mergeCell ref="J530:K530"/>
    <mergeCell ref="M530:N530"/>
    <mergeCell ref="O530:T530"/>
    <mergeCell ref="U530:W530"/>
    <mergeCell ref="AL530:AM532"/>
    <mergeCell ref="AN530:AO532"/>
    <mergeCell ref="W531:W533"/>
    <mergeCell ref="V531:V533"/>
    <mergeCell ref="AH800:AK800"/>
    <mergeCell ref="AL800:AM800"/>
    <mergeCell ref="AN800:AR800"/>
    <mergeCell ref="B799:I800"/>
    <mergeCell ref="J799:N800"/>
    <mergeCell ref="T799:U799"/>
    <mergeCell ref="V799:X799"/>
    <mergeCell ref="B801:E803"/>
    <mergeCell ref="F801:N803"/>
    <mergeCell ref="O801:U803"/>
    <mergeCell ref="P818:P820"/>
    <mergeCell ref="Q818:Q820"/>
    <mergeCell ref="V818:V820"/>
    <mergeCell ref="AP940:AQ942"/>
    <mergeCell ref="AR940:AS942"/>
    <mergeCell ref="AN946:AS946"/>
    <mergeCell ref="AH947:AK947"/>
    <mergeCell ref="AN947:AR947"/>
    <mergeCell ref="J941:J943"/>
    <mergeCell ref="K941:K943"/>
    <mergeCell ref="L941:L943"/>
    <mergeCell ref="M941:M943"/>
    <mergeCell ref="N941:N943"/>
    <mergeCell ref="O941:O943"/>
    <mergeCell ref="P941:P943"/>
    <mergeCell ref="Q941:Q943"/>
    <mergeCell ref="V941:V943"/>
    <mergeCell ref="W941:W943"/>
    <mergeCell ref="B944:I946"/>
    <mergeCell ref="J944:N946"/>
    <mergeCell ref="O944:U946"/>
    <mergeCell ref="R941:R943"/>
    <mergeCell ref="S941:S943"/>
    <mergeCell ref="T941:T943"/>
    <mergeCell ref="U941:U943"/>
    <mergeCell ref="Y944:AH944"/>
    <mergeCell ref="AL944:AM944"/>
    <mergeCell ref="AN944:AS944"/>
    <mergeCell ref="V945:Y946"/>
    <mergeCell ref="Z945:AC946"/>
    <mergeCell ref="AD945:AG946"/>
    <mergeCell ref="AH945:AK946"/>
    <mergeCell ref="AL945:AM946"/>
    <mergeCell ref="AN945:AS945"/>
    <mergeCell ref="AH948:AK948"/>
    <mergeCell ref="AL948:AM948"/>
    <mergeCell ref="AN948:AR948"/>
    <mergeCell ref="AH949:AK949"/>
    <mergeCell ref="AN949:AR949"/>
    <mergeCell ref="B949:I950"/>
    <mergeCell ref="J949:N950"/>
    <mergeCell ref="T949:U949"/>
    <mergeCell ref="V949:X949"/>
    <mergeCell ref="T950:U950"/>
    <mergeCell ref="V950:Y950"/>
    <mergeCell ref="T948:U948"/>
    <mergeCell ref="V948:Y948"/>
    <mergeCell ref="Z948:AC948"/>
    <mergeCell ref="AD948:AG948"/>
    <mergeCell ref="B947:I948"/>
    <mergeCell ref="J947:N948"/>
    <mergeCell ref="T947:U947"/>
    <mergeCell ref="V947:X947"/>
    <mergeCell ref="Z950:AC950"/>
    <mergeCell ref="AD950:AG950"/>
    <mergeCell ref="AH950:AK950"/>
    <mergeCell ref="AL950:AM950"/>
    <mergeCell ref="AN950:AR950"/>
    <mergeCell ref="AH953:AK953"/>
    <mergeCell ref="AN953:AR953"/>
    <mergeCell ref="B951:I952"/>
    <mergeCell ref="J951:N952"/>
    <mergeCell ref="T951:U951"/>
    <mergeCell ref="V951:X951"/>
    <mergeCell ref="B953:I954"/>
    <mergeCell ref="J953:N954"/>
    <mergeCell ref="T953:U953"/>
    <mergeCell ref="V953:X953"/>
    <mergeCell ref="T954:U954"/>
    <mergeCell ref="V954:Y954"/>
    <mergeCell ref="AH951:AK951"/>
    <mergeCell ref="AN951:AR951"/>
    <mergeCell ref="T952:U952"/>
    <mergeCell ref="V952:Y952"/>
    <mergeCell ref="Z952:AC952"/>
    <mergeCell ref="AD952:AG952"/>
    <mergeCell ref="Z954:AC954"/>
    <mergeCell ref="AD954:AG954"/>
    <mergeCell ref="AH954:AK954"/>
    <mergeCell ref="AL954:AM954"/>
    <mergeCell ref="AN954:AR954"/>
    <mergeCell ref="B955:I956"/>
    <mergeCell ref="J955:N956"/>
    <mergeCell ref="T955:U955"/>
    <mergeCell ref="V955:X955"/>
    <mergeCell ref="B957:I958"/>
    <mergeCell ref="J957:N958"/>
    <mergeCell ref="T957:U957"/>
    <mergeCell ref="V957:X957"/>
    <mergeCell ref="T958:U958"/>
    <mergeCell ref="V958:Y958"/>
    <mergeCell ref="AH955:AK955"/>
    <mergeCell ref="AN955:AR955"/>
    <mergeCell ref="T956:U956"/>
    <mergeCell ref="V956:Y956"/>
    <mergeCell ref="Z956:AC956"/>
    <mergeCell ref="AD956:AG956"/>
    <mergeCell ref="Z958:AC958"/>
    <mergeCell ref="AD958:AG958"/>
    <mergeCell ref="AH958:AK958"/>
    <mergeCell ref="AL958:AM958"/>
    <mergeCell ref="AN958:AR958"/>
    <mergeCell ref="B959:I960"/>
    <mergeCell ref="J959:N960"/>
    <mergeCell ref="T959:U959"/>
    <mergeCell ref="V959:X959"/>
    <mergeCell ref="B961:I962"/>
    <mergeCell ref="J961:N962"/>
    <mergeCell ref="T961:U961"/>
    <mergeCell ref="V961:X961"/>
    <mergeCell ref="T962:U962"/>
    <mergeCell ref="V962:Y962"/>
    <mergeCell ref="AH959:AK959"/>
    <mergeCell ref="AN959:AR959"/>
    <mergeCell ref="T960:U960"/>
    <mergeCell ref="V960:Y960"/>
    <mergeCell ref="Z960:AC960"/>
    <mergeCell ref="AD960:AG960"/>
    <mergeCell ref="Z962:AC962"/>
    <mergeCell ref="AD962:AG962"/>
    <mergeCell ref="AH962:AK962"/>
    <mergeCell ref="AL962:AM962"/>
    <mergeCell ref="AN962:AR962"/>
    <mergeCell ref="B963:I964"/>
    <mergeCell ref="J963:N964"/>
    <mergeCell ref="T963:U963"/>
    <mergeCell ref="V963:X963"/>
    <mergeCell ref="B965:E967"/>
    <mergeCell ref="F965:N967"/>
    <mergeCell ref="O965:U967"/>
    <mergeCell ref="V965:Y965"/>
    <mergeCell ref="AH963:AK963"/>
    <mergeCell ref="AN963:AR963"/>
    <mergeCell ref="T964:U964"/>
    <mergeCell ref="V964:Y964"/>
    <mergeCell ref="Z964:AC964"/>
    <mergeCell ref="AD964:AG964"/>
    <mergeCell ref="AH965:AK965"/>
    <mergeCell ref="AN965:AR965"/>
    <mergeCell ref="V967:Y967"/>
    <mergeCell ref="Z967:AC967"/>
    <mergeCell ref="AD967:AG967"/>
    <mergeCell ref="AH967:AK967"/>
    <mergeCell ref="AN967:AR967"/>
    <mergeCell ref="AN968:AR968"/>
    <mergeCell ref="B981:I984"/>
    <mergeCell ref="J981:K981"/>
    <mergeCell ref="M981:N981"/>
    <mergeCell ref="O981:T981"/>
    <mergeCell ref="U981:W981"/>
    <mergeCell ref="AL981:AM983"/>
    <mergeCell ref="AN981:AO983"/>
    <mergeCell ref="AP981:AQ983"/>
    <mergeCell ref="AR981:AS983"/>
    <mergeCell ref="J982:J984"/>
    <mergeCell ref="K982:K984"/>
    <mergeCell ref="L982:L984"/>
    <mergeCell ref="M982:M984"/>
    <mergeCell ref="N982:N984"/>
    <mergeCell ref="O982:O984"/>
    <mergeCell ref="P982:P984"/>
    <mergeCell ref="Q982:Q984"/>
    <mergeCell ref="W982:W984"/>
    <mergeCell ref="B985:I987"/>
    <mergeCell ref="J985:N987"/>
    <mergeCell ref="O985:U987"/>
    <mergeCell ref="S982:S984"/>
    <mergeCell ref="T982:T984"/>
    <mergeCell ref="U982:U984"/>
    <mergeCell ref="R982:R984"/>
    <mergeCell ref="V982:V984"/>
    <mergeCell ref="Y985:AH985"/>
    <mergeCell ref="AL985:AM985"/>
    <mergeCell ref="AN985:AS985"/>
    <mergeCell ref="V986:Y987"/>
    <mergeCell ref="Z986:AC987"/>
    <mergeCell ref="AD986:AG987"/>
    <mergeCell ref="AH986:AK987"/>
    <mergeCell ref="AL986:AM987"/>
    <mergeCell ref="AN986:AS986"/>
    <mergeCell ref="AN987:AS987"/>
    <mergeCell ref="AH989:AK989"/>
    <mergeCell ref="AL989:AM989"/>
    <mergeCell ref="AN989:AR989"/>
    <mergeCell ref="B988:I989"/>
    <mergeCell ref="J988:N989"/>
    <mergeCell ref="T988:U988"/>
    <mergeCell ref="V988:X988"/>
    <mergeCell ref="B990:I991"/>
    <mergeCell ref="J990:N991"/>
    <mergeCell ref="T990:U990"/>
    <mergeCell ref="V990:X990"/>
    <mergeCell ref="AH988:AK988"/>
    <mergeCell ref="AN988:AR988"/>
    <mergeCell ref="T989:U989"/>
    <mergeCell ref="V989:Y989"/>
    <mergeCell ref="Z989:AC989"/>
    <mergeCell ref="AD989:AG989"/>
    <mergeCell ref="AH990:AK990"/>
    <mergeCell ref="AN990:AR990"/>
    <mergeCell ref="T991:U991"/>
    <mergeCell ref="V991:Y991"/>
    <mergeCell ref="Z991:AC991"/>
    <mergeCell ref="AD991:AG991"/>
    <mergeCell ref="AH991:AK991"/>
    <mergeCell ref="AL991:AM991"/>
    <mergeCell ref="AN991:AR991"/>
    <mergeCell ref="AH993:AK993"/>
    <mergeCell ref="AL993:AM993"/>
    <mergeCell ref="AN993:AR993"/>
    <mergeCell ref="B992:I993"/>
    <mergeCell ref="J992:N993"/>
    <mergeCell ref="T992:U992"/>
    <mergeCell ref="V992:X992"/>
    <mergeCell ref="B994:I995"/>
    <mergeCell ref="J994:N995"/>
    <mergeCell ref="T994:U994"/>
    <mergeCell ref="V994:X994"/>
    <mergeCell ref="AH992:AK992"/>
    <mergeCell ref="AN992:AR992"/>
    <mergeCell ref="T993:U993"/>
    <mergeCell ref="V993:Y993"/>
    <mergeCell ref="Z993:AC993"/>
    <mergeCell ref="AD993:AG993"/>
    <mergeCell ref="AH994:AK994"/>
    <mergeCell ref="AN994:AR994"/>
    <mergeCell ref="T995:U995"/>
    <mergeCell ref="V995:Y995"/>
    <mergeCell ref="Z995:AC995"/>
    <mergeCell ref="AD995:AG995"/>
    <mergeCell ref="AH995:AK995"/>
    <mergeCell ref="AL995:AM995"/>
    <mergeCell ref="AN995:AR995"/>
    <mergeCell ref="AH997:AK997"/>
    <mergeCell ref="AL997:AM997"/>
    <mergeCell ref="AN997:AR997"/>
    <mergeCell ref="B996:I997"/>
    <mergeCell ref="J996:N997"/>
    <mergeCell ref="T996:U996"/>
    <mergeCell ref="V996:X996"/>
    <mergeCell ref="B998:I999"/>
    <mergeCell ref="J998:N999"/>
    <mergeCell ref="T998:U998"/>
    <mergeCell ref="V998:X998"/>
    <mergeCell ref="AH996:AK996"/>
    <mergeCell ref="AN996:AR996"/>
    <mergeCell ref="T997:U997"/>
    <mergeCell ref="V997:Y997"/>
    <mergeCell ref="Z997:AC997"/>
    <mergeCell ref="AD997:AG997"/>
    <mergeCell ref="AH998:AK998"/>
    <mergeCell ref="AN998:AR998"/>
    <mergeCell ref="T999:U999"/>
    <mergeCell ref="V999:Y999"/>
    <mergeCell ref="Z999:AC999"/>
    <mergeCell ref="AD999:AG999"/>
    <mergeCell ref="AH999:AK999"/>
    <mergeCell ref="AL999:AM999"/>
    <mergeCell ref="AN999:AR999"/>
    <mergeCell ref="AH1001:AK1001"/>
    <mergeCell ref="AL1001:AM1001"/>
    <mergeCell ref="AN1001:AR1001"/>
    <mergeCell ref="B1000:I1001"/>
    <mergeCell ref="J1000:N1001"/>
    <mergeCell ref="T1000:U1000"/>
    <mergeCell ref="V1000:X1000"/>
    <mergeCell ref="B1002:I1003"/>
    <mergeCell ref="J1002:N1003"/>
    <mergeCell ref="T1002:U1002"/>
    <mergeCell ref="V1002:X1002"/>
    <mergeCell ref="AH1000:AK1000"/>
    <mergeCell ref="AN1000:AR1000"/>
    <mergeCell ref="T1001:U1001"/>
    <mergeCell ref="V1001:Y1001"/>
    <mergeCell ref="Z1001:AC1001"/>
    <mergeCell ref="AD1001:AG1001"/>
    <mergeCell ref="AH1002:AK1002"/>
    <mergeCell ref="AN1002:AR1002"/>
    <mergeCell ref="T1003:U1003"/>
    <mergeCell ref="V1003:Y1003"/>
    <mergeCell ref="Z1003:AC1003"/>
    <mergeCell ref="AD1003:AG1003"/>
    <mergeCell ref="AH1003:AK1003"/>
    <mergeCell ref="AL1003:AM1003"/>
    <mergeCell ref="AN1003:AR1003"/>
    <mergeCell ref="AH1005:AK1005"/>
    <mergeCell ref="AL1005:AM1005"/>
    <mergeCell ref="AN1005:AR1005"/>
    <mergeCell ref="B1004:I1005"/>
    <mergeCell ref="J1004:N1005"/>
    <mergeCell ref="T1004:U1004"/>
    <mergeCell ref="V1004:X1004"/>
    <mergeCell ref="B1006:E1008"/>
    <mergeCell ref="F1006:N1008"/>
    <mergeCell ref="O1006:U1008"/>
    <mergeCell ref="V1006:Y1006"/>
    <mergeCell ref="AH1004:AK1004"/>
    <mergeCell ref="AN1004:AR1004"/>
    <mergeCell ref="T1005:U1005"/>
    <mergeCell ref="V1005:Y1005"/>
    <mergeCell ref="Z1005:AC1005"/>
    <mergeCell ref="AD1005:AG1005"/>
    <mergeCell ref="AH1006:AK1006"/>
    <mergeCell ref="AN1006:AR1006"/>
    <mergeCell ref="V1008:Y1008"/>
    <mergeCell ref="Z1008:AC1008"/>
    <mergeCell ref="AD1008:AG1008"/>
    <mergeCell ref="AH1008:AK1008"/>
    <mergeCell ref="AN1008:AR1008"/>
    <mergeCell ref="V1007:Y1007"/>
    <mergeCell ref="Z1007:AC1007"/>
    <mergeCell ref="AD1007:AG1007"/>
    <mergeCell ref="AH1007:AK1007"/>
    <mergeCell ref="AN1007:AR1007"/>
    <mergeCell ref="AN1009:AR1009"/>
    <mergeCell ref="B1022:I1025"/>
    <mergeCell ref="J1022:K1022"/>
    <mergeCell ref="M1022:N1022"/>
    <mergeCell ref="O1022:T1022"/>
    <mergeCell ref="U1022:W1022"/>
    <mergeCell ref="AL1022:AM1024"/>
    <mergeCell ref="AN1022:AO1024"/>
    <mergeCell ref="AP1022:AQ1024"/>
    <mergeCell ref="AR1022:AS1024"/>
    <mergeCell ref="J1023:J1025"/>
    <mergeCell ref="K1023:K1025"/>
    <mergeCell ref="L1023:L1025"/>
    <mergeCell ref="M1023:M1025"/>
    <mergeCell ref="N1023:N1025"/>
    <mergeCell ref="O1023:O1025"/>
    <mergeCell ref="P1023:P1025"/>
    <mergeCell ref="Q1023:Q1025"/>
    <mergeCell ref="R1023:R1025"/>
    <mergeCell ref="B1026:I1028"/>
    <mergeCell ref="J1026:N1028"/>
    <mergeCell ref="O1026:U1028"/>
    <mergeCell ref="AN1026:AS1026"/>
    <mergeCell ref="V1027:Y1028"/>
    <mergeCell ref="S1023:S1025"/>
    <mergeCell ref="T1023:T1025"/>
    <mergeCell ref="U1023:U1025"/>
    <mergeCell ref="V1023:V1025"/>
    <mergeCell ref="Y1026:AH1026"/>
    <mergeCell ref="AL1026:AM1026"/>
    <mergeCell ref="W1023:W1025"/>
    <mergeCell ref="Z1027:AC1028"/>
    <mergeCell ref="AD1027:AG1028"/>
    <mergeCell ref="AH1027:AK1028"/>
    <mergeCell ref="AL1027:AM1028"/>
    <mergeCell ref="AN1027:AS1027"/>
    <mergeCell ref="AN1028:AS1028"/>
    <mergeCell ref="AH1030:AK1030"/>
    <mergeCell ref="AL1030:AM1030"/>
    <mergeCell ref="AN1030:AR1030"/>
    <mergeCell ref="AH1031:AK1031"/>
    <mergeCell ref="AN1031:AR1031"/>
    <mergeCell ref="B1029:I1030"/>
    <mergeCell ref="J1029:N1030"/>
    <mergeCell ref="T1029:U1029"/>
    <mergeCell ref="V1029:X1029"/>
    <mergeCell ref="B1031:I1032"/>
    <mergeCell ref="J1031:N1032"/>
    <mergeCell ref="T1031:U1031"/>
    <mergeCell ref="V1031:X1031"/>
    <mergeCell ref="T1032:U1032"/>
    <mergeCell ref="V1032:Y1032"/>
    <mergeCell ref="AH1029:AK1029"/>
    <mergeCell ref="AN1029:AR1029"/>
    <mergeCell ref="T1030:U1030"/>
    <mergeCell ref="V1030:Y1030"/>
    <mergeCell ref="Z1030:AC1030"/>
    <mergeCell ref="AD1030:AG1030"/>
    <mergeCell ref="Z1032:AC1032"/>
    <mergeCell ref="AD1032:AG1032"/>
    <mergeCell ref="AH1032:AK1032"/>
    <mergeCell ref="AL1032:AM1032"/>
    <mergeCell ref="AN1032:AR1032"/>
    <mergeCell ref="AH1034:AK1034"/>
    <mergeCell ref="AL1034:AM1034"/>
    <mergeCell ref="AN1034:AR1034"/>
    <mergeCell ref="AH1035:AK1035"/>
    <mergeCell ref="AN1035:AR1035"/>
    <mergeCell ref="B1033:I1034"/>
    <mergeCell ref="J1033:N1034"/>
    <mergeCell ref="T1033:U1033"/>
    <mergeCell ref="V1033:X1033"/>
    <mergeCell ref="B1035:I1036"/>
    <mergeCell ref="J1035:N1036"/>
    <mergeCell ref="T1035:U1035"/>
    <mergeCell ref="V1035:X1035"/>
    <mergeCell ref="T1036:U1036"/>
    <mergeCell ref="V1036:Y1036"/>
    <mergeCell ref="AH1033:AK1033"/>
    <mergeCell ref="AN1033:AR1033"/>
    <mergeCell ref="T1034:U1034"/>
    <mergeCell ref="V1034:Y1034"/>
    <mergeCell ref="Z1034:AC1034"/>
    <mergeCell ref="AD1034:AG1034"/>
    <mergeCell ref="Z1036:AC1036"/>
    <mergeCell ref="AD1036:AG1036"/>
    <mergeCell ref="AH1036:AK1036"/>
    <mergeCell ref="AL1036:AM1036"/>
    <mergeCell ref="AN1036:AR1036"/>
    <mergeCell ref="AH1038:AK1038"/>
    <mergeCell ref="AL1038:AM1038"/>
    <mergeCell ref="AN1038:AR1038"/>
    <mergeCell ref="AH1039:AK1039"/>
    <mergeCell ref="AN1039:AR1039"/>
    <mergeCell ref="B1037:I1038"/>
    <mergeCell ref="J1037:N1038"/>
    <mergeCell ref="T1037:U1037"/>
    <mergeCell ref="V1037:X1037"/>
    <mergeCell ref="B1039:I1040"/>
    <mergeCell ref="J1039:N1040"/>
    <mergeCell ref="T1039:U1039"/>
    <mergeCell ref="V1039:X1039"/>
    <mergeCell ref="T1040:U1040"/>
    <mergeCell ref="V1040:Y1040"/>
    <mergeCell ref="AH1037:AK1037"/>
    <mergeCell ref="AN1037:AR1037"/>
    <mergeCell ref="T1038:U1038"/>
    <mergeCell ref="V1038:Y1038"/>
    <mergeCell ref="Z1038:AC1038"/>
    <mergeCell ref="AD1038:AG1038"/>
    <mergeCell ref="Z1040:AC1040"/>
    <mergeCell ref="AD1040:AG1040"/>
    <mergeCell ref="AH1040:AK1040"/>
    <mergeCell ref="AL1040:AM1040"/>
    <mergeCell ref="AN1040:AR1040"/>
    <mergeCell ref="AH1042:AK1042"/>
    <mergeCell ref="AL1042:AM1042"/>
    <mergeCell ref="AN1042:AR1042"/>
    <mergeCell ref="AH1043:AK1043"/>
    <mergeCell ref="AN1043:AR1043"/>
    <mergeCell ref="B1041:I1042"/>
    <mergeCell ref="J1041:N1042"/>
    <mergeCell ref="T1041:U1041"/>
    <mergeCell ref="V1041:X1041"/>
    <mergeCell ref="B1043:I1044"/>
    <mergeCell ref="J1043:N1044"/>
    <mergeCell ref="T1043:U1043"/>
    <mergeCell ref="V1043:X1043"/>
    <mergeCell ref="T1044:U1044"/>
    <mergeCell ref="V1044:Y1044"/>
    <mergeCell ref="AH1041:AK1041"/>
    <mergeCell ref="AN1041:AR1041"/>
    <mergeCell ref="T1042:U1042"/>
    <mergeCell ref="V1042:Y1042"/>
    <mergeCell ref="Z1042:AC1042"/>
    <mergeCell ref="AD1042:AG1042"/>
    <mergeCell ref="Z1044:AC1044"/>
    <mergeCell ref="AD1044:AG1044"/>
    <mergeCell ref="AH1044:AK1044"/>
    <mergeCell ref="AL1044:AM1044"/>
    <mergeCell ref="AN1044:AR1044"/>
    <mergeCell ref="AH1046:AK1046"/>
    <mergeCell ref="AL1046:AM1046"/>
    <mergeCell ref="AN1046:AR1046"/>
    <mergeCell ref="B1045:I1046"/>
    <mergeCell ref="J1045:N1046"/>
    <mergeCell ref="T1045:U1045"/>
    <mergeCell ref="V1045:X1045"/>
    <mergeCell ref="B1047:E1049"/>
    <mergeCell ref="F1047:N1049"/>
    <mergeCell ref="O1047:U1049"/>
    <mergeCell ref="V1047:Y1047"/>
    <mergeCell ref="AH1045:AK1045"/>
    <mergeCell ref="AN1045:AR1045"/>
    <mergeCell ref="T1046:U1046"/>
    <mergeCell ref="V1046:Y1046"/>
    <mergeCell ref="Z1046:AC1046"/>
    <mergeCell ref="AD1046:AG1046"/>
    <mergeCell ref="AH1047:AK1047"/>
    <mergeCell ref="AN1047:AR1047"/>
    <mergeCell ref="V1049:Y1049"/>
    <mergeCell ref="Z1049:AC1049"/>
    <mergeCell ref="AD1049:AG1049"/>
    <mergeCell ref="AH1049:AK1049"/>
    <mergeCell ref="AN1049:AR1049"/>
    <mergeCell ref="V1048:Y1048"/>
    <mergeCell ref="Z1048:AC1048"/>
    <mergeCell ref="AD1048:AG1048"/>
    <mergeCell ref="AH1048:AK1048"/>
    <mergeCell ref="AN1048:AR1048"/>
    <mergeCell ref="AN1050:AR1050"/>
    <mergeCell ref="B1063:I1066"/>
    <mergeCell ref="J1063:K1063"/>
    <mergeCell ref="M1063:N1063"/>
    <mergeCell ref="O1063:T1063"/>
    <mergeCell ref="U1063:W1063"/>
    <mergeCell ref="AL1063:AM1065"/>
    <mergeCell ref="AN1063:AO1065"/>
    <mergeCell ref="AP1063:AQ1065"/>
    <mergeCell ref="AR1063:AS1065"/>
    <mergeCell ref="J1064:J1066"/>
    <mergeCell ref="K1064:K1066"/>
    <mergeCell ref="L1064:L1066"/>
    <mergeCell ref="M1064:M1066"/>
    <mergeCell ref="N1064:N1066"/>
    <mergeCell ref="O1064:O1066"/>
    <mergeCell ref="P1064:P1066"/>
    <mergeCell ref="Q1064:Q1066"/>
    <mergeCell ref="W1064:W1066"/>
    <mergeCell ref="B1067:I1069"/>
    <mergeCell ref="J1067:N1069"/>
    <mergeCell ref="O1067:U1069"/>
    <mergeCell ref="S1064:S1066"/>
    <mergeCell ref="T1064:T1066"/>
    <mergeCell ref="U1064:U1066"/>
    <mergeCell ref="R1064:R1066"/>
    <mergeCell ref="V1064:V1066"/>
    <mergeCell ref="Y1067:AH1067"/>
    <mergeCell ref="AL1067:AM1067"/>
    <mergeCell ref="AN1067:AS1067"/>
    <mergeCell ref="V1068:Y1069"/>
    <mergeCell ref="Z1068:AC1069"/>
    <mergeCell ref="AD1068:AG1069"/>
    <mergeCell ref="AH1068:AK1069"/>
    <mergeCell ref="AL1068:AM1069"/>
    <mergeCell ref="AN1068:AS1068"/>
    <mergeCell ref="AN1069:AS1069"/>
    <mergeCell ref="AH1071:AK1071"/>
    <mergeCell ref="AL1071:AM1071"/>
    <mergeCell ref="AN1071:AR1071"/>
    <mergeCell ref="B1070:I1071"/>
    <mergeCell ref="J1070:N1071"/>
    <mergeCell ref="T1070:U1070"/>
    <mergeCell ref="V1070:X1070"/>
    <mergeCell ref="B1072:I1073"/>
    <mergeCell ref="J1072:N1073"/>
    <mergeCell ref="T1072:U1072"/>
    <mergeCell ref="V1072:X1072"/>
    <mergeCell ref="AH1070:AK1070"/>
    <mergeCell ref="AN1070:AR1070"/>
    <mergeCell ref="T1071:U1071"/>
    <mergeCell ref="V1071:Y1071"/>
    <mergeCell ref="Z1071:AC1071"/>
    <mergeCell ref="AD1071:AG1071"/>
    <mergeCell ref="AH1072:AK1072"/>
    <mergeCell ref="AN1072:AR1072"/>
    <mergeCell ref="T1073:U1073"/>
    <mergeCell ref="V1073:Y1073"/>
    <mergeCell ref="Z1073:AC1073"/>
    <mergeCell ref="AD1073:AG1073"/>
    <mergeCell ref="AH1073:AK1073"/>
    <mergeCell ref="AL1073:AM1073"/>
    <mergeCell ref="AN1073:AR1073"/>
    <mergeCell ref="AH1075:AK1075"/>
    <mergeCell ref="AL1075:AM1075"/>
    <mergeCell ref="AN1075:AR1075"/>
    <mergeCell ref="B1074:I1075"/>
    <mergeCell ref="J1074:N1075"/>
    <mergeCell ref="T1074:U1074"/>
    <mergeCell ref="V1074:X1074"/>
    <mergeCell ref="B1076:I1077"/>
    <mergeCell ref="J1076:N1077"/>
    <mergeCell ref="T1076:U1076"/>
    <mergeCell ref="V1076:X1076"/>
    <mergeCell ref="AH1074:AK1074"/>
    <mergeCell ref="AN1074:AR1074"/>
    <mergeCell ref="T1075:U1075"/>
    <mergeCell ref="V1075:Y1075"/>
    <mergeCell ref="Z1075:AC1075"/>
    <mergeCell ref="AD1075:AG1075"/>
    <mergeCell ref="AH1076:AK1076"/>
    <mergeCell ref="AN1076:AR1076"/>
    <mergeCell ref="T1077:U1077"/>
    <mergeCell ref="V1077:Y1077"/>
    <mergeCell ref="Z1077:AC1077"/>
    <mergeCell ref="AD1077:AG1077"/>
    <mergeCell ref="AH1077:AK1077"/>
    <mergeCell ref="AL1077:AM1077"/>
    <mergeCell ref="AN1077:AR1077"/>
    <mergeCell ref="AH1079:AK1079"/>
    <mergeCell ref="AL1079:AM1079"/>
    <mergeCell ref="AN1079:AR1079"/>
    <mergeCell ref="B1078:I1079"/>
    <mergeCell ref="J1078:N1079"/>
    <mergeCell ref="T1078:U1078"/>
    <mergeCell ref="V1078:X1078"/>
    <mergeCell ref="B1080:I1081"/>
    <mergeCell ref="J1080:N1081"/>
    <mergeCell ref="T1080:U1080"/>
    <mergeCell ref="V1080:X1080"/>
    <mergeCell ref="AH1078:AK1078"/>
    <mergeCell ref="AN1078:AR1078"/>
    <mergeCell ref="T1079:U1079"/>
    <mergeCell ref="V1079:Y1079"/>
    <mergeCell ref="Z1079:AC1079"/>
    <mergeCell ref="AD1079:AG1079"/>
    <mergeCell ref="AH1080:AK1080"/>
    <mergeCell ref="AN1080:AR1080"/>
    <mergeCell ref="T1081:U1081"/>
    <mergeCell ref="V1081:Y1081"/>
    <mergeCell ref="Z1081:AC1081"/>
    <mergeCell ref="AD1081:AG1081"/>
    <mergeCell ref="AH1081:AK1081"/>
    <mergeCell ref="AL1081:AM1081"/>
    <mergeCell ref="AN1081:AR1081"/>
    <mergeCell ref="AH1083:AK1083"/>
    <mergeCell ref="AL1083:AM1083"/>
    <mergeCell ref="AN1083:AR1083"/>
    <mergeCell ref="B1082:I1083"/>
    <mergeCell ref="J1082:N1083"/>
    <mergeCell ref="T1082:U1082"/>
    <mergeCell ref="V1082:X1082"/>
    <mergeCell ref="B1084:I1085"/>
    <mergeCell ref="J1084:N1085"/>
    <mergeCell ref="T1084:U1084"/>
    <mergeCell ref="V1084:X1084"/>
    <mergeCell ref="AH1082:AK1082"/>
    <mergeCell ref="AN1082:AR1082"/>
    <mergeCell ref="T1083:U1083"/>
    <mergeCell ref="V1083:Y1083"/>
    <mergeCell ref="Z1083:AC1083"/>
    <mergeCell ref="AD1083:AG1083"/>
    <mergeCell ref="AH1084:AK1084"/>
    <mergeCell ref="AN1084:AR1084"/>
    <mergeCell ref="T1085:U1085"/>
    <mergeCell ref="V1085:Y1085"/>
    <mergeCell ref="Z1085:AC1085"/>
    <mergeCell ref="AD1085:AG1085"/>
    <mergeCell ref="AH1085:AK1085"/>
    <mergeCell ref="AL1085:AM1085"/>
    <mergeCell ref="AN1085:AR1085"/>
    <mergeCell ref="AH1087:AK1087"/>
    <mergeCell ref="AL1087:AM1087"/>
    <mergeCell ref="AN1087:AR1087"/>
    <mergeCell ref="B1086:I1087"/>
    <mergeCell ref="J1086:N1087"/>
    <mergeCell ref="T1086:U1086"/>
    <mergeCell ref="V1086:X1086"/>
    <mergeCell ref="B1088:E1090"/>
    <mergeCell ref="F1088:N1090"/>
    <mergeCell ref="O1088:U1090"/>
    <mergeCell ref="V1088:Y1088"/>
    <mergeCell ref="AH1086:AK1086"/>
    <mergeCell ref="AN1086:AR1086"/>
    <mergeCell ref="T1087:U1087"/>
    <mergeCell ref="V1087:Y1087"/>
    <mergeCell ref="Z1087:AC1087"/>
    <mergeCell ref="AD1087:AG1087"/>
    <mergeCell ref="AH1088:AK1088"/>
    <mergeCell ref="AN1088:AR1088"/>
    <mergeCell ref="V1090:Y1090"/>
    <mergeCell ref="Z1090:AC1090"/>
    <mergeCell ref="AD1090:AG1090"/>
    <mergeCell ref="AH1090:AK1090"/>
    <mergeCell ref="AN1090:AR1090"/>
    <mergeCell ref="V1089:Y1089"/>
    <mergeCell ref="Z1089:AC1089"/>
    <mergeCell ref="AD1089:AG1089"/>
    <mergeCell ref="AH1089:AK1089"/>
    <mergeCell ref="AN1089:AR1089"/>
    <mergeCell ref="AN1091:AR1091"/>
    <mergeCell ref="B1104:I1107"/>
    <mergeCell ref="J1104:K1104"/>
    <mergeCell ref="M1104:N1104"/>
    <mergeCell ref="O1104:T1104"/>
    <mergeCell ref="U1104:W1104"/>
    <mergeCell ref="AL1104:AM1106"/>
    <mergeCell ref="AN1104:AO1106"/>
    <mergeCell ref="AP1104:AQ1106"/>
    <mergeCell ref="AR1104:AS1106"/>
    <mergeCell ref="J1105:J1107"/>
    <mergeCell ref="K1105:K1107"/>
    <mergeCell ref="L1105:L1107"/>
    <mergeCell ref="M1105:M1107"/>
    <mergeCell ref="N1105:N1107"/>
    <mergeCell ref="O1105:O1107"/>
    <mergeCell ref="P1105:P1107"/>
    <mergeCell ref="Q1105:Q1107"/>
    <mergeCell ref="R1105:R1107"/>
    <mergeCell ref="B1108:I1110"/>
    <mergeCell ref="J1108:N1110"/>
    <mergeCell ref="O1108:U1110"/>
    <mergeCell ref="AN1108:AS1108"/>
    <mergeCell ref="V1109:Y1110"/>
    <mergeCell ref="S1105:S1107"/>
    <mergeCell ref="T1105:T1107"/>
    <mergeCell ref="U1105:U1107"/>
    <mergeCell ref="V1105:V1107"/>
    <mergeCell ref="Y1108:AH1108"/>
    <mergeCell ref="AL1108:AM1108"/>
    <mergeCell ref="W1105:W1107"/>
    <mergeCell ref="Z1109:AC1110"/>
    <mergeCell ref="AD1109:AG1110"/>
    <mergeCell ref="AH1109:AK1110"/>
    <mergeCell ref="AL1109:AM1110"/>
    <mergeCell ref="AN1109:AS1109"/>
    <mergeCell ref="AN1110:AS1110"/>
    <mergeCell ref="AH1112:AK1112"/>
    <mergeCell ref="AL1112:AM1112"/>
    <mergeCell ref="AN1112:AR1112"/>
    <mergeCell ref="AH1113:AK1113"/>
    <mergeCell ref="AN1113:AR1113"/>
    <mergeCell ref="B1111:I1112"/>
    <mergeCell ref="J1111:N1112"/>
    <mergeCell ref="T1111:U1111"/>
    <mergeCell ref="V1111:X1111"/>
    <mergeCell ref="B1113:I1114"/>
    <mergeCell ref="J1113:N1114"/>
    <mergeCell ref="T1113:U1113"/>
    <mergeCell ref="V1113:X1113"/>
    <mergeCell ref="T1114:U1114"/>
    <mergeCell ref="V1114:Y1114"/>
    <mergeCell ref="AH1111:AK1111"/>
    <mergeCell ref="AN1111:AR1111"/>
    <mergeCell ref="T1112:U1112"/>
    <mergeCell ref="V1112:Y1112"/>
    <mergeCell ref="Z1112:AC1112"/>
    <mergeCell ref="AD1112:AG1112"/>
    <mergeCell ref="Z1114:AC1114"/>
    <mergeCell ref="AD1114:AG1114"/>
    <mergeCell ref="AH1114:AK1114"/>
    <mergeCell ref="AL1114:AM1114"/>
    <mergeCell ref="AN1114:AR1114"/>
    <mergeCell ref="AH1116:AK1116"/>
    <mergeCell ref="AL1116:AM1116"/>
    <mergeCell ref="AN1116:AR1116"/>
    <mergeCell ref="AH1117:AK1117"/>
    <mergeCell ref="AN1117:AR1117"/>
    <mergeCell ref="B1115:I1116"/>
    <mergeCell ref="J1115:N1116"/>
    <mergeCell ref="T1115:U1115"/>
    <mergeCell ref="V1115:X1115"/>
    <mergeCell ref="B1117:I1118"/>
    <mergeCell ref="J1117:N1118"/>
    <mergeCell ref="T1117:U1117"/>
    <mergeCell ref="V1117:X1117"/>
    <mergeCell ref="T1118:U1118"/>
    <mergeCell ref="V1118:Y1118"/>
    <mergeCell ref="AH1115:AK1115"/>
    <mergeCell ref="AN1115:AR1115"/>
    <mergeCell ref="T1116:U1116"/>
    <mergeCell ref="V1116:Y1116"/>
    <mergeCell ref="Z1116:AC1116"/>
    <mergeCell ref="AD1116:AG1116"/>
    <mergeCell ref="Z1118:AC1118"/>
    <mergeCell ref="AD1118:AG1118"/>
    <mergeCell ref="AH1118:AK1118"/>
    <mergeCell ref="AL1118:AM1118"/>
    <mergeCell ref="AN1118:AR1118"/>
    <mergeCell ref="AH1120:AK1120"/>
    <mergeCell ref="AL1120:AM1120"/>
    <mergeCell ref="AN1120:AR1120"/>
    <mergeCell ref="AH1121:AK1121"/>
    <mergeCell ref="AN1121:AR1121"/>
    <mergeCell ref="B1119:I1120"/>
    <mergeCell ref="J1119:N1120"/>
    <mergeCell ref="T1119:U1119"/>
    <mergeCell ref="V1119:X1119"/>
    <mergeCell ref="B1121:I1122"/>
    <mergeCell ref="J1121:N1122"/>
    <mergeCell ref="T1121:U1121"/>
    <mergeCell ref="V1121:X1121"/>
    <mergeCell ref="T1122:U1122"/>
    <mergeCell ref="V1122:Y1122"/>
    <mergeCell ref="AH1119:AK1119"/>
    <mergeCell ref="AN1119:AR1119"/>
    <mergeCell ref="T1120:U1120"/>
    <mergeCell ref="V1120:Y1120"/>
    <mergeCell ref="Z1120:AC1120"/>
    <mergeCell ref="AD1120:AG1120"/>
    <mergeCell ref="Z1122:AC1122"/>
    <mergeCell ref="AD1122:AG1122"/>
    <mergeCell ref="AH1122:AK1122"/>
    <mergeCell ref="AL1122:AM1122"/>
    <mergeCell ref="AN1122:AR1122"/>
    <mergeCell ref="AH1124:AK1124"/>
    <mergeCell ref="AL1124:AM1124"/>
    <mergeCell ref="AN1124:AR1124"/>
    <mergeCell ref="AH1125:AK1125"/>
    <mergeCell ref="AN1125:AR1125"/>
    <mergeCell ref="B1123:I1124"/>
    <mergeCell ref="J1123:N1124"/>
    <mergeCell ref="T1123:U1123"/>
    <mergeCell ref="V1123:X1123"/>
    <mergeCell ref="B1125:I1126"/>
    <mergeCell ref="J1125:N1126"/>
    <mergeCell ref="T1125:U1125"/>
    <mergeCell ref="V1125:X1125"/>
    <mergeCell ref="T1126:U1126"/>
    <mergeCell ref="V1126:Y1126"/>
    <mergeCell ref="AH1123:AK1123"/>
    <mergeCell ref="AN1123:AR1123"/>
    <mergeCell ref="T1124:U1124"/>
    <mergeCell ref="V1124:Y1124"/>
    <mergeCell ref="Z1124:AC1124"/>
    <mergeCell ref="AD1124:AG1124"/>
    <mergeCell ref="Z1126:AC1126"/>
    <mergeCell ref="AD1126:AG1126"/>
    <mergeCell ref="AH1126:AK1126"/>
    <mergeCell ref="AL1126:AM1126"/>
    <mergeCell ref="AN1126:AR1126"/>
    <mergeCell ref="AH1128:AK1128"/>
    <mergeCell ref="AL1128:AM1128"/>
    <mergeCell ref="AN1128:AR1128"/>
    <mergeCell ref="B1127:I1128"/>
    <mergeCell ref="J1127:N1128"/>
    <mergeCell ref="T1127:U1127"/>
    <mergeCell ref="V1127:X1127"/>
    <mergeCell ref="B1129:E1131"/>
    <mergeCell ref="F1129:N1131"/>
    <mergeCell ref="O1129:U1131"/>
    <mergeCell ref="V1129:Y1129"/>
    <mergeCell ref="AH1127:AK1127"/>
    <mergeCell ref="AN1127:AR1127"/>
    <mergeCell ref="T1128:U1128"/>
    <mergeCell ref="V1128:Y1128"/>
    <mergeCell ref="Z1128:AC1128"/>
    <mergeCell ref="AD1128:AG1128"/>
    <mergeCell ref="AH1129:AK1129"/>
    <mergeCell ref="AN1129:AR1129"/>
    <mergeCell ref="V1131:Y1131"/>
    <mergeCell ref="Z1131:AC1131"/>
    <mergeCell ref="AD1131:AG1131"/>
    <mergeCell ref="AH1131:AK1131"/>
    <mergeCell ref="AN1131:AR1131"/>
    <mergeCell ref="V1130:Y1130"/>
    <mergeCell ref="Z1130:AC1130"/>
    <mergeCell ref="AD1130:AG1130"/>
    <mergeCell ref="AH1130:AK1130"/>
    <mergeCell ref="AN1130:AR1130"/>
    <mergeCell ref="AN1132:AR1132"/>
    <mergeCell ref="B1145:I1148"/>
    <mergeCell ref="J1145:K1145"/>
    <mergeCell ref="M1145:N1145"/>
    <mergeCell ref="O1145:T1145"/>
    <mergeCell ref="U1145:W1145"/>
    <mergeCell ref="AL1145:AM1147"/>
    <mergeCell ref="AN1145:AO1147"/>
    <mergeCell ref="AP1145:AQ1147"/>
    <mergeCell ref="AR1145:AS1147"/>
    <mergeCell ref="J1146:J1148"/>
    <mergeCell ref="K1146:K1148"/>
    <mergeCell ref="L1146:L1148"/>
    <mergeCell ref="M1146:M1148"/>
    <mergeCell ref="N1146:N1148"/>
    <mergeCell ref="O1146:O1148"/>
    <mergeCell ref="P1146:P1148"/>
    <mergeCell ref="Q1146:Q1148"/>
    <mergeCell ref="W1146:W1148"/>
    <mergeCell ref="B1149:I1151"/>
    <mergeCell ref="J1149:N1151"/>
    <mergeCell ref="O1149:U1151"/>
    <mergeCell ref="S1146:S1148"/>
    <mergeCell ref="T1146:T1148"/>
    <mergeCell ref="U1146:U1148"/>
    <mergeCell ref="R1146:R1148"/>
    <mergeCell ref="V1146:V1148"/>
    <mergeCell ref="Y1149:AH1149"/>
    <mergeCell ref="AL1149:AM1149"/>
    <mergeCell ref="AN1149:AS1149"/>
    <mergeCell ref="V1150:Y1151"/>
    <mergeCell ref="Z1150:AC1151"/>
    <mergeCell ref="AD1150:AG1151"/>
    <mergeCell ref="AH1150:AK1151"/>
    <mergeCell ref="AL1150:AM1151"/>
    <mergeCell ref="AN1150:AS1150"/>
    <mergeCell ref="AN1151:AS1151"/>
    <mergeCell ref="AH1153:AK1153"/>
    <mergeCell ref="AL1153:AM1153"/>
    <mergeCell ref="AN1153:AR1153"/>
    <mergeCell ref="B1152:I1153"/>
    <mergeCell ref="J1152:N1153"/>
    <mergeCell ref="T1152:U1152"/>
    <mergeCell ref="V1152:X1152"/>
    <mergeCell ref="B1154:I1155"/>
    <mergeCell ref="J1154:N1155"/>
    <mergeCell ref="T1154:U1154"/>
    <mergeCell ref="V1154:X1154"/>
    <mergeCell ref="AH1152:AK1152"/>
    <mergeCell ref="AN1152:AR1152"/>
    <mergeCell ref="T1153:U1153"/>
    <mergeCell ref="V1153:Y1153"/>
    <mergeCell ref="Z1153:AC1153"/>
    <mergeCell ref="AD1153:AG1153"/>
    <mergeCell ref="AH1154:AK1154"/>
    <mergeCell ref="AN1154:AR1154"/>
    <mergeCell ref="T1155:U1155"/>
    <mergeCell ref="V1155:Y1155"/>
    <mergeCell ref="Z1155:AC1155"/>
    <mergeCell ref="AD1155:AG1155"/>
    <mergeCell ref="AH1155:AK1155"/>
    <mergeCell ref="AL1155:AM1155"/>
    <mergeCell ref="AN1155:AR1155"/>
    <mergeCell ref="AH1157:AK1157"/>
    <mergeCell ref="AL1157:AM1157"/>
    <mergeCell ref="AN1157:AR1157"/>
    <mergeCell ref="B1156:I1157"/>
    <mergeCell ref="J1156:N1157"/>
    <mergeCell ref="T1156:U1156"/>
    <mergeCell ref="V1156:X1156"/>
    <mergeCell ref="B1158:I1159"/>
    <mergeCell ref="J1158:N1159"/>
    <mergeCell ref="T1158:U1158"/>
    <mergeCell ref="V1158:X1158"/>
    <mergeCell ref="AH1156:AK1156"/>
    <mergeCell ref="AN1156:AR1156"/>
    <mergeCell ref="T1157:U1157"/>
    <mergeCell ref="V1157:Y1157"/>
    <mergeCell ref="Z1157:AC1157"/>
    <mergeCell ref="AD1157:AG1157"/>
    <mergeCell ref="AH1158:AK1158"/>
    <mergeCell ref="AN1158:AR1158"/>
    <mergeCell ref="T1159:U1159"/>
    <mergeCell ref="V1159:Y1159"/>
    <mergeCell ref="Z1159:AC1159"/>
    <mergeCell ref="AD1159:AG1159"/>
    <mergeCell ref="AH1159:AK1159"/>
    <mergeCell ref="AL1159:AM1159"/>
    <mergeCell ref="AN1159:AR1159"/>
    <mergeCell ref="AH1161:AK1161"/>
    <mergeCell ref="AL1161:AM1161"/>
    <mergeCell ref="AN1161:AR1161"/>
    <mergeCell ref="B1160:I1161"/>
    <mergeCell ref="J1160:N1161"/>
    <mergeCell ref="T1160:U1160"/>
    <mergeCell ref="V1160:X1160"/>
    <mergeCell ref="B1162:I1163"/>
    <mergeCell ref="J1162:N1163"/>
    <mergeCell ref="T1162:U1162"/>
    <mergeCell ref="V1162:X1162"/>
    <mergeCell ref="AH1160:AK1160"/>
    <mergeCell ref="AN1160:AR1160"/>
    <mergeCell ref="T1161:U1161"/>
    <mergeCell ref="V1161:Y1161"/>
    <mergeCell ref="Z1161:AC1161"/>
    <mergeCell ref="AD1161:AG1161"/>
    <mergeCell ref="AH1162:AK1162"/>
    <mergeCell ref="AN1162:AR1162"/>
    <mergeCell ref="T1163:U1163"/>
    <mergeCell ref="V1163:Y1163"/>
    <mergeCell ref="Z1163:AC1163"/>
    <mergeCell ref="AD1163:AG1163"/>
    <mergeCell ref="AH1163:AK1163"/>
    <mergeCell ref="AL1163:AM1163"/>
    <mergeCell ref="AN1163:AR1163"/>
    <mergeCell ref="AH1165:AK1165"/>
    <mergeCell ref="AL1165:AM1165"/>
    <mergeCell ref="AN1165:AR1165"/>
    <mergeCell ref="B1164:I1165"/>
    <mergeCell ref="J1164:N1165"/>
    <mergeCell ref="T1164:U1164"/>
    <mergeCell ref="V1164:X1164"/>
    <mergeCell ref="B1166:I1167"/>
    <mergeCell ref="J1166:N1167"/>
    <mergeCell ref="T1166:U1166"/>
    <mergeCell ref="V1166:X1166"/>
    <mergeCell ref="AH1164:AK1164"/>
    <mergeCell ref="AN1164:AR1164"/>
    <mergeCell ref="T1165:U1165"/>
    <mergeCell ref="V1165:Y1165"/>
    <mergeCell ref="Z1165:AC1165"/>
    <mergeCell ref="AD1165:AG1165"/>
    <mergeCell ref="AH1166:AK1166"/>
    <mergeCell ref="AN1166:AR1166"/>
    <mergeCell ref="T1167:U1167"/>
    <mergeCell ref="V1167:Y1167"/>
    <mergeCell ref="Z1167:AC1167"/>
    <mergeCell ref="AD1167:AG1167"/>
    <mergeCell ref="AH1167:AK1167"/>
    <mergeCell ref="AL1167:AM1167"/>
    <mergeCell ref="AN1167:AR1167"/>
    <mergeCell ref="AH1169:AK1169"/>
    <mergeCell ref="AL1169:AM1169"/>
    <mergeCell ref="AN1169:AR1169"/>
    <mergeCell ref="B1168:I1169"/>
    <mergeCell ref="J1168:N1169"/>
    <mergeCell ref="T1168:U1168"/>
    <mergeCell ref="V1168:X1168"/>
    <mergeCell ref="B1170:E1172"/>
    <mergeCell ref="F1170:N1172"/>
    <mergeCell ref="O1170:U1172"/>
    <mergeCell ref="V1170:Y1170"/>
    <mergeCell ref="AH1168:AK1168"/>
    <mergeCell ref="AN1168:AR1168"/>
    <mergeCell ref="T1169:U1169"/>
    <mergeCell ref="V1169:Y1169"/>
    <mergeCell ref="Z1169:AC1169"/>
    <mergeCell ref="AD1169:AG1169"/>
    <mergeCell ref="AH1170:AK1170"/>
    <mergeCell ref="AN1170:AR1170"/>
    <mergeCell ref="V1172:Y1172"/>
    <mergeCell ref="Z1172:AC1172"/>
    <mergeCell ref="AD1172:AG1172"/>
    <mergeCell ref="AH1172:AK1172"/>
    <mergeCell ref="AN1172:AR1172"/>
    <mergeCell ref="V1171:Y1171"/>
    <mergeCell ref="Z1171:AC1171"/>
    <mergeCell ref="AD1171:AG1171"/>
    <mergeCell ref="AH1171:AK1171"/>
    <mergeCell ref="AN1171:AR1171"/>
    <mergeCell ref="AN1173:AR1173"/>
    <mergeCell ref="B1186:I1189"/>
    <mergeCell ref="J1186:K1186"/>
    <mergeCell ref="M1186:N1186"/>
    <mergeCell ref="O1186:T1186"/>
    <mergeCell ref="U1186:W1186"/>
    <mergeCell ref="AL1186:AM1188"/>
    <mergeCell ref="AN1186:AO1188"/>
    <mergeCell ref="AP1186:AQ1188"/>
    <mergeCell ref="AR1186:AS1188"/>
    <mergeCell ref="J1187:J1189"/>
    <mergeCell ref="K1187:K1189"/>
    <mergeCell ref="L1187:L1189"/>
    <mergeCell ref="M1187:M1189"/>
    <mergeCell ref="N1187:N1189"/>
    <mergeCell ref="O1187:O1189"/>
    <mergeCell ref="P1187:P1189"/>
    <mergeCell ref="Q1187:Q1189"/>
    <mergeCell ref="R1187:R1189"/>
    <mergeCell ref="B1190:I1192"/>
    <mergeCell ref="J1190:N1192"/>
    <mergeCell ref="O1190:U1192"/>
    <mergeCell ref="AN1190:AS1190"/>
    <mergeCell ref="V1191:Y1192"/>
    <mergeCell ref="S1187:S1189"/>
    <mergeCell ref="T1187:T1189"/>
    <mergeCell ref="U1187:U1189"/>
    <mergeCell ref="V1187:V1189"/>
    <mergeCell ref="Y1190:AH1190"/>
    <mergeCell ref="AL1190:AM1190"/>
    <mergeCell ref="W1187:W1189"/>
    <mergeCell ref="Z1191:AC1192"/>
    <mergeCell ref="AD1191:AG1192"/>
    <mergeCell ref="AH1191:AK1192"/>
    <mergeCell ref="AL1191:AM1192"/>
    <mergeCell ref="AN1191:AS1191"/>
    <mergeCell ref="AN1192:AS1192"/>
    <mergeCell ref="AH1194:AK1194"/>
    <mergeCell ref="AL1194:AM1194"/>
    <mergeCell ref="AN1194:AR1194"/>
    <mergeCell ref="AH1195:AK1195"/>
    <mergeCell ref="AN1195:AR1195"/>
    <mergeCell ref="B1193:I1194"/>
    <mergeCell ref="J1193:N1194"/>
    <mergeCell ref="T1193:U1193"/>
    <mergeCell ref="V1193:X1193"/>
    <mergeCell ref="B1195:I1196"/>
    <mergeCell ref="J1195:N1196"/>
    <mergeCell ref="T1195:U1195"/>
    <mergeCell ref="V1195:X1195"/>
    <mergeCell ref="T1196:U1196"/>
    <mergeCell ref="V1196:Y1196"/>
    <mergeCell ref="AH1193:AK1193"/>
    <mergeCell ref="AN1193:AR1193"/>
    <mergeCell ref="T1194:U1194"/>
    <mergeCell ref="V1194:Y1194"/>
    <mergeCell ref="Z1194:AC1194"/>
    <mergeCell ref="AD1194:AG1194"/>
    <mergeCell ref="Z1196:AC1196"/>
    <mergeCell ref="AD1196:AG1196"/>
    <mergeCell ref="AH1196:AK1196"/>
    <mergeCell ref="AL1196:AM1196"/>
    <mergeCell ref="AN1196:AR1196"/>
    <mergeCell ref="AH1198:AK1198"/>
    <mergeCell ref="AL1198:AM1198"/>
    <mergeCell ref="AN1198:AR1198"/>
    <mergeCell ref="AH1199:AK1199"/>
    <mergeCell ref="AN1199:AR1199"/>
    <mergeCell ref="B1197:I1198"/>
    <mergeCell ref="J1197:N1198"/>
    <mergeCell ref="T1197:U1197"/>
    <mergeCell ref="V1197:X1197"/>
    <mergeCell ref="B1199:I1200"/>
    <mergeCell ref="J1199:N1200"/>
    <mergeCell ref="T1199:U1199"/>
    <mergeCell ref="V1199:X1199"/>
    <mergeCell ref="T1200:U1200"/>
    <mergeCell ref="V1200:Y1200"/>
    <mergeCell ref="AH1197:AK1197"/>
    <mergeCell ref="AN1197:AR1197"/>
    <mergeCell ref="T1198:U1198"/>
    <mergeCell ref="V1198:Y1198"/>
    <mergeCell ref="Z1198:AC1198"/>
    <mergeCell ref="AD1198:AG1198"/>
    <mergeCell ref="Z1200:AC1200"/>
    <mergeCell ref="AD1200:AG1200"/>
    <mergeCell ref="AH1200:AK1200"/>
    <mergeCell ref="AL1200:AM1200"/>
    <mergeCell ref="AN1200:AR1200"/>
    <mergeCell ref="AH1202:AK1202"/>
    <mergeCell ref="AL1202:AM1202"/>
    <mergeCell ref="AN1202:AR1202"/>
    <mergeCell ref="AH1203:AK1203"/>
    <mergeCell ref="AN1203:AR1203"/>
    <mergeCell ref="B1201:I1202"/>
    <mergeCell ref="J1201:N1202"/>
    <mergeCell ref="T1201:U1201"/>
    <mergeCell ref="V1201:X1201"/>
    <mergeCell ref="B1203:I1204"/>
    <mergeCell ref="J1203:N1204"/>
    <mergeCell ref="T1203:U1203"/>
    <mergeCell ref="V1203:X1203"/>
    <mergeCell ref="T1204:U1204"/>
    <mergeCell ref="V1204:Y1204"/>
    <mergeCell ref="AH1201:AK1201"/>
    <mergeCell ref="AN1201:AR1201"/>
    <mergeCell ref="T1202:U1202"/>
    <mergeCell ref="V1202:Y1202"/>
    <mergeCell ref="Z1202:AC1202"/>
    <mergeCell ref="AD1202:AG1202"/>
    <mergeCell ref="Z1204:AC1204"/>
    <mergeCell ref="AD1204:AG1204"/>
    <mergeCell ref="AH1204:AK1204"/>
    <mergeCell ref="AL1204:AM1204"/>
    <mergeCell ref="AN1204:AR1204"/>
    <mergeCell ref="AH1206:AK1206"/>
    <mergeCell ref="AL1206:AM1206"/>
    <mergeCell ref="AN1206:AR1206"/>
    <mergeCell ref="AH1207:AK1207"/>
    <mergeCell ref="AN1207:AR1207"/>
    <mergeCell ref="B1205:I1206"/>
    <mergeCell ref="J1205:N1206"/>
    <mergeCell ref="T1205:U1205"/>
    <mergeCell ref="V1205:X1205"/>
    <mergeCell ref="B1207:I1208"/>
    <mergeCell ref="J1207:N1208"/>
    <mergeCell ref="T1207:U1207"/>
    <mergeCell ref="V1207:X1207"/>
    <mergeCell ref="T1208:U1208"/>
    <mergeCell ref="V1208:Y1208"/>
    <mergeCell ref="AH1205:AK1205"/>
    <mergeCell ref="AN1205:AR1205"/>
    <mergeCell ref="T1206:U1206"/>
    <mergeCell ref="V1206:Y1206"/>
    <mergeCell ref="Z1206:AC1206"/>
    <mergeCell ref="AD1206:AG1206"/>
    <mergeCell ref="Z1208:AC1208"/>
    <mergeCell ref="AD1208:AG1208"/>
    <mergeCell ref="AH1208:AK1208"/>
    <mergeCell ref="AL1208:AM1208"/>
    <mergeCell ref="AN1208:AR1208"/>
    <mergeCell ref="AH1210:AK1210"/>
    <mergeCell ref="AL1210:AM1210"/>
    <mergeCell ref="AN1210:AR1210"/>
    <mergeCell ref="B1209:I1210"/>
    <mergeCell ref="J1209:N1210"/>
    <mergeCell ref="T1209:U1209"/>
    <mergeCell ref="V1209:X1209"/>
    <mergeCell ref="B1211:E1213"/>
    <mergeCell ref="F1211:N1213"/>
    <mergeCell ref="O1211:U1213"/>
    <mergeCell ref="V1211:Y1211"/>
    <mergeCell ref="AH1209:AK1209"/>
    <mergeCell ref="AN1209:AR1209"/>
    <mergeCell ref="T1210:U1210"/>
    <mergeCell ref="V1210:Y1210"/>
    <mergeCell ref="Z1210:AC1210"/>
    <mergeCell ref="AD1210:AG1210"/>
    <mergeCell ref="AH1211:AK1211"/>
    <mergeCell ref="AN1211:AR1211"/>
    <mergeCell ref="V1213:Y1213"/>
    <mergeCell ref="Z1213:AC1213"/>
    <mergeCell ref="AD1213:AG1213"/>
    <mergeCell ref="AH1213:AK1213"/>
    <mergeCell ref="AN1213:AR1213"/>
    <mergeCell ref="V1212:Y1212"/>
    <mergeCell ref="Z1212:AC1212"/>
    <mergeCell ref="AD1212:AG1212"/>
    <mergeCell ref="AH1212:AK1212"/>
    <mergeCell ref="AN1212:AR1212"/>
    <mergeCell ref="AN1214:AR1214"/>
    <mergeCell ref="B1227:I1230"/>
    <mergeCell ref="J1227:K1227"/>
    <mergeCell ref="M1227:N1227"/>
    <mergeCell ref="O1227:T1227"/>
    <mergeCell ref="U1227:W1227"/>
    <mergeCell ref="AL1227:AM1229"/>
    <mergeCell ref="AN1227:AO1229"/>
    <mergeCell ref="AP1227:AQ1229"/>
    <mergeCell ref="AR1227:AS1229"/>
    <mergeCell ref="J1228:J1230"/>
    <mergeCell ref="K1228:K1230"/>
    <mergeCell ref="L1228:L1230"/>
    <mergeCell ref="M1228:M1230"/>
    <mergeCell ref="N1228:N1230"/>
    <mergeCell ref="O1228:O1230"/>
    <mergeCell ref="P1228:P1230"/>
    <mergeCell ref="Q1228:Q1230"/>
    <mergeCell ref="W1228:W1230"/>
    <mergeCell ref="B1231:I1233"/>
    <mergeCell ref="J1231:N1233"/>
    <mergeCell ref="O1231:U1233"/>
    <mergeCell ref="S1228:S1230"/>
    <mergeCell ref="T1228:T1230"/>
    <mergeCell ref="U1228:U1230"/>
    <mergeCell ref="R1228:R1230"/>
    <mergeCell ref="V1228:V1230"/>
    <mergeCell ref="Y1231:AH1231"/>
    <mergeCell ref="AL1231:AM1231"/>
    <mergeCell ref="AN1231:AS1231"/>
    <mergeCell ref="V1232:Y1233"/>
    <mergeCell ref="Z1232:AC1233"/>
    <mergeCell ref="AD1232:AG1233"/>
    <mergeCell ref="AH1232:AK1233"/>
    <mergeCell ref="AL1232:AM1233"/>
    <mergeCell ref="AN1232:AS1232"/>
    <mergeCell ref="AN1233:AS1233"/>
    <mergeCell ref="AH1235:AK1235"/>
    <mergeCell ref="AL1235:AM1235"/>
    <mergeCell ref="AN1235:AR1235"/>
    <mergeCell ref="B1234:I1235"/>
    <mergeCell ref="J1234:N1235"/>
    <mergeCell ref="T1234:U1234"/>
    <mergeCell ref="V1234:X1234"/>
    <mergeCell ref="B1236:I1237"/>
    <mergeCell ref="J1236:N1237"/>
    <mergeCell ref="T1236:U1236"/>
    <mergeCell ref="V1236:X1236"/>
    <mergeCell ref="AH1234:AK1234"/>
    <mergeCell ref="AN1234:AR1234"/>
    <mergeCell ref="T1235:U1235"/>
    <mergeCell ref="V1235:Y1235"/>
    <mergeCell ref="Z1235:AC1235"/>
    <mergeCell ref="AD1235:AG1235"/>
    <mergeCell ref="AH1236:AK1236"/>
    <mergeCell ref="AN1236:AR1236"/>
    <mergeCell ref="T1237:U1237"/>
    <mergeCell ref="V1237:Y1237"/>
    <mergeCell ref="Z1237:AC1237"/>
    <mergeCell ref="AD1237:AG1237"/>
    <mergeCell ref="AH1237:AK1237"/>
    <mergeCell ref="AL1237:AM1237"/>
    <mergeCell ref="AN1237:AR1237"/>
    <mergeCell ref="AH1239:AK1239"/>
    <mergeCell ref="AL1239:AM1239"/>
    <mergeCell ref="AN1239:AR1239"/>
    <mergeCell ref="B1238:I1239"/>
    <mergeCell ref="J1238:N1239"/>
    <mergeCell ref="T1238:U1238"/>
    <mergeCell ref="V1238:X1238"/>
    <mergeCell ref="B1240:I1241"/>
    <mergeCell ref="J1240:N1241"/>
    <mergeCell ref="T1240:U1240"/>
    <mergeCell ref="V1240:X1240"/>
    <mergeCell ref="AH1238:AK1238"/>
    <mergeCell ref="AN1238:AR1238"/>
    <mergeCell ref="T1239:U1239"/>
    <mergeCell ref="V1239:Y1239"/>
    <mergeCell ref="Z1239:AC1239"/>
    <mergeCell ref="AD1239:AG1239"/>
    <mergeCell ref="AH1240:AK1240"/>
    <mergeCell ref="AN1240:AR1240"/>
    <mergeCell ref="T1241:U1241"/>
    <mergeCell ref="V1241:Y1241"/>
    <mergeCell ref="Z1241:AC1241"/>
    <mergeCell ref="AD1241:AG1241"/>
    <mergeCell ref="AH1241:AK1241"/>
    <mergeCell ref="AL1241:AM1241"/>
    <mergeCell ref="AN1241:AR1241"/>
    <mergeCell ref="T1246:U1246"/>
    <mergeCell ref="AH1243:AK1243"/>
    <mergeCell ref="AL1243:AM1243"/>
    <mergeCell ref="AN1243:AR1243"/>
    <mergeCell ref="B1242:I1243"/>
    <mergeCell ref="J1242:N1243"/>
    <mergeCell ref="T1242:U1242"/>
    <mergeCell ref="V1242:X1242"/>
    <mergeCell ref="B1244:I1245"/>
    <mergeCell ref="J1244:N1245"/>
    <mergeCell ref="T1244:U1244"/>
    <mergeCell ref="V1244:X1244"/>
    <mergeCell ref="AH1242:AK1242"/>
    <mergeCell ref="AN1242:AR1242"/>
    <mergeCell ref="T1243:U1243"/>
    <mergeCell ref="V1243:Y1243"/>
    <mergeCell ref="Z1243:AC1243"/>
    <mergeCell ref="AD1243:AG1243"/>
    <mergeCell ref="AH1244:AK1244"/>
    <mergeCell ref="AN1244:AR1244"/>
    <mergeCell ref="T1245:U1245"/>
    <mergeCell ref="V1245:Y1245"/>
    <mergeCell ref="Z1245:AC1245"/>
    <mergeCell ref="AD1245:AG1245"/>
    <mergeCell ref="AH1245:AK1245"/>
    <mergeCell ref="AL1245:AM1245"/>
    <mergeCell ref="AN1245:AR1245"/>
    <mergeCell ref="B1252:E1254"/>
    <mergeCell ref="F1252:N1254"/>
    <mergeCell ref="O1252:U1254"/>
    <mergeCell ref="V1252:Y1252"/>
    <mergeCell ref="V1254:Y1254"/>
    <mergeCell ref="Z1254:AC1254"/>
    <mergeCell ref="B1250:I1251"/>
    <mergeCell ref="B1248:I1249"/>
    <mergeCell ref="J1248:N1249"/>
    <mergeCell ref="T1248:U1248"/>
    <mergeCell ref="V1248:X1248"/>
    <mergeCell ref="AH1246:AK1246"/>
    <mergeCell ref="T1249:U1249"/>
    <mergeCell ref="V1249:Y1249"/>
    <mergeCell ref="Z1249:AC1249"/>
    <mergeCell ref="AD1249:AG1249"/>
    <mergeCell ref="AN1246:AR1246"/>
    <mergeCell ref="T1247:U1247"/>
    <mergeCell ref="V1247:Y1247"/>
    <mergeCell ref="Z1247:AC1247"/>
    <mergeCell ref="AD1247:AG1247"/>
    <mergeCell ref="AH1248:AK1248"/>
    <mergeCell ref="AN1248:AR1248"/>
    <mergeCell ref="V1246:X1246"/>
    <mergeCell ref="AH1249:AK1249"/>
    <mergeCell ref="AL1249:AM1249"/>
    <mergeCell ref="AN1249:AR1249"/>
    <mergeCell ref="AH1247:AK1247"/>
    <mergeCell ref="AL1247:AM1247"/>
    <mergeCell ref="AN1247:AR1247"/>
    <mergeCell ref="B1246:I1247"/>
    <mergeCell ref="J1246:N1247"/>
    <mergeCell ref="AL1251:AM1251"/>
    <mergeCell ref="AN1251:AR1251"/>
    <mergeCell ref="AH1254:AK1254"/>
    <mergeCell ref="J1250:N1251"/>
    <mergeCell ref="T1250:U1250"/>
    <mergeCell ref="V1250:X1250"/>
    <mergeCell ref="T1251:U1251"/>
    <mergeCell ref="V1251:Y1251"/>
    <mergeCell ref="AN1255:AR1255"/>
    <mergeCell ref="AH1252:AK1252"/>
    <mergeCell ref="AN1252:AR1252"/>
    <mergeCell ref="AN1254:AR1254"/>
    <mergeCell ref="AH1250:AK1250"/>
    <mergeCell ref="Z1251:AC1251"/>
    <mergeCell ref="AD1251:AG1251"/>
    <mergeCell ref="AD1254:AG1254"/>
    <mergeCell ref="AN1250:AR1250"/>
    <mergeCell ref="AH1251:AK1251"/>
    <mergeCell ref="V1253:Y1253"/>
    <mergeCell ref="Z1253:AC1253"/>
    <mergeCell ref="AD1253:AG1253"/>
    <mergeCell ref="AH1253:AK1253"/>
    <mergeCell ref="AN1253:AR1253"/>
    <mergeCell ref="AH81:AK81"/>
    <mergeCell ref="AN81:AR81"/>
    <mergeCell ref="V128:Y128"/>
    <mergeCell ref="Z128:AC128"/>
    <mergeCell ref="AD128:AG128"/>
    <mergeCell ref="AH128:AK128"/>
    <mergeCell ref="AN128:AR128"/>
    <mergeCell ref="V175:Y175"/>
    <mergeCell ref="Z175:AC175"/>
    <mergeCell ref="AD175:AG175"/>
    <mergeCell ref="AH175:AK175"/>
    <mergeCell ref="AN175:AR175"/>
    <mergeCell ref="V222:Y222"/>
    <mergeCell ref="Z222:AC222"/>
    <mergeCell ref="AD222:AG222"/>
    <mergeCell ref="AH222:AK222"/>
    <mergeCell ref="AN222:AR222"/>
    <mergeCell ref="AH220:AK220"/>
    <mergeCell ref="AL220:AM220"/>
    <mergeCell ref="AN220:AR220"/>
    <mergeCell ref="AH216:AK216"/>
    <mergeCell ref="AL216:AM216"/>
    <mergeCell ref="AN216:AR216"/>
    <mergeCell ref="AH217:AK217"/>
    <mergeCell ref="AN217:AR217"/>
    <mergeCell ref="AH212:AK212"/>
    <mergeCell ref="AL212:AM212"/>
    <mergeCell ref="AN212:AR212"/>
    <mergeCell ref="AH213:AK213"/>
    <mergeCell ref="AN213:AR213"/>
    <mergeCell ref="AH208:AK208"/>
    <mergeCell ref="AL208:AM208"/>
    <mergeCell ref="AN843:AR843"/>
    <mergeCell ref="V884:Y884"/>
    <mergeCell ref="Z884:AC884"/>
    <mergeCell ref="AD884:AG884"/>
    <mergeCell ref="AH884:AK884"/>
    <mergeCell ref="AN884:AR884"/>
    <mergeCell ref="V925:Y925"/>
    <mergeCell ref="Z925:AC925"/>
    <mergeCell ref="AD925:AG925"/>
    <mergeCell ref="AH925:AK925"/>
    <mergeCell ref="AN925:AR925"/>
    <mergeCell ref="V966:Y966"/>
    <mergeCell ref="Z966:AC966"/>
    <mergeCell ref="AD966:AG966"/>
    <mergeCell ref="AH966:AK966"/>
    <mergeCell ref="AN966:AR966"/>
    <mergeCell ref="AH964:AK964"/>
    <mergeCell ref="AL964:AM964"/>
    <mergeCell ref="AN964:AR964"/>
    <mergeCell ref="AH960:AK960"/>
    <mergeCell ref="AL960:AM960"/>
    <mergeCell ref="AN960:AR960"/>
    <mergeCell ref="AH961:AK961"/>
    <mergeCell ref="AN961:AR961"/>
    <mergeCell ref="AH956:AK956"/>
    <mergeCell ref="AL956:AM956"/>
    <mergeCell ref="AN956:AR956"/>
    <mergeCell ref="AH957:AK957"/>
    <mergeCell ref="AN957:AR957"/>
    <mergeCell ref="AH952:AK952"/>
    <mergeCell ref="AL952:AM952"/>
    <mergeCell ref="AN952:AR952"/>
    <mergeCell ref="B80:D88"/>
    <mergeCell ref="F80:N80"/>
    <mergeCell ref="F81:N81"/>
    <mergeCell ref="F82:N82"/>
    <mergeCell ref="F83:N83"/>
    <mergeCell ref="F84:N84"/>
    <mergeCell ref="F85:N85"/>
    <mergeCell ref="F86:N86"/>
    <mergeCell ref="F87:N87"/>
    <mergeCell ref="F88:N88"/>
    <mergeCell ref="C62:I63"/>
    <mergeCell ref="B62:B63"/>
    <mergeCell ref="C72:I73"/>
    <mergeCell ref="B72:B73"/>
    <mergeCell ref="C74:I75"/>
    <mergeCell ref="B74:B75"/>
    <mergeCell ref="C76:I77"/>
    <mergeCell ref="B76:B77"/>
    <mergeCell ref="C78:I79"/>
    <mergeCell ref="B78:B79"/>
    <mergeCell ref="C16:I17"/>
    <mergeCell ref="B16:B17"/>
    <mergeCell ref="C18:I19"/>
    <mergeCell ref="B18:B19"/>
    <mergeCell ref="B20:B21"/>
    <mergeCell ref="C20:I21"/>
    <mergeCell ref="C22:I23"/>
    <mergeCell ref="B22:B23"/>
    <mergeCell ref="C24:I25"/>
    <mergeCell ref="B24:B25"/>
    <mergeCell ref="C64:I65"/>
    <mergeCell ref="B64:B65"/>
    <mergeCell ref="C66:I67"/>
    <mergeCell ref="B66:B67"/>
    <mergeCell ref="C68:I69"/>
    <mergeCell ref="B68:B69"/>
    <mergeCell ref="C70:I71"/>
    <mergeCell ref="B70:B71"/>
    <mergeCell ref="B26:D30"/>
    <mergeCell ref="F26:N26"/>
    <mergeCell ref="F27:N27"/>
    <mergeCell ref="F28:N28"/>
    <mergeCell ref="F29:N29"/>
    <mergeCell ref="F30:N30"/>
    <mergeCell ref="D36:G36"/>
    <mergeCell ref="J18:N19"/>
    <mergeCell ref="D33:E33"/>
    <mergeCell ref="G33:H33"/>
    <mergeCell ref="J33:K33"/>
    <mergeCell ref="B59:I61"/>
    <mergeCell ref="J59:N61"/>
    <mergeCell ref="N56:N58"/>
    <mergeCell ref="C109:I110"/>
    <mergeCell ref="B109:B110"/>
    <mergeCell ref="C111:I112"/>
    <mergeCell ref="B111:B112"/>
    <mergeCell ref="C113:I114"/>
    <mergeCell ref="B113:B114"/>
    <mergeCell ref="C115:I116"/>
    <mergeCell ref="B115:B116"/>
    <mergeCell ref="C117:I118"/>
    <mergeCell ref="B117:B118"/>
    <mergeCell ref="C119:I120"/>
    <mergeCell ref="B119:B120"/>
    <mergeCell ref="C121:I122"/>
    <mergeCell ref="B121:B122"/>
    <mergeCell ref="C123:I124"/>
    <mergeCell ref="B123:B124"/>
    <mergeCell ref="C125:I126"/>
    <mergeCell ref="B125:B126"/>
    <mergeCell ref="B127:D135"/>
    <mergeCell ref="F229:N229"/>
    <mergeCell ref="F181:N181"/>
    <mergeCell ref="F182:N182"/>
    <mergeCell ref="C156:I157"/>
    <mergeCell ref="C158:I159"/>
    <mergeCell ref="C160:I161"/>
    <mergeCell ref="C162:I163"/>
    <mergeCell ref="C164:I165"/>
    <mergeCell ref="C166:I167"/>
    <mergeCell ref="C168:I169"/>
    <mergeCell ref="C170:I171"/>
    <mergeCell ref="C172:I173"/>
    <mergeCell ref="B156:B157"/>
    <mergeCell ref="B158:B159"/>
    <mergeCell ref="B160:B161"/>
    <mergeCell ref="B162:B163"/>
    <mergeCell ref="B164:B165"/>
    <mergeCell ref="B166:B167"/>
    <mergeCell ref="B168:B169"/>
    <mergeCell ref="B170:B171"/>
    <mergeCell ref="B172:B173"/>
    <mergeCell ref="J219:N220"/>
    <mergeCell ref="B221:D229"/>
    <mergeCell ref="C219:I220"/>
    <mergeCell ref="B219:B220"/>
    <mergeCell ref="F221:N221"/>
    <mergeCell ref="F222:N222"/>
    <mergeCell ref="F223:N223"/>
    <mergeCell ref="F224:N224"/>
    <mergeCell ref="F225:N225"/>
    <mergeCell ref="F226:N226"/>
  </mergeCells>
  <phoneticPr fontId="2"/>
  <conditionalFormatting sqref="AN16:AR16 AN18:AR18 AN20:AR20 AN22:AR22 AN72:AR72 AN24:AR24 AN64:AR64 AN66:AR66 AN68:AR68 AN70:AR70 AN74:AR74 AN119:AR119 AN78:AR78 AN76:AR76 AN111:AR111 AN113:AR113 AN115:AR115 AN117:AR117 AN121:AR121 AN123:AR123 AN125:AR125 AN62:AR62 AN109:AR109">
    <cfRule type="expression" dxfId="474" priority="562" stopIfTrue="1">
      <formula>AND(V16="賃金で算定",AN16=0)</formula>
    </cfRule>
  </conditionalFormatting>
  <conditionalFormatting sqref="V17:Y17 V19:Y19 V21:Y21 V23:Y23 V25:Y25">
    <cfRule type="expression" dxfId="473" priority="563" stopIfTrue="1">
      <formula>AND(V16="賃金で算定",AN16=0)</formula>
    </cfRule>
  </conditionalFormatting>
  <conditionalFormatting sqref="V538:Y538 V540:Y540 V542:Y542 V544:Y544 V546:Y546 V548:Y548 V554:Y554 V550:Y550 V552:Y552">
    <cfRule type="expression" dxfId="472" priority="549" stopIfTrue="1">
      <formula>AND(V537="賃金で算定",AN537=0)</formula>
    </cfRule>
  </conditionalFormatting>
  <conditionalFormatting sqref="V579:Y579 V581:Y581 V583:Y583 V585:Y585 V587:Y587 V589:Y589 V595:Y595 V591:Y591 V593:Y593">
    <cfRule type="expression" dxfId="471" priority="548" stopIfTrue="1">
      <formula>AND(V578="賃金で算定",AN578=0)</formula>
    </cfRule>
  </conditionalFormatting>
  <conditionalFormatting sqref="V620:Y620 V622:Y622 V624:Y624 V626:Y626 V628:Y628 V630:Y630 V636:Y636 V632:Y632 V634:Y634">
    <cfRule type="expression" dxfId="470" priority="547" stopIfTrue="1">
      <formula>AND(V619="賃金で算定",AN619=0)</formula>
    </cfRule>
  </conditionalFormatting>
  <conditionalFormatting sqref="V661:Y661 V663:Y663 V665:Y665 V667:Y667 V669:Y669 V671:Y671 V677:Y677 V673:Y673 V675:Y675">
    <cfRule type="expression" dxfId="469" priority="546" stopIfTrue="1">
      <formula>AND(V660="賃金で算定",AN660=0)</formula>
    </cfRule>
  </conditionalFormatting>
  <conditionalFormatting sqref="V702:Y702 V704:Y704 V706:Y706 V708:Y708 V710:Y710 V712:Y712 V718:Y718 V714:Y714 V716:Y716">
    <cfRule type="expression" dxfId="468" priority="545" stopIfTrue="1">
      <formula>AND(V701="賃金で算定",AN701=0)</formula>
    </cfRule>
  </conditionalFormatting>
  <conditionalFormatting sqref="V743:Y743 V745:Y745 V747:Y747 V749:Y749 V751:Y751 V753:Y753 V759:Y759 V755:Y755 V757:Y757">
    <cfRule type="expression" dxfId="467" priority="544" stopIfTrue="1">
      <formula>AND(V742="賃金で算定",AN742=0)</formula>
    </cfRule>
  </conditionalFormatting>
  <conditionalFormatting sqref="V784:Y784 V786:Y786 V788:Y788 V790:Y790 V792:Y792 V794:Y794 V800:Y800 V796:Y796 V798:Y798">
    <cfRule type="expression" dxfId="466" priority="543" stopIfTrue="1">
      <formula>AND(V783="賃金で算定",AN783=0)</formula>
    </cfRule>
  </conditionalFormatting>
  <conditionalFormatting sqref="V825:Y825 V827:Y827 V829:Y829 V831:Y831 V833:Y833 V835:Y835 V841:Y841 V837:Y837 V839:Y839">
    <cfRule type="expression" dxfId="465" priority="542" stopIfTrue="1">
      <formula>AND(V824="賃金で算定",AN824=0)</formula>
    </cfRule>
  </conditionalFormatting>
  <conditionalFormatting sqref="V866:Y866 V868:Y868 V870:Y870 V872:Y872 V874:Y874 V876:Y876 V882:Y882 V878:Y878 V880:Y880">
    <cfRule type="expression" dxfId="464" priority="541" stopIfTrue="1">
      <formula>AND(V865="賃金で算定",AN865=0)</formula>
    </cfRule>
  </conditionalFormatting>
  <conditionalFormatting sqref="V907:Y907 V909:Y909 V911:Y911 V913:Y913 V915:Y915 V917:Y917 V923:Y923 V919:Y919 V921:Y921">
    <cfRule type="expression" dxfId="463" priority="540" stopIfTrue="1">
      <formula>AND(V906="賃金で算定",AN906=0)</formula>
    </cfRule>
  </conditionalFormatting>
  <conditionalFormatting sqref="V948:Y948 V950:Y950 V952:Y952 V954:Y954 V956:Y956 V958:Y958 V964:Y964 V960:Y960 V962:Y962">
    <cfRule type="expression" dxfId="462" priority="539" stopIfTrue="1">
      <formula>AND(V947="賃金で算定",AN947=0)</formula>
    </cfRule>
  </conditionalFormatting>
  <conditionalFormatting sqref="V989:Y989 V991:Y991 V993:Y993 V995:Y995 V997:Y997 V999:Y999 V1005:Y1005 V1001:Y1001 V1003:Y1003">
    <cfRule type="expression" dxfId="461" priority="538" stopIfTrue="1">
      <formula>AND(V988="賃金で算定",AN988=0)</formula>
    </cfRule>
  </conditionalFormatting>
  <conditionalFormatting sqref="V1030:Y1030 V1032:Y1032 V1034:Y1034 V1036:Y1036 V1038:Y1038 V1040:Y1040 V1046:Y1046 V1042:Y1042 V1044:Y1044">
    <cfRule type="expression" dxfId="460" priority="537" stopIfTrue="1">
      <formula>AND(V1029="賃金で算定",AN1029=0)</formula>
    </cfRule>
  </conditionalFormatting>
  <conditionalFormatting sqref="V1071:Y1071 V1073:Y1073 V1075:Y1075 V1077:Y1077 V1079:Y1079 V1081:Y1081 V1087:Y1087 V1083:Y1083 V1085:Y1085">
    <cfRule type="expression" dxfId="459" priority="536" stopIfTrue="1">
      <formula>AND(V1070="賃金で算定",AN1070=0)</formula>
    </cfRule>
  </conditionalFormatting>
  <conditionalFormatting sqref="V1112:Y1112 V1114:Y1114 V1116:Y1116 V1118:Y1118 V1120:Y1120 V1122:Y1122 V1128:Y1128 V1124:Y1124 V1126:Y1126">
    <cfRule type="expression" dxfId="458" priority="535" stopIfTrue="1">
      <formula>AND(V1111="賃金で算定",AN1111=0)</formula>
    </cfRule>
  </conditionalFormatting>
  <conditionalFormatting sqref="V1153:Y1153 V1155:Y1155 V1157:Y1157 V1159:Y1159 V1161:Y1161 V1163:Y1163 V1169:Y1169 V1165:Y1165 V1167:Y1167">
    <cfRule type="expression" dxfId="457" priority="534" stopIfTrue="1">
      <formula>AND(V1152="賃金で算定",AN1152=0)</formula>
    </cfRule>
  </conditionalFormatting>
  <conditionalFormatting sqref="V1194:Y1194 V1196:Y1196 V1198:Y1198 V1200:Y1200 V1202:Y1202 V1204:Y1204 V1210:Y1210 V1206:Y1206 V1208:Y1208">
    <cfRule type="expression" dxfId="456" priority="533" stopIfTrue="1">
      <formula>AND(V1193="賃金で算定",AN1193=0)</formula>
    </cfRule>
  </conditionalFormatting>
  <conditionalFormatting sqref="V1235:Y1235 V1237:Y1237 V1239:Y1239 V1241:Y1241 V1243:Y1243 V1245:Y1245 V1251:Y1251 V1247:Y1247 V1249:Y1249">
    <cfRule type="expression" dxfId="455" priority="532" stopIfTrue="1">
      <formula>AND(V1234="賃金で算定",AN1234=0)</formula>
    </cfRule>
  </conditionalFormatting>
  <conditionalFormatting sqref="V497:Y497 V499:Y499 V501:Y501 V503:Y503 V505:Y505 V507:Y507 V513:Y513 V509:Y509 V511:Y511">
    <cfRule type="expression" dxfId="454" priority="531" stopIfTrue="1">
      <formula>AND(V496="賃金で算定",AN496=0)</formula>
    </cfRule>
  </conditionalFormatting>
  <conditionalFormatting sqref="V456:Y456 V458:Y458 V460:Y460 V462:Y462 V464:Y464 V466:Y466 V472:Y472 V468:Y468 V470:Y470">
    <cfRule type="expression" dxfId="453" priority="530" stopIfTrue="1">
      <formula>AND(V455="賃金で算定",AN455=0)</formula>
    </cfRule>
  </conditionalFormatting>
  <conditionalFormatting sqref="V415:Y415 V417:Y417 V419:Y419 V421:Y421 V423:Y423 V425:Y425 V431:Y431 V427:Y427 V429:Y429">
    <cfRule type="expression" dxfId="452" priority="529" stopIfTrue="1">
      <formula>AND(V414="賃金で算定",AN414=0)</formula>
    </cfRule>
  </conditionalFormatting>
  <conditionalFormatting sqref="V374:Y374 V376:Y376 V378:Y378 V380:Y380 V382:Y382 V384:Y384 V390:Y390 V386:Y386 V388:Y388">
    <cfRule type="expression" dxfId="451" priority="528" stopIfTrue="1">
      <formula>AND(V373="賃金で算定",AN373=0)</formula>
    </cfRule>
  </conditionalFormatting>
  <conditionalFormatting sqref="V333:Y333 V335:Y335 V337:Y337 V339:Y339 V341:Y341 V343:Y343 V349:Y349 V345:Y345 V347:Y347">
    <cfRule type="expression" dxfId="450" priority="527" stopIfTrue="1">
      <formula>AND(V332="賃金で算定",AN332=0)</formula>
    </cfRule>
  </conditionalFormatting>
  <conditionalFormatting sqref="V292:Y292 V294:Y294 V296:Y296 V298:Y298 V300:Y300 V302:Y302 V308:Y308 V304:Y304 V306:Y306">
    <cfRule type="expression" dxfId="449" priority="526" stopIfTrue="1">
      <formula>AND(V291="賃金で算定",AN291=0)</formula>
    </cfRule>
  </conditionalFormatting>
  <conditionalFormatting sqref="V251:Y251 V253:Y253 V255:Y255 V257:Y257 V259:Y259 V261:Y261 V267:Y267 V263:Y263 V265:Y265">
    <cfRule type="expression" dxfId="448" priority="525" stopIfTrue="1">
      <formula>AND(V250="賃金で算定",AN250=0)</formula>
    </cfRule>
  </conditionalFormatting>
  <conditionalFormatting sqref="V204:Y204 V206:Y206 V208:Y208 V210:Y210 V212:Y212 V214:Y214 V220:Y220 V216:Y216 V218:Y218">
    <cfRule type="expression" dxfId="447" priority="524" stopIfTrue="1">
      <formula>AND(V203="賃金で算定",AN203=0)</formula>
    </cfRule>
  </conditionalFormatting>
  <conditionalFormatting sqref="V157:Y157 V159:Y159 V161:Y161 V163:Y163 V165:Y165 V167:Y167 V173:Y173 V169:Y169 V171:Y171">
    <cfRule type="expression" dxfId="446" priority="523" stopIfTrue="1">
      <formula>AND(V156="賃金で算定",AN156=0)</formula>
    </cfRule>
  </conditionalFormatting>
  <conditionalFormatting sqref="V110:Y110 V112:Y112 V114:Y114 V116:Y116 V118:Y118 V120:Y120 V126:Y126 V122:Y122 V124:Y124">
    <cfRule type="expression" dxfId="445" priority="522" stopIfTrue="1">
      <formula>AND(V109="賃金で算定",AN109=0)</formula>
    </cfRule>
  </conditionalFormatting>
  <conditionalFormatting sqref="V63:Y63 V65:Y65 V67:Y67 V69:Y69 V71:Y71 V73:Y73 V79:Y79 V75:Y75 V77:Y77">
    <cfRule type="expression" dxfId="444" priority="521" stopIfTrue="1">
      <formula>AND(V62="賃金で算定",AN62=0)</formula>
    </cfRule>
  </conditionalFormatting>
  <conditionalFormatting sqref="AE31:AF31">
    <cfRule type="expression" dxfId="443" priority="516">
      <formula>IF(AND($F26=""),($V26+$V27&gt;0))</formula>
    </cfRule>
  </conditionalFormatting>
  <conditionalFormatting sqref="AH31">
    <cfRule type="expression" dxfId="442" priority="515">
      <formula>IF(AND($F26=""),($V26+$V27&gt;0))</formula>
    </cfRule>
  </conditionalFormatting>
  <conditionalFormatting sqref="AI31:AJ31">
    <cfRule type="expression" dxfId="441" priority="514">
      <formula>IF(AND($F26=""),($V26+$V27&gt;0))</formula>
    </cfRule>
  </conditionalFormatting>
  <conditionalFormatting sqref="AK31">
    <cfRule type="expression" dxfId="440" priority="513">
      <formula>IF(AND($F26=""),($V26+$V27&gt;0))</formula>
    </cfRule>
  </conditionalFormatting>
  <conditionalFormatting sqref="AL31">
    <cfRule type="expression" dxfId="439" priority="507">
      <formula>IF(AND($F26=""),($V26+$V27&gt;0))</formula>
    </cfRule>
  </conditionalFormatting>
  <conditionalFormatting sqref="AM31">
    <cfRule type="expression" dxfId="438" priority="506">
      <formula>IF(AND($F26=""),($V26+$V27&gt;0))</formula>
    </cfRule>
  </conditionalFormatting>
  <conditionalFormatting sqref="AG31">
    <cfRule type="expression" dxfId="437" priority="504">
      <formula>IF(AND($F26=""),($V26+$V27&gt;0))</formula>
    </cfRule>
  </conditionalFormatting>
  <conditionalFormatting sqref="AD31:AK31">
    <cfRule type="expression" dxfId="436" priority="503">
      <formula>AND($F26="",($V26+$V27&gt;0))</formula>
    </cfRule>
  </conditionalFormatting>
  <conditionalFormatting sqref="AE89:AF89">
    <cfRule type="expression" dxfId="435" priority="502">
      <formula>IF(AND($F80=""),($V80+$V81&gt;0))</formula>
    </cfRule>
  </conditionalFormatting>
  <conditionalFormatting sqref="AH89">
    <cfRule type="expression" dxfId="434" priority="501">
      <formula>IF(AND($F80=""),($V80+$V81&gt;0))</formula>
    </cfRule>
  </conditionalFormatting>
  <conditionalFormatting sqref="AI89:AJ89">
    <cfRule type="expression" dxfId="433" priority="500">
      <formula>IF(AND($F80=""),($V80+$V81&gt;0))</formula>
    </cfRule>
  </conditionalFormatting>
  <conditionalFormatting sqref="AK89">
    <cfRule type="expression" dxfId="432" priority="499">
      <formula>IF(AND($F80=""),($V80+$V81&gt;0))</formula>
    </cfRule>
  </conditionalFormatting>
  <conditionalFormatting sqref="AL89">
    <cfRule type="expression" dxfId="431" priority="498">
      <formula>IF(AND($F80=""),($V80+$V81&gt;0))</formula>
    </cfRule>
  </conditionalFormatting>
  <conditionalFormatting sqref="AM89">
    <cfRule type="expression" dxfId="430" priority="497">
      <formula>IF(AND($F80=""),($V80+$V81&gt;0))</formula>
    </cfRule>
  </conditionalFormatting>
  <conditionalFormatting sqref="AG89">
    <cfRule type="expression" dxfId="429" priority="496">
      <formula>IF(AND($F80=""),($V80+$V81&gt;0))</formula>
    </cfRule>
  </conditionalFormatting>
  <conditionalFormatting sqref="AD89">
    <cfRule type="expression" dxfId="428" priority="495">
      <formula>AND($F80="",($V80+$V81&gt;0))</formula>
    </cfRule>
  </conditionalFormatting>
  <conditionalFormatting sqref="AE136:AF136">
    <cfRule type="expression" dxfId="427" priority="486">
      <formula>IF(AND($F127=""),($V127+$V128&gt;0))</formula>
    </cfRule>
  </conditionalFormatting>
  <conditionalFormatting sqref="AH136">
    <cfRule type="expression" dxfId="426" priority="485">
      <formula>IF(AND($F127=""),($V127+$V128&gt;0))</formula>
    </cfRule>
  </conditionalFormatting>
  <conditionalFormatting sqref="AI136:AJ136">
    <cfRule type="expression" dxfId="425" priority="484">
      <formula>IF(AND($F127=""),($V127+$V128&gt;0))</formula>
    </cfRule>
  </conditionalFormatting>
  <conditionalFormatting sqref="AK136">
    <cfRule type="expression" dxfId="424" priority="483">
      <formula>IF(AND($F127=""),($V127+$V128&gt;0))</formula>
    </cfRule>
  </conditionalFormatting>
  <conditionalFormatting sqref="AL136">
    <cfRule type="expression" dxfId="423" priority="482">
      <formula>IF(AND($F127=""),($V127+$V128&gt;0))</formula>
    </cfRule>
  </conditionalFormatting>
  <conditionalFormatting sqref="AM136">
    <cfRule type="expression" dxfId="422" priority="481">
      <formula>IF(AND($F127=""),($V127+$V128&gt;0))</formula>
    </cfRule>
  </conditionalFormatting>
  <conditionalFormatting sqref="AG136">
    <cfRule type="expression" dxfId="421" priority="480">
      <formula>IF(AND($F127=""),($V127+$V128&gt;0))</formula>
    </cfRule>
  </conditionalFormatting>
  <conditionalFormatting sqref="AD136">
    <cfRule type="expression" dxfId="420" priority="479">
      <formula>IF(AND($F127=""),($V127+$V128&gt;0))</formula>
    </cfRule>
  </conditionalFormatting>
  <conditionalFormatting sqref="O66 O68 O70 O72 O74 O76 O78">
    <cfRule type="expression" dxfId="419" priority="478" stopIfTrue="1">
      <formula>AND(O66="",V67&gt;0)</formula>
    </cfRule>
  </conditionalFormatting>
  <conditionalFormatting sqref="Q62 Q64 Q66 Q68 Q70 Q72 Q74 Q76 Q78">
    <cfRule type="expression" dxfId="418" priority="477" stopIfTrue="1">
      <formula>AND(Q62="",V63&gt;0)</formula>
    </cfRule>
  </conditionalFormatting>
  <conditionalFormatting sqref="Q64">
    <cfRule type="expression" dxfId="417" priority="475">
      <formula>AND($Q64="",$V65&gt;0)</formula>
    </cfRule>
  </conditionalFormatting>
  <conditionalFormatting sqref="O16 O18 O20 O22 O24">
    <cfRule type="expression" dxfId="416" priority="474" stopIfTrue="1">
      <formula>AND(O16="",V17&gt;0)</formula>
    </cfRule>
  </conditionalFormatting>
  <conditionalFormatting sqref="Q16 Q18 Q20 Q22 Q24">
    <cfRule type="expression" dxfId="415" priority="472" stopIfTrue="1">
      <formula>AND(Q16="",V17&gt;0)</formula>
    </cfRule>
  </conditionalFormatting>
  <conditionalFormatting sqref="Q109 Q111 Q113 Q115 Q117 Q119 Q121 Q123 Q125">
    <cfRule type="expression" dxfId="414" priority="470" stopIfTrue="1">
      <formula>AND(Q109="",V110&gt;0)</formula>
    </cfRule>
  </conditionalFormatting>
  <conditionalFormatting sqref="Q111">
    <cfRule type="expression" dxfId="413" priority="468">
      <formula>AND($Q111="",$V112&gt;0)</formula>
    </cfRule>
  </conditionalFormatting>
  <conditionalFormatting sqref="AE183:AF183">
    <cfRule type="expression" dxfId="412" priority="467">
      <formula>IF(AND($F174=""),($V174+$V175&gt;0))</formula>
    </cfRule>
  </conditionalFormatting>
  <conditionalFormatting sqref="AH183">
    <cfRule type="expression" dxfId="411" priority="466">
      <formula>IF(AND($F174=""),($V174+$V175&gt;0))</formula>
    </cfRule>
  </conditionalFormatting>
  <conditionalFormatting sqref="AI183:AJ183">
    <cfRule type="expression" dxfId="410" priority="465">
      <formula>IF(AND($F174=""),($V174+$V175&gt;0))</formula>
    </cfRule>
  </conditionalFormatting>
  <conditionalFormatting sqref="AK183">
    <cfRule type="expression" dxfId="409" priority="464">
      <formula>IF(AND($F174=""),($V174+$V175&gt;0))</formula>
    </cfRule>
  </conditionalFormatting>
  <conditionalFormatting sqref="AL183">
    <cfRule type="expression" dxfId="408" priority="463">
      <formula>IF(AND($F174=""),($V174+$V175&gt;0))</formula>
    </cfRule>
  </conditionalFormatting>
  <conditionalFormatting sqref="AM183">
    <cfRule type="expression" dxfId="407" priority="462">
      <formula>IF(AND($F174=""),($V174+$V175&gt;0))</formula>
    </cfRule>
  </conditionalFormatting>
  <conditionalFormatting sqref="AG183">
    <cfRule type="expression" dxfId="406" priority="461">
      <formula>IF(AND($F174=""),($V174+$V175&gt;0))</formula>
    </cfRule>
  </conditionalFormatting>
  <conditionalFormatting sqref="AD183">
    <cfRule type="expression" dxfId="405" priority="460">
      <formula>IF(AND($F174=""),($V174+$V175&gt;0))</formula>
    </cfRule>
  </conditionalFormatting>
  <conditionalFormatting sqref="Q156 Q158 Q160 Q162 Q164 Q166 Q168 Q170 Q172">
    <cfRule type="expression" dxfId="404" priority="458" stopIfTrue="1">
      <formula>AND(Q156="",V157&gt;0)</formula>
    </cfRule>
  </conditionalFormatting>
  <conditionalFormatting sqref="Q158">
    <cfRule type="expression" dxfId="403" priority="456">
      <formula>AND($Q158="",$V159&gt;0)</formula>
    </cfRule>
  </conditionalFormatting>
  <conditionalFormatting sqref="AE230:AF230">
    <cfRule type="expression" dxfId="402" priority="455">
      <formula>IF(AND($F221=""),($V221+$V222&gt;0))</formula>
    </cfRule>
  </conditionalFormatting>
  <conditionalFormatting sqref="AH230">
    <cfRule type="expression" dxfId="401" priority="454">
      <formula>IF(AND($F221=""),($V221+$V222&gt;0))</formula>
    </cfRule>
  </conditionalFormatting>
  <conditionalFormatting sqref="AI230:AJ230">
    <cfRule type="expression" dxfId="400" priority="453">
      <formula>IF(AND($F221=""),($V221+$V222&gt;0))</formula>
    </cfRule>
  </conditionalFormatting>
  <conditionalFormatting sqref="AK230">
    <cfRule type="expression" dxfId="399" priority="452">
      <formula>IF(AND($F221=""),($V221+$V222&gt;0))</formula>
    </cfRule>
  </conditionalFormatting>
  <conditionalFormatting sqref="AL230">
    <cfRule type="expression" dxfId="398" priority="451">
      <formula>IF(AND($F221=""),($V221+$V222&gt;0))</formula>
    </cfRule>
  </conditionalFormatting>
  <conditionalFormatting sqref="AM230">
    <cfRule type="expression" dxfId="397" priority="450">
      <formula>IF(AND($F221=""),($V221+$V222&gt;0))</formula>
    </cfRule>
  </conditionalFormatting>
  <conditionalFormatting sqref="AG230">
    <cfRule type="expression" dxfId="396" priority="449">
      <formula>IF(AND($F221=""),($V221+$V222&gt;0))</formula>
    </cfRule>
  </conditionalFormatting>
  <conditionalFormatting sqref="AD230">
    <cfRule type="expression" dxfId="395" priority="448">
      <formula>IF(AND($F221=""),($V221+$V222&gt;0))</formula>
    </cfRule>
  </conditionalFormatting>
  <conditionalFormatting sqref="AE271:AF271">
    <cfRule type="expression" dxfId="394" priority="447">
      <formula>IF(AND($F268=""),($V268+$V269&gt;0))</formula>
    </cfRule>
  </conditionalFormatting>
  <conditionalFormatting sqref="AH271">
    <cfRule type="expression" dxfId="393" priority="446">
      <formula>IF(AND($F268=""),($V268+$V269&gt;0))</formula>
    </cfRule>
  </conditionalFormatting>
  <conditionalFormatting sqref="AI271:AJ271">
    <cfRule type="expression" dxfId="392" priority="445">
      <formula>IF(AND($F268=""),($V268+$V269&gt;0))</formula>
    </cfRule>
  </conditionalFormatting>
  <conditionalFormatting sqref="AK271">
    <cfRule type="expression" dxfId="391" priority="444">
      <formula>IF(AND($F268=""),($V268+$V269&gt;0))</formula>
    </cfRule>
  </conditionalFormatting>
  <conditionalFormatting sqref="AL271">
    <cfRule type="expression" dxfId="390" priority="443">
      <formula>IF(AND($F268=""),($V268+$V269&gt;0))</formula>
    </cfRule>
  </conditionalFormatting>
  <conditionalFormatting sqref="AM271">
    <cfRule type="expression" dxfId="389" priority="442">
      <formula>IF(AND($F268=""),($V268+$V269&gt;0))</formula>
    </cfRule>
  </conditionalFormatting>
  <conditionalFormatting sqref="AG271">
    <cfRule type="expression" dxfId="388" priority="441">
      <formula>IF(AND($F268=""),($V268+$V269&gt;0))</formula>
    </cfRule>
  </conditionalFormatting>
  <conditionalFormatting sqref="AD271">
    <cfRule type="expression" dxfId="387" priority="440">
      <formula>IF(AND($F268=""),($V268+$V269&gt;0))</formula>
    </cfRule>
  </conditionalFormatting>
  <conditionalFormatting sqref="AE312:AF312">
    <cfRule type="expression" dxfId="386" priority="439">
      <formula>IF(AND($F309=""),($V309+$V310&gt;0))</formula>
    </cfRule>
  </conditionalFormatting>
  <conditionalFormatting sqref="AH312">
    <cfRule type="expression" dxfId="385" priority="438">
      <formula>IF(AND($F309=""),($V309+$V310&gt;0))</formula>
    </cfRule>
  </conditionalFormatting>
  <conditionalFormatting sqref="AI312:AJ312">
    <cfRule type="expression" dxfId="384" priority="437">
      <formula>IF(AND($F309=""),($V309+$V310&gt;0))</formula>
    </cfRule>
  </conditionalFormatting>
  <conditionalFormatting sqref="AK312">
    <cfRule type="expression" dxfId="383" priority="436">
      <formula>IF(AND($F309=""),($V309+$V310&gt;0))</formula>
    </cfRule>
  </conditionalFormatting>
  <conditionalFormatting sqref="AL312">
    <cfRule type="expression" dxfId="382" priority="435">
      <formula>IF(AND($F309=""),($V309+$V310&gt;0))</formula>
    </cfRule>
  </conditionalFormatting>
  <conditionalFormatting sqref="AM312">
    <cfRule type="expression" dxfId="381" priority="434">
      <formula>IF(AND($F309=""),($V309+$V310&gt;0))</formula>
    </cfRule>
  </conditionalFormatting>
  <conditionalFormatting sqref="AG312">
    <cfRule type="expression" dxfId="380" priority="433">
      <formula>IF(AND($F309=""),($V309+$V310&gt;0))</formula>
    </cfRule>
  </conditionalFormatting>
  <conditionalFormatting sqref="AD312">
    <cfRule type="expression" dxfId="379" priority="432">
      <formula>IF(AND($F309=""),($V309+$V310&gt;0))</formula>
    </cfRule>
  </conditionalFormatting>
  <conditionalFormatting sqref="AE353:AF353">
    <cfRule type="expression" dxfId="378" priority="431">
      <formula>IF(AND($F350=""),($V350+$V351&gt;0))</formula>
    </cfRule>
  </conditionalFormatting>
  <conditionalFormatting sqref="AH353">
    <cfRule type="expression" dxfId="377" priority="430">
      <formula>IF(AND($F350=""),($V350+$V351&gt;0))</formula>
    </cfRule>
  </conditionalFormatting>
  <conditionalFormatting sqref="AI353:AJ353">
    <cfRule type="expression" dxfId="376" priority="429">
      <formula>IF(AND($F350=""),($V350+$V351&gt;0))</formula>
    </cfRule>
  </conditionalFormatting>
  <conditionalFormatting sqref="AK353">
    <cfRule type="expression" dxfId="375" priority="428">
      <formula>IF(AND($F350=""),($V350+$V351&gt;0))</formula>
    </cfRule>
  </conditionalFormatting>
  <conditionalFormatting sqref="AL353">
    <cfRule type="expression" dxfId="374" priority="427">
      <formula>IF(AND($F350=""),($V350+$V351&gt;0))</formula>
    </cfRule>
  </conditionalFormatting>
  <conditionalFormatting sqref="AM353">
    <cfRule type="expression" dxfId="373" priority="426">
      <formula>IF(AND($F350=""),($V350+$V351&gt;0))</formula>
    </cfRule>
  </conditionalFormatting>
  <conditionalFormatting sqref="AG353">
    <cfRule type="expression" dxfId="372" priority="425">
      <formula>IF(AND($F350=""),($V350+$V351&gt;0))</formula>
    </cfRule>
  </conditionalFormatting>
  <conditionalFormatting sqref="AD353">
    <cfRule type="expression" dxfId="371" priority="424">
      <formula>IF(AND($F350=""),($V350+$V351&gt;0))</formula>
    </cfRule>
  </conditionalFormatting>
  <conditionalFormatting sqref="AE394:AF394">
    <cfRule type="expression" dxfId="370" priority="423">
      <formula>IF(AND($F391=""),($V391+$V392&gt;0))</formula>
    </cfRule>
  </conditionalFormatting>
  <conditionalFormatting sqref="AH394">
    <cfRule type="expression" dxfId="369" priority="422">
      <formula>IF(AND($F391=""),($V391+$V392&gt;0))</formula>
    </cfRule>
  </conditionalFormatting>
  <conditionalFormatting sqref="AI394:AJ394">
    <cfRule type="expression" dxfId="368" priority="421">
      <formula>IF(AND($F391=""),($V391+$V392&gt;0))</formula>
    </cfRule>
  </conditionalFormatting>
  <conditionalFormatting sqref="AK394">
    <cfRule type="expression" dxfId="367" priority="420">
      <formula>IF(AND($F391=""),($V391+$V392&gt;0))</formula>
    </cfRule>
  </conditionalFormatting>
  <conditionalFormatting sqref="AL394">
    <cfRule type="expression" dxfId="366" priority="419">
      <formula>IF(AND($F391=""),($V391+$V392&gt;0))</formula>
    </cfRule>
  </conditionalFormatting>
  <conditionalFormatting sqref="AM394">
    <cfRule type="expression" dxfId="365" priority="418">
      <formula>IF(AND($F391=""),($V391+$V392&gt;0))</formula>
    </cfRule>
  </conditionalFormatting>
  <conditionalFormatting sqref="AG394">
    <cfRule type="expression" dxfId="364" priority="417">
      <formula>IF(AND($F391=""),($V391+$V392&gt;0))</formula>
    </cfRule>
  </conditionalFormatting>
  <conditionalFormatting sqref="AD394">
    <cfRule type="expression" dxfId="363" priority="416">
      <formula>IF(AND($F391=""),($V391+$V392&gt;0))</formula>
    </cfRule>
  </conditionalFormatting>
  <conditionalFormatting sqref="AE435:AF435">
    <cfRule type="expression" dxfId="362" priority="415">
      <formula>IF(AND($F432=""),($V432+$V433&gt;0))</formula>
    </cfRule>
  </conditionalFormatting>
  <conditionalFormatting sqref="AH435">
    <cfRule type="expression" dxfId="361" priority="414">
      <formula>IF(AND($F432=""),($V432+$V433&gt;0))</formula>
    </cfRule>
  </conditionalFormatting>
  <conditionalFormatting sqref="AI435:AJ435">
    <cfRule type="expression" dxfId="360" priority="413">
      <formula>IF(AND($F432=""),($V432+$V433&gt;0))</formula>
    </cfRule>
  </conditionalFormatting>
  <conditionalFormatting sqref="AK435">
    <cfRule type="expression" dxfId="359" priority="412">
      <formula>IF(AND($F432=""),($V432+$V433&gt;0))</formula>
    </cfRule>
  </conditionalFormatting>
  <conditionalFormatting sqref="AL435">
    <cfRule type="expression" dxfId="358" priority="411">
      <formula>IF(AND($F432=""),($V432+$V433&gt;0))</formula>
    </cfRule>
  </conditionalFormatting>
  <conditionalFormatting sqref="AM435">
    <cfRule type="expression" dxfId="357" priority="410">
      <formula>IF(AND($F432=""),($V432+$V433&gt;0))</formula>
    </cfRule>
  </conditionalFormatting>
  <conditionalFormatting sqref="AG435">
    <cfRule type="expression" dxfId="356" priority="409">
      <formula>IF(AND($F432=""),($V432+$V433&gt;0))</formula>
    </cfRule>
  </conditionalFormatting>
  <conditionalFormatting sqref="AD435">
    <cfRule type="expression" dxfId="355" priority="408">
      <formula>IF(AND($F432=""),($V432+$V433&gt;0))</formula>
    </cfRule>
  </conditionalFormatting>
  <conditionalFormatting sqref="AE476:AF476">
    <cfRule type="expression" dxfId="354" priority="407">
      <formula>IF(AND($F473=""),($V473+$V474&gt;0))</formula>
    </cfRule>
  </conditionalFormatting>
  <conditionalFormatting sqref="AH476">
    <cfRule type="expression" dxfId="353" priority="406">
      <formula>IF(AND($F473=""),($V473+$V474&gt;0))</formula>
    </cfRule>
  </conditionalFormatting>
  <conditionalFormatting sqref="AI476:AJ476">
    <cfRule type="expression" dxfId="352" priority="405">
      <formula>IF(AND($F473=""),($V473+$V474&gt;0))</formula>
    </cfRule>
  </conditionalFormatting>
  <conditionalFormatting sqref="AK476">
    <cfRule type="expression" dxfId="351" priority="404">
      <formula>IF(AND($F473=""),($V473+$V474&gt;0))</formula>
    </cfRule>
  </conditionalFormatting>
  <conditionalFormatting sqref="AL476">
    <cfRule type="expression" dxfId="350" priority="403">
      <formula>IF(AND($F473=""),($V473+$V474&gt;0))</formula>
    </cfRule>
  </conditionalFormatting>
  <conditionalFormatting sqref="AM476">
    <cfRule type="expression" dxfId="349" priority="402">
      <formula>IF(AND($F473=""),($V473+$V474&gt;0))</formula>
    </cfRule>
  </conditionalFormatting>
  <conditionalFormatting sqref="AG476">
    <cfRule type="expression" dxfId="348" priority="401">
      <formula>IF(AND($F473=""),($V473+$V474&gt;0))</formula>
    </cfRule>
  </conditionalFormatting>
  <conditionalFormatting sqref="AD476">
    <cfRule type="expression" dxfId="347" priority="400">
      <formula>IF(AND($F473=""),($V473+$V474&gt;0))</formula>
    </cfRule>
  </conditionalFormatting>
  <conditionalFormatting sqref="AE517:AF517">
    <cfRule type="expression" dxfId="346" priority="399">
      <formula>IF(AND($F514=""),($V514+$V515&gt;0))</formula>
    </cfRule>
  </conditionalFormatting>
  <conditionalFormatting sqref="AH517">
    <cfRule type="expression" dxfId="345" priority="398">
      <formula>IF(AND($F514=""),($V514+$V515&gt;0))</formula>
    </cfRule>
  </conditionalFormatting>
  <conditionalFormatting sqref="AI517:AJ517">
    <cfRule type="expression" dxfId="344" priority="397">
      <formula>IF(AND($F514=""),($V514+$V515&gt;0))</formula>
    </cfRule>
  </conditionalFormatting>
  <conditionalFormatting sqref="AK517">
    <cfRule type="expression" dxfId="343" priority="396">
      <formula>IF(AND($F514=""),($V514+$V515&gt;0))</formula>
    </cfRule>
  </conditionalFormatting>
  <conditionalFormatting sqref="AL517">
    <cfRule type="expression" dxfId="342" priority="395">
      <formula>IF(AND($F514=""),($V514+$V515&gt;0))</formula>
    </cfRule>
  </conditionalFormatting>
  <conditionalFormatting sqref="AM517">
    <cfRule type="expression" dxfId="341" priority="394">
      <formula>IF(AND($F514=""),($V514+$V515&gt;0))</formula>
    </cfRule>
  </conditionalFormatting>
  <conditionalFormatting sqref="AG517">
    <cfRule type="expression" dxfId="340" priority="393">
      <formula>IF(AND($F514=""),($V514+$V515&gt;0))</formula>
    </cfRule>
  </conditionalFormatting>
  <conditionalFormatting sqref="AD517">
    <cfRule type="expression" dxfId="339" priority="392">
      <formula>IF(AND($F514=""),($V514+$V515&gt;0))</formula>
    </cfRule>
  </conditionalFormatting>
  <conditionalFormatting sqref="AE558:AF558">
    <cfRule type="expression" dxfId="338" priority="391">
      <formula>IF(AND($F555=""),($V555+$V556&gt;0))</formula>
    </cfRule>
  </conditionalFormatting>
  <conditionalFormatting sqref="AH558">
    <cfRule type="expression" dxfId="337" priority="390">
      <formula>IF(AND($F555=""),($V555+$V556&gt;0))</formula>
    </cfRule>
  </conditionalFormatting>
  <conditionalFormatting sqref="AI558:AJ558">
    <cfRule type="expression" dxfId="336" priority="389">
      <formula>IF(AND($F555=""),($V555+$V556&gt;0))</formula>
    </cfRule>
  </conditionalFormatting>
  <conditionalFormatting sqref="AK558">
    <cfRule type="expression" dxfId="335" priority="388">
      <formula>IF(AND($F555=""),($V555+$V556&gt;0))</formula>
    </cfRule>
  </conditionalFormatting>
  <conditionalFormatting sqref="AL558">
    <cfRule type="expression" dxfId="334" priority="387">
      <formula>IF(AND($F555=""),($V555+$V556&gt;0))</formula>
    </cfRule>
  </conditionalFormatting>
  <conditionalFormatting sqref="AM558">
    <cfRule type="expression" dxfId="333" priority="386">
      <formula>IF(AND($F555=""),($V555+$V556&gt;0))</formula>
    </cfRule>
  </conditionalFormatting>
  <conditionalFormatting sqref="AG558">
    <cfRule type="expression" dxfId="332" priority="385">
      <formula>IF(AND($F555=""),($V555+$V556&gt;0))</formula>
    </cfRule>
  </conditionalFormatting>
  <conditionalFormatting sqref="AD558">
    <cfRule type="expression" dxfId="331" priority="384">
      <formula>IF(AND($F555=""),($V555+$V556&gt;0))</formula>
    </cfRule>
  </conditionalFormatting>
  <conditionalFormatting sqref="AE599:AF599">
    <cfRule type="expression" dxfId="330" priority="383">
      <formula>IF(AND($F596=""),($V596+$V597&gt;0))</formula>
    </cfRule>
  </conditionalFormatting>
  <conditionalFormatting sqref="AH599">
    <cfRule type="expression" dxfId="329" priority="382">
      <formula>IF(AND($F596=""),($V596+$V597&gt;0))</formula>
    </cfRule>
  </conditionalFormatting>
  <conditionalFormatting sqref="AI599:AJ599">
    <cfRule type="expression" dxfId="328" priority="381">
      <formula>IF(AND($F596=""),($V596+$V597&gt;0))</formula>
    </cfRule>
  </conditionalFormatting>
  <conditionalFormatting sqref="AK599">
    <cfRule type="expression" dxfId="327" priority="380">
      <formula>IF(AND($F596=""),($V596+$V597&gt;0))</formula>
    </cfRule>
  </conditionalFormatting>
  <conditionalFormatting sqref="AL599">
    <cfRule type="expression" dxfId="326" priority="379">
      <formula>IF(AND($F596=""),($V596+$V597&gt;0))</formula>
    </cfRule>
  </conditionalFormatting>
  <conditionalFormatting sqref="AM599">
    <cfRule type="expression" dxfId="325" priority="378">
      <formula>IF(AND($F596=""),($V596+$V597&gt;0))</formula>
    </cfRule>
  </conditionalFormatting>
  <conditionalFormatting sqref="AG599">
    <cfRule type="expression" dxfId="324" priority="377">
      <formula>IF(AND($F596=""),($V596+$V597&gt;0))</formula>
    </cfRule>
  </conditionalFormatting>
  <conditionalFormatting sqref="AD599">
    <cfRule type="expression" dxfId="323" priority="376">
      <formula>IF(AND($F596=""),($V596+$V597&gt;0))</formula>
    </cfRule>
  </conditionalFormatting>
  <conditionalFormatting sqref="AE640:AF640">
    <cfRule type="expression" dxfId="322" priority="375">
      <formula>IF(AND($F637=""),($V637+$V638&gt;0))</formula>
    </cfRule>
  </conditionalFormatting>
  <conditionalFormatting sqref="AH640">
    <cfRule type="expression" dxfId="321" priority="374">
      <formula>IF(AND($F637=""),($V637+$V638&gt;0))</formula>
    </cfRule>
  </conditionalFormatting>
  <conditionalFormatting sqref="AI640:AJ640">
    <cfRule type="expression" dxfId="320" priority="373">
      <formula>IF(AND($F637=""),($V637+$V638&gt;0))</formula>
    </cfRule>
  </conditionalFormatting>
  <conditionalFormatting sqref="AK640">
    <cfRule type="expression" dxfId="319" priority="372">
      <formula>IF(AND($F637=""),($V637+$V638&gt;0))</formula>
    </cfRule>
  </conditionalFormatting>
  <conditionalFormatting sqref="AL640">
    <cfRule type="expression" dxfId="318" priority="371">
      <formula>IF(AND($F637=""),($V637+$V638&gt;0))</formula>
    </cfRule>
  </conditionalFormatting>
  <conditionalFormatting sqref="AM640">
    <cfRule type="expression" dxfId="317" priority="370">
      <formula>IF(AND($F637=""),($V637+$V638&gt;0))</formula>
    </cfRule>
  </conditionalFormatting>
  <conditionalFormatting sqref="AG640">
    <cfRule type="expression" dxfId="316" priority="369">
      <formula>IF(AND($F637=""),($V637+$V638&gt;0))</formula>
    </cfRule>
  </conditionalFormatting>
  <conditionalFormatting sqref="AD640">
    <cfRule type="expression" dxfId="315" priority="368">
      <formula>IF(AND($F637=""),($V637+$V638&gt;0))</formula>
    </cfRule>
  </conditionalFormatting>
  <conditionalFormatting sqref="AE681:AF681">
    <cfRule type="expression" dxfId="314" priority="367">
      <formula>IF(AND($F678=""),($V678+$V679&gt;0))</formula>
    </cfRule>
  </conditionalFormatting>
  <conditionalFormatting sqref="AH681">
    <cfRule type="expression" dxfId="313" priority="366">
      <formula>IF(AND($F678=""),($V678+$V679&gt;0))</formula>
    </cfRule>
  </conditionalFormatting>
  <conditionalFormatting sqref="AI681:AJ681">
    <cfRule type="expression" dxfId="312" priority="365">
      <formula>IF(AND($F678=""),($V678+$V679&gt;0))</formula>
    </cfRule>
  </conditionalFormatting>
  <conditionalFormatting sqref="AK681">
    <cfRule type="expression" dxfId="311" priority="364">
      <formula>IF(AND($F678=""),($V678+$V679&gt;0))</formula>
    </cfRule>
  </conditionalFormatting>
  <conditionalFormatting sqref="AL681">
    <cfRule type="expression" dxfId="310" priority="363">
      <formula>IF(AND($F678=""),($V678+$V679&gt;0))</formula>
    </cfRule>
  </conditionalFormatting>
  <conditionalFormatting sqref="AM681">
    <cfRule type="expression" dxfId="309" priority="362">
      <formula>IF(AND($F678=""),($V678+$V679&gt;0))</formula>
    </cfRule>
  </conditionalFormatting>
  <conditionalFormatting sqref="AG681">
    <cfRule type="expression" dxfId="308" priority="361">
      <formula>IF(AND($F678=""),($V678+$V679&gt;0))</formula>
    </cfRule>
  </conditionalFormatting>
  <conditionalFormatting sqref="AD681">
    <cfRule type="expression" dxfId="307" priority="360">
      <formula>IF(AND($F678=""),($V678+$V679&gt;0))</formula>
    </cfRule>
  </conditionalFormatting>
  <conditionalFormatting sqref="AE722:AF722">
    <cfRule type="expression" dxfId="306" priority="359">
      <formula>IF(AND($F719=""),($V719+$V720&gt;0))</formula>
    </cfRule>
  </conditionalFormatting>
  <conditionalFormatting sqref="AH722">
    <cfRule type="expression" dxfId="305" priority="358">
      <formula>IF(AND($F719=""),($V719+$V720&gt;0))</formula>
    </cfRule>
  </conditionalFormatting>
  <conditionalFormatting sqref="AI722:AJ722">
    <cfRule type="expression" dxfId="304" priority="357">
      <formula>IF(AND($F719=""),($V719+$V720&gt;0))</formula>
    </cfRule>
  </conditionalFormatting>
  <conditionalFormatting sqref="AK722">
    <cfRule type="expression" dxfId="303" priority="356">
      <formula>IF(AND($F719=""),($V719+$V720&gt;0))</formula>
    </cfRule>
  </conditionalFormatting>
  <conditionalFormatting sqref="AL722">
    <cfRule type="expression" dxfId="302" priority="355">
      <formula>IF(AND($F719=""),($V719+$V720&gt;0))</formula>
    </cfRule>
  </conditionalFormatting>
  <conditionalFormatting sqref="AM722">
    <cfRule type="expression" dxfId="301" priority="354">
      <formula>IF(AND($F719=""),($V719+$V720&gt;0))</formula>
    </cfRule>
  </conditionalFormatting>
  <conditionalFormatting sqref="AG722">
    <cfRule type="expression" dxfId="300" priority="353">
      <formula>IF(AND($F719=""),($V719+$V720&gt;0))</formula>
    </cfRule>
  </conditionalFormatting>
  <conditionalFormatting sqref="AD722">
    <cfRule type="expression" dxfId="299" priority="352">
      <formula>IF(AND($F719=""),($V719+$V720&gt;0))</formula>
    </cfRule>
  </conditionalFormatting>
  <conditionalFormatting sqref="AE763:AF763">
    <cfRule type="expression" dxfId="298" priority="351">
      <formula>IF(AND($F760=""),($V760+$V761&gt;0))</formula>
    </cfRule>
  </conditionalFormatting>
  <conditionalFormatting sqref="AH763">
    <cfRule type="expression" dxfId="297" priority="350">
      <formula>IF(AND($F760=""),($V760+$V761&gt;0))</formula>
    </cfRule>
  </conditionalFormatting>
  <conditionalFormatting sqref="AI763:AJ763">
    <cfRule type="expression" dxfId="296" priority="349">
      <formula>IF(AND($F760=""),($V760+$V761&gt;0))</formula>
    </cfRule>
  </conditionalFormatting>
  <conditionalFormatting sqref="AK763">
    <cfRule type="expression" dxfId="295" priority="348">
      <formula>IF(AND($F760=""),($V760+$V761&gt;0))</formula>
    </cfRule>
  </conditionalFormatting>
  <conditionalFormatting sqref="AL763">
    <cfRule type="expression" dxfId="294" priority="347">
      <formula>IF(AND($F760=""),($V760+$V761&gt;0))</formula>
    </cfRule>
  </conditionalFormatting>
  <conditionalFormatting sqref="AM763">
    <cfRule type="expression" dxfId="293" priority="346">
      <formula>IF(AND($F760=""),($V760+$V761&gt;0))</formula>
    </cfRule>
  </conditionalFormatting>
  <conditionalFormatting sqref="AG763">
    <cfRule type="expression" dxfId="292" priority="345">
      <formula>IF(AND($F760=""),($V760+$V761&gt;0))</formula>
    </cfRule>
  </conditionalFormatting>
  <conditionalFormatting sqref="AD763">
    <cfRule type="expression" dxfId="291" priority="344">
      <formula>IF(AND($F760=""),($V760+$V761&gt;0))</formula>
    </cfRule>
  </conditionalFormatting>
  <conditionalFormatting sqref="AE804:AF804">
    <cfRule type="expression" dxfId="290" priority="343">
      <formula>IF(AND($F801=""),($V801+$V802&gt;0))</formula>
    </cfRule>
  </conditionalFormatting>
  <conditionalFormatting sqref="AH804">
    <cfRule type="expression" dxfId="289" priority="342">
      <formula>IF(AND($F801=""),($V801+$V802&gt;0))</formula>
    </cfRule>
  </conditionalFormatting>
  <conditionalFormatting sqref="AI804:AJ804">
    <cfRule type="expression" dxfId="288" priority="341">
      <formula>IF(AND($F801=""),($V801+$V802&gt;0))</formula>
    </cfRule>
  </conditionalFormatting>
  <conditionalFormatting sqref="AK804">
    <cfRule type="expression" dxfId="287" priority="340">
      <formula>IF(AND($F801=""),($V801+$V802&gt;0))</formula>
    </cfRule>
  </conditionalFormatting>
  <conditionalFormatting sqref="AL804">
    <cfRule type="expression" dxfId="286" priority="339">
      <formula>IF(AND($F801=""),($V801+$V802&gt;0))</formula>
    </cfRule>
  </conditionalFormatting>
  <conditionalFormatting sqref="AM804">
    <cfRule type="expression" dxfId="285" priority="338">
      <formula>IF(AND($F801=""),($V801+$V802&gt;0))</formula>
    </cfRule>
  </conditionalFormatting>
  <conditionalFormatting sqref="AG804">
    <cfRule type="expression" dxfId="284" priority="337">
      <formula>IF(AND($F801=""),($V801+$V802&gt;0))</formula>
    </cfRule>
  </conditionalFormatting>
  <conditionalFormatting sqref="AD804">
    <cfRule type="expression" dxfId="283" priority="336">
      <formula>IF(AND($F801=""),($V801+$V802&gt;0))</formula>
    </cfRule>
  </conditionalFormatting>
  <conditionalFormatting sqref="AE845:AF845">
    <cfRule type="expression" dxfId="282" priority="335">
      <formula>IF(AND($F842=""),($V842+$V843&gt;0))</formula>
    </cfRule>
  </conditionalFormatting>
  <conditionalFormatting sqref="AH845">
    <cfRule type="expression" dxfId="281" priority="334">
      <formula>IF(AND($F842=""),($V842+$V843&gt;0))</formula>
    </cfRule>
  </conditionalFormatting>
  <conditionalFormatting sqref="AI845:AJ845">
    <cfRule type="expression" dxfId="280" priority="333">
      <formula>IF(AND($F842=""),($V842+$V843&gt;0))</formula>
    </cfRule>
  </conditionalFormatting>
  <conditionalFormatting sqref="AK845">
    <cfRule type="expression" dxfId="279" priority="332">
      <formula>IF(AND($F842=""),($V842+$V843&gt;0))</formula>
    </cfRule>
  </conditionalFormatting>
  <conditionalFormatting sqref="AL845">
    <cfRule type="expression" dxfId="278" priority="331">
      <formula>IF(AND($F842=""),($V842+$V843&gt;0))</formula>
    </cfRule>
  </conditionalFormatting>
  <conditionalFormatting sqref="AM845">
    <cfRule type="expression" dxfId="277" priority="330">
      <formula>IF(AND($F842=""),($V842+$V843&gt;0))</formula>
    </cfRule>
  </conditionalFormatting>
  <conditionalFormatting sqref="AG845">
    <cfRule type="expression" dxfId="276" priority="329">
      <formula>IF(AND($F842=""),($V842+$V843&gt;0))</formula>
    </cfRule>
  </conditionalFormatting>
  <conditionalFormatting sqref="AD845">
    <cfRule type="expression" dxfId="275" priority="328">
      <formula>IF(AND($F842=""),($V842+$V843&gt;0))</formula>
    </cfRule>
  </conditionalFormatting>
  <conditionalFormatting sqref="AE886:AF886">
    <cfRule type="expression" dxfId="274" priority="327">
      <formula>IF(AND($F883=""),($V883+$V884&gt;0))</formula>
    </cfRule>
  </conditionalFormatting>
  <conditionalFormatting sqref="AH886">
    <cfRule type="expression" dxfId="273" priority="326">
      <formula>IF(AND($F883=""),($V883+$V884&gt;0))</formula>
    </cfRule>
  </conditionalFormatting>
  <conditionalFormatting sqref="AI886:AJ886">
    <cfRule type="expression" dxfId="272" priority="325">
      <formula>IF(AND($F883=""),($V883+$V884&gt;0))</formula>
    </cfRule>
  </conditionalFormatting>
  <conditionalFormatting sqref="AK886">
    <cfRule type="expression" dxfId="271" priority="324">
      <formula>IF(AND($F883=""),($V883+$V884&gt;0))</formula>
    </cfRule>
  </conditionalFormatting>
  <conditionalFormatting sqref="AL886">
    <cfRule type="expression" dxfId="270" priority="323">
      <formula>IF(AND($F883=""),($V883+$V884&gt;0))</formula>
    </cfRule>
  </conditionalFormatting>
  <conditionalFormatting sqref="AM886">
    <cfRule type="expression" dxfId="269" priority="322">
      <formula>IF(AND($F883=""),($V883+$V884&gt;0))</formula>
    </cfRule>
  </conditionalFormatting>
  <conditionalFormatting sqref="AG886">
    <cfRule type="expression" dxfId="268" priority="321">
      <formula>IF(AND($F883=""),($V883+$V884&gt;0))</formula>
    </cfRule>
  </conditionalFormatting>
  <conditionalFormatting sqref="AD886">
    <cfRule type="expression" dxfId="267" priority="320">
      <formula>IF(AND($F883=""),($V883+$V884&gt;0))</formula>
    </cfRule>
  </conditionalFormatting>
  <conditionalFormatting sqref="AE927:AF927">
    <cfRule type="expression" dxfId="266" priority="319">
      <formula>IF(AND($F924=""),($V924+$V925&gt;0))</formula>
    </cfRule>
  </conditionalFormatting>
  <conditionalFormatting sqref="AH927">
    <cfRule type="expression" dxfId="265" priority="318">
      <formula>IF(AND($F924=""),($V924+$V925&gt;0))</formula>
    </cfRule>
  </conditionalFormatting>
  <conditionalFormatting sqref="AI927:AJ927">
    <cfRule type="expression" dxfId="264" priority="317">
      <formula>IF(AND($F924=""),($V924+$V925&gt;0))</formula>
    </cfRule>
  </conditionalFormatting>
  <conditionalFormatting sqref="AK927">
    <cfRule type="expression" dxfId="263" priority="316">
      <formula>IF(AND($F924=""),($V924+$V925&gt;0))</formula>
    </cfRule>
  </conditionalFormatting>
  <conditionalFormatting sqref="AL927">
    <cfRule type="expression" dxfId="262" priority="315">
      <formula>IF(AND($F924=""),($V924+$V925&gt;0))</formula>
    </cfRule>
  </conditionalFormatting>
  <conditionalFormatting sqref="AM927">
    <cfRule type="expression" dxfId="261" priority="314">
      <formula>IF(AND($F924=""),($V924+$V925&gt;0))</formula>
    </cfRule>
  </conditionalFormatting>
  <conditionalFormatting sqref="AG927">
    <cfRule type="expression" dxfId="260" priority="313">
      <formula>IF(AND($F924=""),($V924+$V925&gt;0))</formula>
    </cfRule>
  </conditionalFormatting>
  <conditionalFormatting sqref="AD927">
    <cfRule type="expression" dxfId="259" priority="312">
      <formula>IF(AND($F924=""),($V924+$V925&gt;0))</formula>
    </cfRule>
  </conditionalFormatting>
  <conditionalFormatting sqref="AE968:AF968">
    <cfRule type="expression" dxfId="258" priority="311">
      <formula>IF(AND($F965=""),($V965+$V966&gt;0))</formula>
    </cfRule>
  </conditionalFormatting>
  <conditionalFormatting sqref="AH968">
    <cfRule type="expression" dxfId="257" priority="310">
      <formula>IF(AND($F965=""),($V965+$V966&gt;0))</formula>
    </cfRule>
  </conditionalFormatting>
  <conditionalFormatting sqref="AI968:AJ968">
    <cfRule type="expression" dxfId="256" priority="309">
      <formula>IF(AND($F965=""),($V965+$V966&gt;0))</formula>
    </cfRule>
  </conditionalFormatting>
  <conditionalFormatting sqref="AK968">
    <cfRule type="expression" dxfId="255" priority="308">
      <formula>IF(AND($F965=""),($V965+$V966&gt;0))</formula>
    </cfRule>
  </conditionalFormatting>
  <conditionalFormatting sqref="AL968">
    <cfRule type="expression" dxfId="254" priority="307">
      <formula>IF(AND($F965=""),($V965+$V966&gt;0))</formula>
    </cfRule>
  </conditionalFormatting>
  <conditionalFormatting sqref="AM968">
    <cfRule type="expression" dxfId="253" priority="306">
      <formula>IF(AND($F965=""),($V965+$V966&gt;0))</formula>
    </cfRule>
  </conditionalFormatting>
  <conditionalFormatting sqref="AG968">
    <cfRule type="expression" dxfId="252" priority="305">
      <formula>IF(AND($F965=""),($V965+$V966&gt;0))</formula>
    </cfRule>
  </conditionalFormatting>
  <conditionalFormatting sqref="AD968">
    <cfRule type="expression" dxfId="251" priority="304">
      <formula>IF(AND($F965=""),($V965+$V966&gt;0))</formula>
    </cfRule>
  </conditionalFormatting>
  <conditionalFormatting sqref="AE1009:AF1009">
    <cfRule type="expression" dxfId="250" priority="303">
      <formula>IF(AND($F1006=""),($V1006+$V1007&gt;0))</formula>
    </cfRule>
  </conditionalFormatting>
  <conditionalFormatting sqref="AH1009">
    <cfRule type="expression" dxfId="249" priority="302">
      <formula>IF(AND($F1006=""),($V1006+$V1007&gt;0))</formula>
    </cfRule>
  </conditionalFormatting>
  <conditionalFormatting sqref="AI1009:AJ1009">
    <cfRule type="expression" dxfId="248" priority="301">
      <formula>IF(AND($F1006=""),($V1006+$V1007&gt;0))</formula>
    </cfRule>
  </conditionalFormatting>
  <conditionalFormatting sqref="AK1009">
    <cfRule type="expression" dxfId="247" priority="300">
      <formula>IF(AND($F1006=""),($V1006+$V1007&gt;0))</formula>
    </cfRule>
  </conditionalFormatting>
  <conditionalFormatting sqref="AL1009">
    <cfRule type="expression" dxfId="246" priority="299">
      <formula>IF(AND($F1006=""),($V1006+$V1007&gt;0))</formula>
    </cfRule>
  </conditionalFormatting>
  <conditionalFormatting sqref="AM1009">
    <cfRule type="expression" dxfId="245" priority="298">
      <formula>IF(AND($F1006=""),($V1006+$V1007&gt;0))</formula>
    </cfRule>
  </conditionalFormatting>
  <conditionalFormatting sqref="AG1009">
    <cfRule type="expression" dxfId="244" priority="297">
      <formula>IF(AND($F1006=""),($V1006+$V1007&gt;0))</formula>
    </cfRule>
  </conditionalFormatting>
  <conditionalFormatting sqref="AD1009">
    <cfRule type="expression" dxfId="243" priority="296">
      <formula>IF(AND($F1006=""),($V1006+$V1007&gt;0))</formula>
    </cfRule>
  </conditionalFormatting>
  <conditionalFormatting sqref="AE1050:AF1050">
    <cfRule type="expression" dxfId="242" priority="295">
      <formula>IF(AND($F1047=""),($V1047+$V1048&gt;0))</formula>
    </cfRule>
  </conditionalFormatting>
  <conditionalFormatting sqref="AH1050">
    <cfRule type="expression" dxfId="241" priority="294">
      <formula>IF(AND($F1047=""),($V1047+$V1048&gt;0))</formula>
    </cfRule>
  </conditionalFormatting>
  <conditionalFormatting sqref="AI1050:AJ1050">
    <cfRule type="expression" dxfId="240" priority="293">
      <formula>IF(AND($F1047=""),($V1047+$V1048&gt;0))</formula>
    </cfRule>
  </conditionalFormatting>
  <conditionalFormatting sqref="AK1050">
    <cfRule type="expression" dxfId="239" priority="292">
      <formula>IF(AND($F1047=""),($V1047+$V1048&gt;0))</formula>
    </cfRule>
  </conditionalFormatting>
  <conditionalFormatting sqref="AL1050">
    <cfRule type="expression" dxfId="238" priority="291">
      <formula>IF(AND($F1047=""),($V1047+$V1048&gt;0))</formula>
    </cfRule>
  </conditionalFormatting>
  <conditionalFormatting sqref="AM1050">
    <cfRule type="expression" dxfId="237" priority="290">
      <formula>IF(AND($F1047=""),($V1047+$V1048&gt;0))</formula>
    </cfRule>
  </conditionalFormatting>
  <conditionalFormatting sqref="AG1050">
    <cfRule type="expression" dxfId="236" priority="289">
      <formula>IF(AND($F1047=""),($V1047+$V1048&gt;0))</formula>
    </cfRule>
  </conditionalFormatting>
  <conditionalFormatting sqref="AD1050">
    <cfRule type="expression" dxfId="235" priority="288">
      <formula>IF(AND($F1047=""),($V1047+$V1048&gt;0))</formula>
    </cfRule>
  </conditionalFormatting>
  <conditionalFormatting sqref="AE1091:AF1091">
    <cfRule type="expression" dxfId="234" priority="287">
      <formula>IF(AND($F1088=""),($V1088+$V1089&gt;0))</formula>
    </cfRule>
  </conditionalFormatting>
  <conditionalFormatting sqref="AH1091">
    <cfRule type="expression" dxfId="233" priority="286">
      <formula>IF(AND($F1088=""),($V1088+$V1089&gt;0))</formula>
    </cfRule>
  </conditionalFormatting>
  <conditionalFormatting sqref="AI1091:AJ1091">
    <cfRule type="expression" dxfId="232" priority="285">
      <formula>IF(AND($F1088=""),($V1088+$V1089&gt;0))</formula>
    </cfRule>
  </conditionalFormatting>
  <conditionalFormatting sqref="AK1091">
    <cfRule type="expression" dxfId="231" priority="284">
      <formula>IF(AND($F1088=""),($V1088+$V1089&gt;0))</formula>
    </cfRule>
  </conditionalFormatting>
  <conditionalFormatting sqref="AL1091">
    <cfRule type="expression" dxfId="230" priority="283">
      <formula>IF(AND($F1088=""),($V1088+$V1089&gt;0))</formula>
    </cfRule>
  </conditionalFormatting>
  <conditionalFormatting sqref="AM1091">
    <cfRule type="expression" dxfId="229" priority="282">
      <formula>IF(AND($F1088=""),($V1088+$V1089&gt;0))</formula>
    </cfRule>
  </conditionalFormatting>
  <conditionalFormatting sqref="AG1091">
    <cfRule type="expression" dxfId="228" priority="281">
      <formula>IF(AND($F1088=""),($V1088+$V1089&gt;0))</formula>
    </cfRule>
  </conditionalFormatting>
  <conditionalFormatting sqref="AD1091">
    <cfRule type="expression" dxfId="227" priority="280">
      <formula>IF(AND($F1088=""),($V1088+$V1089&gt;0))</formula>
    </cfRule>
  </conditionalFormatting>
  <conditionalFormatting sqref="AE1132:AF1132">
    <cfRule type="expression" dxfId="226" priority="279">
      <formula>IF(AND($F1129=""),($V1129+$V1130&gt;0))</formula>
    </cfRule>
  </conditionalFormatting>
  <conditionalFormatting sqref="AH1132">
    <cfRule type="expression" dxfId="225" priority="278">
      <formula>IF(AND($F1129=""),($V1129+$V1130&gt;0))</formula>
    </cfRule>
  </conditionalFormatting>
  <conditionalFormatting sqref="AI1132:AJ1132">
    <cfRule type="expression" dxfId="224" priority="277">
      <formula>IF(AND($F1129=""),($V1129+$V1130&gt;0))</formula>
    </cfRule>
  </conditionalFormatting>
  <conditionalFormatting sqref="AK1132">
    <cfRule type="expression" dxfId="223" priority="276">
      <formula>IF(AND($F1129=""),($V1129+$V1130&gt;0))</formula>
    </cfRule>
  </conditionalFormatting>
  <conditionalFormatting sqref="AL1132">
    <cfRule type="expression" dxfId="222" priority="275">
      <formula>IF(AND($F1129=""),($V1129+$V1130&gt;0))</formula>
    </cfRule>
  </conditionalFormatting>
  <conditionalFormatting sqref="AM1132">
    <cfRule type="expression" dxfId="221" priority="274">
      <formula>IF(AND($F1129=""),($V1129+$V1130&gt;0))</formula>
    </cfRule>
  </conditionalFormatting>
  <conditionalFormatting sqref="AG1132">
    <cfRule type="expression" dxfId="220" priority="273">
      <formula>IF(AND($F1129=""),($V1129+$V1130&gt;0))</formula>
    </cfRule>
  </conditionalFormatting>
  <conditionalFormatting sqref="AD1132">
    <cfRule type="expression" dxfId="219" priority="272">
      <formula>IF(AND($F1129=""),($V1129+$V1130&gt;0))</formula>
    </cfRule>
  </conditionalFormatting>
  <conditionalFormatting sqref="AE1173:AF1173">
    <cfRule type="expression" dxfId="218" priority="271">
      <formula>IF(AND($F1170=""),($V1170+$V1171&gt;0))</formula>
    </cfRule>
  </conditionalFormatting>
  <conditionalFormatting sqref="AH1173">
    <cfRule type="expression" dxfId="217" priority="270">
      <formula>IF(AND($F1170=""),($V1170+$V1171&gt;0))</formula>
    </cfRule>
  </conditionalFormatting>
  <conditionalFormatting sqref="AI1173:AJ1173">
    <cfRule type="expression" dxfId="216" priority="269">
      <formula>IF(AND($F1170=""),($V1170+$V1171&gt;0))</formula>
    </cfRule>
  </conditionalFormatting>
  <conditionalFormatting sqref="AK1173">
    <cfRule type="expression" dxfId="215" priority="268">
      <formula>IF(AND($F1170=""),($V1170+$V1171&gt;0))</formula>
    </cfRule>
  </conditionalFormatting>
  <conditionalFormatting sqref="AL1173">
    <cfRule type="expression" dxfId="214" priority="267">
      <formula>IF(AND($F1170=""),($V1170+$V1171&gt;0))</formula>
    </cfRule>
  </conditionalFormatting>
  <conditionalFormatting sqref="AM1173">
    <cfRule type="expression" dxfId="213" priority="266">
      <formula>IF(AND($F1170=""),($V1170+$V1171&gt;0))</formula>
    </cfRule>
  </conditionalFormatting>
  <conditionalFormatting sqref="AG1173">
    <cfRule type="expression" dxfId="212" priority="265">
      <formula>IF(AND($F1170=""),($V1170+$V1171&gt;0))</formula>
    </cfRule>
  </conditionalFormatting>
  <conditionalFormatting sqref="AD1173">
    <cfRule type="expression" dxfId="211" priority="264">
      <formula>IF(AND($F1170=""),($V1170+$V1171&gt;0))</formula>
    </cfRule>
  </conditionalFormatting>
  <conditionalFormatting sqref="AE1214:AF1214">
    <cfRule type="expression" dxfId="210" priority="263">
      <formula>IF(AND($F1211=""),($V1211+$V1212&gt;0))</formula>
    </cfRule>
  </conditionalFormatting>
  <conditionalFormatting sqref="AH1214">
    <cfRule type="expression" dxfId="209" priority="262">
      <formula>IF(AND($F1211=""),($V1211+$V1212&gt;0))</formula>
    </cfRule>
  </conditionalFormatting>
  <conditionalFormatting sqref="AI1214:AJ1214">
    <cfRule type="expression" dxfId="208" priority="261">
      <formula>IF(AND($F1211=""),($V1211+$V1212&gt;0))</formula>
    </cfRule>
  </conditionalFormatting>
  <conditionalFormatting sqref="AK1214">
    <cfRule type="expression" dxfId="207" priority="260">
      <formula>IF(AND($F1211=""),($V1211+$V1212&gt;0))</formula>
    </cfRule>
  </conditionalFormatting>
  <conditionalFormatting sqref="AL1214">
    <cfRule type="expression" dxfId="206" priority="259">
      <formula>IF(AND($F1211=""),($V1211+$V1212&gt;0))</formula>
    </cfRule>
  </conditionalFormatting>
  <conditionalFormatting sqref="AM1214">
    <cfRule type="expression" dxfId="205" priority="258">
      <formula>IF(AND($F1211=""),($V1211+$V1212&gt;0))</formula>
    </cfRule>
  </conditionalFormatting>
  <conditionalFormatting sqref="AG1214">
    <cfRule type="expression" dxfId="204" priority="257">
      <formula>IF(AND($F1211=""),($V1211+$V1212&gt;0))</formula>
    </cfRule>
  </conditionalFormatting>
  <conditionalFormatting sqref="AD1214">
    <cfRule type="expression" dxfId="203" priority="256">
      <formula>IF(AND($F1211=""),($V1211+$V1212&gt;0))</formula>
    </cfRule>
  </conditionalFormatting>
  <conditionalFormatting sqref="AE1255:AF1255">
    <cfRule type="expression" dxfId="202" priority="255">
      <formula>IF(AND($F1252=""),($V1252+$V1253&gt;0))</formula>
    </cfRule>
  </conditionalFormatting>
  <conditionalFormatting sqref="AH1255">
    <cfRule type="expression" dxfId="201" priority="254">
      <formula>IF(AND($F1252=""),($V1252+$V1253&gt;0))</formula>
    </cfRule>
  </conditionalFormatting>
  <conditionalFormatting sqref="AI1255:AJ1255">
    <cfRule type="expression" dxfId="200" priority="253">
      <formula>IF(AND($F1252=""),($V1252+$V1253&gt;0))</formula>
    </cfRule>
  </conditionalFormatting>
  <conditionalFormatting sqref="AK1255">
    <cfRule type="expression" dxfId="199" priority="252">
      <formula>IF(AND($F1252=""),($V1252+$V1253&gt;0))</formula>
    </cfRule>
  </conditionalFormatting>
  <conditionalFormatting sqref="AL1255">
    <cfRule type="expression" dxfId="198" priority="251">
      <formula>IF(AND($F1252=""),($V1252+$V1253&gt;0))</formula>
    </cfRule>
  </conditionalFormatting>
  <conditionalFormatting sqref="AM1255">
    <cfRule type="expression" dxfId="197" priority="250">
      <formula>IF(AND($F1252=""),($V1252+$V1253&gt;0))</formula>
    </cfRule>
  </conditionalFormatting>
  <conditionalFormatting sqref="AG1255">
    <cfRule type="expression" dxfId="196" priority="249">
      <formula>IF(AND($F1252=""),($V1252+$V1253&gt;0))</formula>
    </cfRule>
  </conditionalFormatting>
  <conditionalFormatting sqref="AD1255">
    <cfRule type="expression" dxfId="195" priority="248">
      <formula>IF(AND($F1252=""),($V1252+$V1253&gt;0))</formula>
    </cfRule>
  </conditionalFormatting>
  <conditionalFormatting sqref="Q203 Q205 Q207 Q209 Q211 Q213 Q215 Q217 Q219">
    <cfRule type="expression" dxfId="194" priority="246" stopIfTrue="1">
      <formula>AND(Q203="",V204&gt;0)</formula>
    </cfRule>
  </conditionalFormatting>
  <conditionalFormatting sqref="Q205">
    <cfRule type="expression" dxfId="193" priority="244">
      <formula>AND($Q205="",$V206&gt;0)</formula>
    </cfRule>
  </conditionalFormatting>
  <conditionalFormatting sqref="Q250 Q252 Q254 Q256 Q258 Q260 Q262 Q264 Q266">
    <cfRule type="expression" dxfId="192" priority="242" stopIfTrue="1">
      <formula>AND(Q250="",V251&gt;0)</formula>
    </cfRule>
  </conditionalFormatting>
  <conditionalFormatting sqref="Q252">
    <cfRule type="expression" dxfId="191" priority="240">
      <formula>AND($Q252="",$V253&gt;0)</formula>
    </cfRule>
  </conditionalFormatting>
  <conditionalFormatting sqref="Q291 Q293 Q295 Q297 Q299 Q301 Q303 Q305 Q307">
    <cfRule type="expression" dxfId="190" priority="238" stopIfTrue="1">
      <formula>AND(Q291="",V292&gt;0)</formula>
    </cfRule>
  </conditionalFormatting>
  <conditionalFormatting sqref="Q293">
    <cfRule type="expression" dxfId="189" priority="236">
      <formula>AND($Q293="",$V294&gt;0)</formula>
    </cfRule>
  </conditionalFormatting>
  <conditionalFormatting sqref="Q332 Q334 Q336 Q338 Q340 Q342 Q344 Q346 Q348">
    <cfRule type="expression" dxfId="188" priority="234" stopIfTrue="1">
      <formula>AND(Q332="",V333&gt;0)</formula>
    </cfRule>
  </conditionalFormatting>
  <conditionalFormatting sqref="Q334">
    <cfRule type="expression" dxfId="187" priority="232">
      <formula>AND($Q334="",$V335&gt;0)</formula>
    </cfRule>
  </conditionalFormatting>
  <conditionalFormatting sqref="Q373 Q375 Q377 Q379 Q381 Q383 Q385 Q387 Q389">
    <cfRule type="expression" dxfId="186" priority="230" stopIfTrue="1">
      <formula>AND(Q373="",V374&gt;0)</formula>
    </cfRule>
  </conditionalFormatting>
  <conditionalFormatting sqref="Q375">
    <cfRule type="expression" dxfId="185" priority="228">
      <formula>AND($Q375="",$V376&gt;0)</formula>
    </cfRule>
  </conditionalFormatting>
  <conditionalFormatting sqref="Q414 Q416 Q418 Q420 Q422 Q424 Q426 Q428 Q430">
    <cfRule type="expression" dxfId="184" priority="226" stopIfTrue="1">
      <formula>AND(Q414="",V415&gt;0)</formula>
    </cfRule>
  </conditionalFormatting>
  <conditionalFormatting sqref="Q416">
    <cfRule type="expression" dxfId="183" priority="224">
      <formula>AND($Q416="",$V417&gt;0)</formula>
    </cfRule>
  </conditionalFormatting>
  <conditionalFormatting sqref="Q455 Q457 Q459 Q461 Q463 Q465 Q467 Q469 Q471">
    <cfRule type="expression" dxfId="182" priority="222" stopIfTrue="1">
      <formula>AND(Q455="",V456&gt;0)</formula>
    </cfRule>
  </conditionalFormatting>
  <conditionalFormatting sqref="Q457">
    <cfRule type="expression" dxfId="181" priority="220">
      <formula>AND($Q457="",$V458&gt;0)</formula>
    </cfRule>
  </conditionalFormatting>
  <conditionalFormatting sqref="Q496 Q498 Q500 Q502 Q504 Q506 Q508 Q510 Q512">
    <cfRule type="expression" dxfId="180" priority="218" stopIfTrue="1">
      <formula>AND(Q496="",V497&gt;0)</formula>
    </cfRule>
  </conditionalFormatting>
  <conditionalFormatting sqref="Q498">
    <cfRule type="expression" dxfId="179" priority="216">
      <formula>AND($Q498="",$V499&gt;0)</formula>
    </cfRule>
  </conditionalFormatting>
  <conditionalFormatting sqref="Q537 Q539 Q541 Q543 Q545 Q547 Q549 Q551 Q553">
    <cfRule type="expression" dxfId="178" priority="214" stopIfTrue="1">
      <formula>AND(Q537="",V538&gt;0)</formula>
    </cfRule>
  </conditionalFormatting>
  <conditionalFormatting sqref="Q539">
    <cfRule type="expression" dxfId="177" priority="212">
      <formula>AND($Q539="",$V540&gt;0)</formula>
    </cfRule>
  </conditionalFormatting>
  <conditionalFormatting sqref="Q578 Q580 Q582 Q584 Q586 Q588 Q590 Q592 Q594">
    <cfRule type="expression" dxfId="176" priority="210" stopIfTrue="1">
      <formula>AND(Q578="",V579&gt;0)</formula>
    </cfRule>
  </conditionalFormatting>
  <conditionalFormatting sqref="Q580">
    <cfRule type="expression" dxfId="175" priority="208">
      <formula>AND($Q580="",$V581&gt;0)</formula>
    </cfRule>
  </conditionalFormatting>
  <conditionalFormatting sqref="Q619 Q621 Q623 Q625 Q627 Q629 Q631 Q633 Q635">
    <cfRule type="expression" dxfId="174" priority="206" stopIfTrue="1">
      <formula>AND(Q619="",V620&gt;0)</formula>
    </cfRule>
  </conditionalFormatting>
  <conditionalFormatting sqref="Q621">
    <cfRule type="expression" dxfId="173" priority="204">
      <formula>AND($Q621="",$V622&gt;0)</formula>
    </cfRule>
  </conditionalFormatting>
  <conditionalFormatting sqref="Q660 Q662 Q664 Q666 Q668 Q670 Q672 Q674 Q676">
    <cfRule type="expression" dxfId="172" priority="202" stopIfTrue="1">
      <formula>AND(Q660="",V661&gt;0)</formula>
    </cfRule>
  </conditionalFormatting>
  <conditionalFormatting sqref="Q662">
    <cfRule type="expression" dxfId="171" priority="200">
      <formula>AND($Q662="",$V663&gt;0)</formula>
    </cfRule>
  </conditionalFormatting>
  <conditionalFormatting sqref="Q701 Q703 Q705 Q707 Q709 Q711 Q713 Q715 Q717">
    <cfRule type="expression" dxfId="170" priority="198" stopIfTrue="1">
      <formula>AND(Q701="",V702&gt;0)</formula>
    </cfRule>
  </conditionalFormatting>
  <conditionalFormatting sqref="Q703">
    <cfRule type="expression" dxfId="169" priority="196">
      <formula>AND($Q703="",$V704&gt;0)</formula>
    </cfRule>
  </conditionalFormatting>
  <conditionalFormatting sqref="Q742 Q744 Q746 Q748 Q750 Q752 Q754 Q756 Q758">
    <cfRule type="expression" dxfId="168" priority="194" stopIfTrue="1">
      <formula>AND(Q742="",V743&gt;0)</formula>
    </cfRule>
  </conditionalFormatting>
  <conditionalFormatting sqref="Q744">
    <cfRule type="expression" dxfId="167" priority="192">
      <formula>AND($Q744="",$V745&gt;0)</formula>
    </cfRule>
  </conditionalFormatting>
  <conditionalFormatting sqref="Q783 Q785 Q787 Q789 Q791 Q793 Q795 Q797 Q799">
    <cfRule type="expression" dxfId="166" priority="190" stopIfTrue="1">
      <formula>AND(Q783="",V784&gt;0)</formula>
    </cfRule>
  </conditionalFormatting>
  <conditionalFormatting sqref="Q785">
    <cfRule type="expression" dxfId="165" priority="188">
      <formula>AND($Q785="",$V786&gt;0)</formula>
    </cfRule>
  </conditionalFormatting>
  <conditionalFormatting sqref="Q824 Q826 Q828 Q830 Q832 Q834 Q836 Q838 Q840">
    <cfRule type="expression" dxfId="164" priority="186" stopIfTrue="1">
      <formula>AND(Q824="",V825&gt;0)</formula>
    </cfRule>
  </conditionalFormatting>
  <conditionalFormatting sqref="Q826">
    <cfRule type="expression" dxfId="163" priority="184">
      <formula>AND($Q826="",$V827&gt;0)</formula>
    </cfRule>
  </conditionalFormatting>
  <conditionalFormatting sqref="Q865 Q867 Q869 Q871 Q873 Q875 Q877 Q879 Q881">
    <cfRule type="expression" dxfId="162" priority="182" stopIfTrue="1">
      <formula>AND(Q865="",V866&gt;0)</formula>
    </cfRule>
  </conditionalFormatting>
  <conditionalFormatting sqref="Q867">
    <cfRule type="expression" dxfId="161" priority="180">
      <formula>AND($Q867="",$V868&gt;0)</formula>
    </cfRule>
  </conditionalFormatting>
  <conditionalFormatting sqref="Q906 Q908 Q910 Q912 Q914 Q916 Q918 Q920 Q922">
    <cfRule type="expression" dxfId="160" priority="178" stopIfTrue="1">
      <formula>AND(Q906="",V907&gt;0)</formula>
    </cfRule>
  </conditionalFormatting>
  <conditionalFormatting sqref="Q908">
    <cfRule type="expression" dxfId="159" priority="176">
      <formula>AND($Q908="",$V909&gt;0)</formula>
    </cfRule>
  </conditionalFormatting>
  <conditionalFormatting sqref="Q947 Q949 Q951 Q953 Q955 Q957 Q959 Q961 Q963">
    <cfRule type="expression" dxfId="158" priority="174" stopIfTrue="1">
      <formula>AND(Q947="",V948&gt;0)</formula>
    </cfRule>
  </conditionalFormatting>
  <conditionalFormatting sqref="Q949">
    <cfRule type="expression" dxfId="157" priority="172">
      <formula>AND($Q949="",$V950&gt;0)</formula>
    </cfRule>
  </conditionalFormatting>
  <conditionalFormatting sqref="Q988 Q990 Q992 Q994 Q996 Q998 Q1000 Q1002 Q1004">
    <cfRule type="expression" dxfId="156" priority="170" stopIfTrue="1">
      <formula>AND(Q988="",V989&gt;0)</formula>
    </cfRule>
  </conditionalFormatting>
  <conditionalFormatting sqref="Q990">
    <cfRule type="expression" dxfId="155" priority="168">
      <formula>AND($Q990="",$V991&gt;0)</formula>
    </cfRule>
  </conditionalFormatting>
  <conditionalFormatting sqref="Q1029 Q1031 Q1033 Q1035 Q1037 Q1039 Q1041 Q1043 Q1045">
    <cfRule type="expression" dxfId="154" priority="166" stopIfTrue="1">
      <formula>AND(Q1029="",V1030&gt;0)</formula>
    </cfRule>
  </conditionalFormatting>
  <conditionalFormatting sqref="Q1031">
    <cfRule type="expression" dxfId="153" priority="164">
      <formula>AND($Q1031="",$V1032&gt;0)</formula>
    </cfRule>
  </conditionalFormatting>
  <conditionalFormatting sqref="Q1070 Q1072 Q1074 Q1076 Q1078 Q1080 Q1082 Q1084 Q1086">
    <cfRule type="expression" dxfId="152" priority="162" stopIfTrue="1">
      <formula>AND(Q1070="",V1071&gt;0)</formula>
    </cfRule>
  </conditionalFormatting>
  <conditionalFormatting sqref="Q1072">
    <cfRule type="expression" dxfId="151" priority="160">
      <formula>AND($Q1072="",$V1073&gt;0)</formula>
    </cfRule>
  </conditionalFormatting>
  <conditionalFormatting sqref="Q1111 Q1113 Q1115 Q1117 Q1119 Q1121 Q1123 Q1125 Q1127">
    <cfRule type="expression" dxfId="150" priority="158" stopIfTrue="1">
      <formula>AND(Q1111="",V1112&gt;0)</formula>
    </cfRule>
  </conditionalFormatting>
  <conditionalFormatting sqref="Q1113">
    <cfRule type="expression" dxfId="149" priority="156">
      <formula>AND($Q1113="",$V1114&gt;0)</formula>
    </cfRule>
  </conditionalFormatting>
  <conditionalFormatting sqref="Q1152 Q1154 Q1156 Q1158 Q1160 Q1162 Q1164 Q1166 Q1168">
    <cfRule type="expression" dxfId="148" priority="154" stopIfTrue="1">
      <formula>AND(Q1152="",V1153&gt;0)</formula>
    </cfRule>
  </conditionalFormatting>
  <conditionalFormatting sqref="Q1154">
    <cfRule type="expression" dxfId="147" priority="152">
      <formula>AND($Q1154="",$V1155&gt;0)</formula>
    </cfRule>
  </conditionalFormatting>
  <conditionalFormatting sqref="Q1193 Q1195 Q1197 Q1199 Q1201 Q1203 Q1205 Q1207 Q1209">
    <cfRule type="expression" dxfId="146" priority="150" stopIfTrue="1">
      <formula>AND(Q1193="",V1194&gt;0)</formula>
    </cfRule>
  </conditionalFormatting>
  <conditionalFormatting sqref="Q1195">
    <cfRule type="expression" dxfId="145" priority="148">
      <formula>AND($Q1195="",$V1196&gt;0)</formula>
    </cfRule>
  </conditionalFormatting>
  <conditionalFormatting sqref="Q1234 Q1236 Q1238 Q1240 Q1242 Q1244 Q1246 Q1248 Q1250">
    <cfRule type="expression" dxfId="144" priority="146" stopIfTrue="1">
      <formula>AND(Q1234="",V1235&gt;0)</formula>
    </cfRule>
  </conditionalFormatting>
  <conditionalFormatting sqref="Q1236">
    <cfRule type="expression" dxfId="143" priority="144">
      <formula>AND($Q1236="",$V1237&gt;0)</formula>
    </cfRule>
  </conditionalFormatting>
  <conditionalFormatting sqref="O62 O64 O66 O68 O70 O72 O74 O76 O78">
    <cfRule type="expression" dxfId="142" priority="143" stopIfTrue="1">
      <formula>AND(O62="",V63&gt;0)</formula>
    </cfRule>
  </conditionalFormatting>
  <conditionalFormatting sqref="O64">
    <cfRule type="expression" dxfId="141" priority="142" stopIfTrue="1">
      <formula>AND(O64="",V65&gt;0)</formula>
    </cfRule>
  </conditionalFormatting>
  <conditionalFormatting sqref="O113 O115 O117 O119 O121 O123 O125">
    <cfRule type="expression" dxfId="140" priority="141" stopIfTrue="1">
      <formula>AND(O113="",V114&gt;0)</formula>
    </cfRule>
  </conditionalFormatting>
  <conditionalFormatting sqref="O109 O111 O113 O115 O117 O119 O121 O123 O125">
    <cfRule type="expression" dxfId="139" priority="140" stopIfTrue="1">
      <formula>AND(O109="",V110&gt;0)</formula>
    </cfRule>
  </conditionalFormatting>
  <conditionalFormatting sqref="O111">
    <cfRule type="expression" dxfId="138" priority="139" stopIfTrue="1">
      <formula>AND(O111="",V112&gt;0)</formula>
    </cfRule>
  </conditionalFormatting>
  <conditionalFormatting sqref="O160 O162 O164 O166 O168 O170 O172">
    <cfRule type="expression" dxfId="137" priority="138" stopIfTrue="1">
      <formula>AND(O160="",V161&gt;0)</formula>
    </cfRule>
  </conditionalFormatting>
  <conditionalFormatting sqref="O156 O158 O160 O162 O164 O166 O168 O170 O172">
    <cfRule type="expression" dxfId="136" priority="137" stopIfTrue="1">
      <formula>AND(O156="",V157&gt;0)</formula>
    </cfRule>
  </conditionalFormatting>
  <conditionalFormatting sqref="O158">
    <cfRule type="expression" dxfId="135" priority="136" stopIfTrue="1">
      <formula>AND(O158="",V159&gt;0)</formula>
    </cfRule>
  </conditionalFormatting>
  <conditionalFormatting sqref="O207 O209 O211 O213 O215 O217 O219">
    <cfRule type="expression" dxfId="134" priority="135" stopIfTrue="1">
      <formula>AND(O207="",V208&gt;0)</formula>
    </cfRule>
  </conditionalFormatting>
  <conditionalFormatting sqref="O203 O205 O207 O209 O211 O213 O215 O217 O219">
    <cfRule type="expression" dxfId="133" priority="134" stopIfTrue="1">
      <formula>AND(O203="",V204&gt;0)</formula>
    </cfRule>
  </conditionalFormatting>
  <conditionalFormatting sqref="O205">
    <cfRule type="expression" dxfId="132" priority="133" stopIfTrue="1">
      <formula>AND(O205="",V206&gt;0)</formula>
    </cfRule>
  </conditionalFormatting>
  <conditionalFormatting sqref="O254 O256 O258 O260 O262 O264 O266">
    <cfRule type="expression" dxfId="131" priority="132" stopIfTrue="1">
      <formula>AND(O254="",V255&gt;0)</formula>
    </cfRule>
  </conditionalFormatting>
  <conditionalFormatting sqref="O250 O252 O254 O256 O258 O260 O262 O264 O266">
    <cfRule type="expression" dxfId="130" priority="131" stopIfTrue="1">
      <formula>AND(O250="",V251&gt;0)</formula>
    </cfRule>
  </conditionalFormatting>
  <conditionalFormatting sqref="O252">
    <cfRule type="expression" dxfId="129" priority="130" stopIfTrue="1">
      <formula>AND(O252="",V253&gt;0)</formula>
    </cfRule>
  </conditionalFormatting>
  <conditionalFormatting sqref="O295 O297 O299 O301 O303 O305 O307">
    <cfRule type="expression" dxfId="128" priority="129" stopIfTrue="1">
      <formula>AND(O295="",V296&gt;0)</formula>
    </cfRule>
  </conditionalFormatting>
  <conditionalFormatting sqref="O291 O293 O295 O297 O299 O301 O303 O305 O307">
    <cfRule type="expression" dxfId="127" priority="128" stopIfTrue="1">
      <formula>AND(O291="",V292&gt;0)</formula>
    </cfRule>
  </conditionalFormatting>
  <conditionalFormatting sqref="O293">
    <cfRule type="expression" dxfId="126" priority="127" stopIfTrue="1">
      <formula>AND(O293="",V294&gt;0)</formula>
    </cfRule>
  </conditionalFormatting>
  <conditionalFormatting sqref="O336 O338 O340 O342 O344 O346 O348">
    <cfRule type="expression" dxfId="125" priority="126" stopIfTrue="1">
      <formula>AND(O336="",V337&gt;0)</formula>
    </cfRule>
  </conditionalFormatting>
  <conditionalFormatting sqref="O332 O334 O336 O338 O340 O342 O344 O346 O348">
    <cfRule type="expression" dxfId="124" priority="125" stopIfTrue="1">
      <formula>AND(O332="",V333&gt;0)</formula>
    </cfRule>
  </conditionalFormatting>
  <conditionalFormatting sqref="O334">
    <cfRule type="expression" dxfId="123" priority="124" stopIfTrue="1">
      <formula>AND(O334="",V335&gt;0)</formula>
    </cfRule>
  </conditionalFormatting>
  <conditionalFormatting sqref="O377 O379 O381 O383 O385 O387 O389">
    <cfRule type="expression" dxfId="122" priority="123" stopIfTrue="1">
      <formula>AND(O377="",V378&gt;0)</formula>
    </cfRule>
  </conditionalFormatting>
  <conditionalFormatting sqref="O373 O375 O377 O379 O381 O383 O385 O387 O389">
    <cfRule type="expression" dxfId="121" priority="122" stopIfTrue="1">
      <formula>AND(O373="",V374&gt;0)</formula>
    </cfRule>
  </conditionalFormatting>
  <conditionalFormatting sqref="O375">
    <cfRule type="expression" dxfId="120" priority="121" stopIfTrue="1">
      <formula>AND(O375="",V376&gt;0)</formula>
    </cfRule>
  </conditionalFormatting>
  <conditionalFormatting sqref="O418 O420 O422 O424 O426 O428 O430">
    <cfRule type="expression" dxfId="119" priority="120" stopIfTrue="1">
      <formula>AND(O418="",V419&gt;0)</formula>
    </cfRule>
  </conditionalFormatting>
  <conditionalFormatting sqref="O414 O416 O418 O420 O422 O424 O426 O428 O430">
    <cfRule type="expression" dxfId="118" priority="119" stopIfTrue="1">
      <formula>AND(O414="",V415&gt;0)</formula>
    </cfRule>
  </conditionalFormatting>
  <conditionalFormatting sqref="O416">
    <cfRule type="expression" dxfId="117" priority="118" stopIfTrue="1">
      <formula>AND(O416="",V417&gt;0)</formula>
    </cfRule>
  </conditionalFormatting>
  <conditionalFormatting sqref="O459 O461 O463 O465 O467 O469 O471">
    <cfRule type="expression" dxfId="116" priority="117" stopIfTrue="1">
      <formula>AND(O459="",V460&gt;0)</formula>
    </cfRule>
  </conditionalFormatting>
  <conditionalFormatting sqref="O455 O457 O459 O461 O463 O465 O467 O469 O471">
    <cfRule type="expression" dxfId="115" priority="116" stopIfTrue="1">
      <formula>AND(O455="",V456&gt;0)</formula>
    </cfRule>
  </conditionalFormatting>
  <conditionalFormatting sqref="O457">
    <cfRule type="expression" dxfId="114" priority="115" stopIfTrue="1">
      <formula>AND(O457="",V458&gt;0)</formula>
    </cfRule>
  </conditionalFormatting>
  <conditionalFormatting sqref="O500 O502 O504 O506 O508 O510 O512">
    <cfRule type="expression" dxfId="113" priority="114" stopIfTrue="1">
      <formula>AND(O500="",V501&gt;0)</formula>
    </cfRule>
  </conditionalFormatting>
  <conditionalFormatting sqref="O496 O498 O500 O502 O504 O506 O508 O510 O512">
    <cfRule type="expression" dxfId="112" priority="113" stopIfTrue="1">
      <formula>AND(O496="",V497&gt;0)</formula>
    </cfRule>
  </conditionalFormatting>
  <conditionalFormatting sqref="O498">
    <cfRule type="expression" dxfId="111" priority="112" stopIfTrue="1">
      <formula>AND(O498="",V499&gt;0)</formula>
    </cfRule>
  </conditionalFormatting>
  <conditionalFormatting sqref="O541 O543 O545 O547 O549 O551 O553">
    <cfRule type="expression" dxfId="110" priority="111" stopIfTrue="1">
      <formula>AND(O541="",V542&gt;0)</formula>
    </cfRule>
  </conditionalFormatting>
  <conditionalFormatting sqref="O537 O539 O541 O543 O545 O547 O549 O551 O553">
    <cfRule type="expression" dxfId="109" priority="110" stopIfTrue="1">
      <formula>AND(O537="",V538&gt;0)</formula>
    </cfRule>
  </conditionalFormatting>
  <conditionalFormatting sqref="O539">
    <cfRule type="expression" dxfId="108" priority="109" stopIfTrue="1">
      <formula>AND(O539="",V540&gt;0)</formula>
    </cfRule>
  </conditionalFormatting>
  <conditionalFormatting sqref="O582 O584 O586 O588 O590 O592 O594">
    <cfRule type="expression" dxfId="107" priority="108" stopIfTrue="1">
      <formula>AND(O582="",V583&gt;0)</formula>
    </cfRule>
  </conditionalFormatting>
  <conditionalFormatting sqref="O578 O580 O582 O584 O586 O588 O590 O592 O594">
    <cfRule type="expression" dxfId="106" priority="107" stopIfTrue="1">
      <formula>AND(O578="",V579&gt;0)</formula>
    </cfRule>
  </conditionalFormatting>
  <conditionalFormatting sqref="O580">
    <cfRule type="expression" dxfId="105" priority="106" stopIfTrue="1">
      <formula>AND(O580="",V581&gt;0)</formula>
    </cfRule>
  </conditionalFormatting>
  <conditionalFormatting sqref="O623 O625 O627 O629 O631 O633 O635">
    <cfRule type="expression" dxfId="104" priority="105" stopIfTrue="1">
      <formula>AND(O623="",V624&gt;0)</formula>
    </cfRule>
  </conditionalFormatting>
  <conditionalFormatting sqref="O619 O621 O623 O625 O627 O629 O631 O633 O635">
    <cfRule type="expression" dxfId="103" priority="104" stopIfTrue="1">
      <formula>AND(O619="",V620&gt;0)</formula>
    </cfRule>
  </conditionalFormatting>
  <conditionalFormatting sqref="O621">
    <cfRule type="expression" dxfId="102" priority="103" stopIfTrue="1">
      <formula>AND(O621="",V622&gt;0)</formula>
    </cfRule>
  </conditionalFormatting>
  <conditionalFormatting sqref="O664 O666 O668 O670 O672 O674 O676">
    <cfRule type="expression" dxfId="101" priority="102" stopIfTrue="1">
      <formula>AND(O664="",V665&gt;0)</formula>
    </cfRule>
  </conditionalFormatting>
  <conditionalFormatting sqref="O660 O662 O664 O666 O668 O670 O672 O674 O676">
    <cfRule type="expression" dxfId="100" priority="101" stopIfTrue="1">
      <formula>AND(O660="",V661&gt;0)</formula>
    </cfRule>
  </conditionalFormatting>
  <conditionalFormatting sqref="O662">
    <cfRule type="expression" dxfId="99" priority="100" stopIfTrue="1">
      <formula>AND(O662="",V663&gt;0)</formula>
    </cfRule>
  </conditionalFormatting>
  <conditionalFormatting sqref="O705 O707 O709 O711 O713 O715 O717">
    <cfRule type="expression" dxfId="98" priority="99" stopIfTrue="1">
      <formula>AND(O705="",V706&gt;0)</formula>
    </cfRule>
  </conditionalFormatting>
  <conditionalFormatting sqref="O701 O703 O705 O707 O709 O711 O713 O715 O717">
    <cfRule type="expression" dxfId="97" priority="98" stopIfTrue="1">
      <formula>AND(O701="",V702&gt;0)</formula>
    </cfRule>
  </conditionalFormatting>
  <conditionalFormatting sqref="O703">
    <cfRule type="expression" dxfId="96" priority="97" stopIfTrue="1">
      <formula>AND(O703="",V704&gt;0)</formula>
    </cfRule>
  </conditionalFormatting>
  <conditionalFormatting sqref="O746 O748 O750 O752 O754 O756 O758">
    <cfRule type="expression" dxfId="95" priority="96" stopIfTrue="1">
      <formula>AND(O746="",V747&gt;0)</formula>
    </cfRule>
  </conditionalFormatting>
  <conditionalFormatting sqref="O742 O744 O746 O748 O750 O752 O754 O756 O758">
    <cfRule type="expression" dxfId="94" priority="95" stopIfTrue="1">
      <formula>AND(O742="",V743&gt;0)</formula>
    </cfRule>
  </conditionalFormatting>
  <conditionalFormatting sqref="O744">
    <cfRule type="expression" dxfId="93" priority="94" stopIfTrue="1">
      <formula>AND(O744="",V745&gt;0)</formula>
    </cfRule>
  </conditionalFormatting>
  <conditionalFormatting sqref="O787 O789 O791 O793 O795 O797 O799">
    <cfRule type="expression" dxfId="92" priority="93" stopIfTrue="1">
      <formula>AND(O787="",V788&gt;0)</formula>
    </cfRule>
  </conditionalFormatting>
  <conditionalFormatting sqref="O783 O785 O787 O789 O791 O793 O795 O797 O799">
    <cfRule type="expression" dxfId="91" priority="92" stopIfTrue="1">
      <formula>AND(O783="",V784&gt;0)</formula>
    </cfRule>
  </conditionalFormatting>
  <conditionalFormatting sqref="O785">
    <cfRule type="expression" dxfId="90" priority="91" stopIfTrue="1">
      <formula>AND(O785="",V786&gt;0)</formula>
    </cfRule>
  </conditionalFormatting>
  <conditionalFormatting sqref="O828 O830 O832 O834 O836 O838 O840">
    <cfRule type="expression" dxfId="89" priority="90" stopIfTrue="1">
      <formula>AND(O828="",V829&gt;0)</formula>
    </cfRule>
  </conditionalFormatting>
  <conditionalFormatting sqref="O824 O826 O828 O830 O832 O834 O836 O838 O840">
    <cfRule type="expression" dxfId="88" priority="89" stopIfTrue="1">
      <formula>AND(O824="",V825&gt;0)</formula>
    </cfRule>
  </conditionalFormatting>
  <conditionalFormatting sqref="O826">
    <cfRule type="expression" dxfId="87" priority="88" stopIfTrue="1">
      <formula>AND(O826="",V827&gt;0)</formula>
    </cfRule>
  </conditionalFormatting>
  <conditionalFormatting sqref="O869 O871 O873 O875 O877 O879 O881">
    <cfRule type="expression" dxfId="86" priority="87" stopIfTrue="1">
      <formula>AND(O869="",V870&gt;0)</formula>
    </cfRule>
  </conditionalFormatting>
  <conditionalFormatting sqref="O865 O867 O869 O871 O873 O875 O877 O879 O881">
    <cfRule type="expression" dxfId="85" priority="86" stopIfTrue="1">
      <formula>AND(O865="",V866&gt;0)</formula>
    </cfRule>
  </conditionalFormatting>
  <conditionalFormatting sqref="O867">
    <cfRule type="expression" dxfId="84" priority="85" stopIfTrue="1">
      <formula>AND(O867="",V868&gt;0)</formula>
    </cfRule>
  </conditionalFormatting>
  <conditionalFormatting sqref="O910 O912 O914 O916 O918 O920 O922">
    <cfRule type="expression" dxfId="83" priority="84" stopIfTrue="1">
      <formula>AND(O910="",V911&gt;0)</formula>
    </cfRule>
  </conditionalFormatting>
  <conditionalFormatting sqref="O906 O908 O910 O912 O914 O916 O918 O920 O922">
    <cfRule type="expression" dxfId="82" priority="83" stopIfTrue="1">
      <formula>AND(O906="",V907&gt;0)</formula>
    </cfRule>
  </conditionalFormatting>
  <conditionalFormatting sqref="O908">
    <cfRule type="expression" dxfId="81" priority="82" stopIfTrue="1">
      <formula>AND(O908="",V909&gt;0)</formula>
    </cfRule>
  </conditionalFormatting>
  <conditionalFormatting sqref="O951 O953 O955 O957 O959 O961 O963">
    <cfRule type="expression" dxfId="80" priority="81" stopIfTrue="1">
      <formula>AND(O951="",V952&gt;0)</formula>
    </cfRule>
  </conditionalFormatting>
  <conditionalFormatting sqref="O947 O949 O951 O953 O955 O957 O959 O961 O963">
    <cfRule type="expression" dxfId="79" priority="80" stopIfTrue="1">
      <formula>AND(O947="",V948&gt;0)</formula>
    </cfRule>
  </conditionalFormatting>
  <conditionalFormatting sqref="O949">
    <cfRule type="expression" dxfId="78" priority="79" stopIfTrue="1">
      <formula>AND(O949="",V950&gt;0)</formula>
    </cfRule>
  </conditionalFormatting>
  <conditionalFormatting sqref="O992 O994 O996 O998 O1000 O1002 O1004">
    <cfRule type="expression" dxfId="77" priority="78" stopIfTrue="1">
      <formula>AND(O992="",V993&gt;0)</formula>
    </cfRule>
  </conditionalFormatting>
  <conditionalFormatting sqref="O988 O990 O992 O994 O996 O998 O1000 O1002 O1004">
    <cfRule type="expression" dxfId="76" priority="77" stopIfTrue="1">
      <formula>AND(O988="",V989&gt;0)</formula>
    </cfRule>
  </conditionalFormatting>
  <conditionalFormatting sqref="O990">
    <cfRule type="expression" dxfId="75" priority="76" stopIfTrue="1">
      <formula>AND(O990="",V991&gt;0)</formula>
    </cfRule>
  </conditionalFormatting>
  <conditionalFormatting sqref="O1033 O1035 O1037 O1039 O1041 O1043 O1045">
    <cfRule type="expression" dxfId="74" priority="75" stopIfTrue="1">
      <formula>AND(O1033="",V1034&gt;0)</formula>
    </cfRule>
  </conditionalFormatting>
  <conditionalFormatting sqref="O1029 O1031 O1033 O1035 O1037 O1039 O1041 O1043 O1045">
    <cfRule type="expression" dxfId="73" priority="74" stopIfTrue="1">
      <formula>AND(O1029="",V1030&gt;0)</formula>
    </cfRule>
  </conditionalFormatting>
  <conditionalFormatting sqref="O1031">
    <cfRule type="expression" dxfId="72" priority="73" stopIfTrue="1">
      <formula>AND(O1031="",V1032&gt;0)</formula>
    </cfRule>
  </conditionalFormatting>
  <conditionalFormatting sqref="O1074 O1076 O1078 O1080 O1082 O1084 O1086">
    <cfRule type="expression" dxfId="71" priority="72" stopIfTrue="1">
      <formula>AND(O1074="",V1075&gt;0)</formula>
    </cfRule>
  </conditionalFormatting>
  <conditionalFormatting sqref="O1070 O1072 O1074 O1076 O1078 O1080 O1082 O1084 O1086">
    <cfRule type="expression" dxfId="70" priority="71" stopIfTrue="1">
      <formula>AND(O1070="",V1071&gt;0)</formula>
    </cfRule>
  </conditionalFormatting>
  <conditionalFormatting sqref="O1072">
    <cfRule type="expression" dxfId="69" priority="70" stopIfTrue="1">
      <formula>AND(O1072="",V1073&gt;0)</formula>
    </cfRule>
  </conditionalFormatting>
  <conditionalFormatting sqref="O1115 O1117 O1119 O1121 O1123 O1125 O1127">
    <cfRule type="expression" dxfId="68" priority="69" stopIfTrue="1">
      <formula>AND(O1115="",V1116&gt;0)</formula>
    </cfRule>
  </conditionalFormatting>
  <conditionalFormatting sqref="O1111 O1113 O1115 O1117 O1119 O1121 O1123 O1125 O1127">
    <cfRule type="expression" dxfId="67" priority="68" stopIfTrue="1">
      <formula>AND(O1111="",V1112&gt;0)</formula>
    </cfRule>
  </conditionalFormatting>
  <conditionalFormatting sqref="O1113">
    <cfRule type="expression" dxfId="66" priority="67" stopIfTrue="1">
      <formula>AND(O1113="",V1114&gt;0)</formula>
    </cfRule>
  </conditionalFormatting>
  <conditionalFormatting sqref="O1156 O1158 O1160 O1162 O1164 O1166 O1168">
    <cfRule type="expression" dxfId="65" priority="66" stopIfTrue="1">
      <formula>AND(O1156="",V1157&gt;0)</formula>
    </cfRule>
  </conditionalFormatting>
  <conditionalFormatting sqref="O1152 O1154 O1156 O1158 O1160 O1162 O1164 O1166 O1168">
    <cfRule type="expression" dxfId="64" priority="65" stopIfTrue="1">
      <formula>AND(O1152="",V1153&gt;0)</formula>
    </cfRule>
  </conditionalFormatting>
  <conditionalFormatting sqref="O1154">
    <cfRule type="expression" dxfId="63" priority="64" stopIfTrue="1">
      <formula>AND(O1154="",V1155&gt;0)</formula>
    </cfRule>
  </conditionalFormatting>
  <conditionalFormatting sqref="O1197 O1199 O1201 O1203 O1205 O1207 O1209">
    <cfRule type="expression" dxfId="62" priority="63" stopIfTrue="1">
      <formula>AND(O1197="",V1198&gt;0)</formula>
    </cfRule>
  </conditionalFormatting>
  <conditionalFormatting sqref="O1193 O1195 O1197 O1199 O1201 O1203 O1205 O1207 O1209">
    <cfRule type="expression" dxfId="61" priority="62" stopIfTrue="1">
      <formula>AND(O1193="",V1194&gt;0)</formula>
    </cfRule>
  </conditionalFormatting>
  <conditionalFormatting sqref="O1195">
    <cfRule type="expression" dxfId="60" priority="61" stopIfTrue="1">
      <formula>AND(O1195="",V1196&gt;0)</formula>
    </cfRule>
  </conditionalFormatting>
  <conditionalFormatting sqref="O1238 O1240 O1242 O1244 O1246 O1248 O1250">
    <cfRule type="expression" dxfId="59" priority="60" stopIfTrue="1">
      <formula>AND(O1238="",V1239&gt;0)</formula>
    </cfRule>
  </conditionalFormatting>
  <conditionalFormatting sqref="O1234 O1236 O1238 O1240 O1242 O1244 O1246 O1248 O1250">
    <cfRule type="expression" dxfId="58" priority="59" stopIfTrue="1">
      <formula>AND(O1234="",V1235&gt;0)</formula>
    </cfRule>
  </conditionalFormatting>
  <conditionalFormatting sqref="O1236">
    <cfRule type="expression" dxfId="57" priority="58" stopIfTrue="1">
      <formula>AND(O1236="",V1237&gt;0)</formula>
    </cfRule>
  </conditionalFormatting>
  <conditionalFormatting sqref="AN16 AN18 AN20 AN22 AN24">
    <cfRule type="expression" dxfId="56" priority="57" stopIfTrue="1">
      <formula>AND(V16="",AN16&gt;0)</formula>
    </cfRule>
  </conditionalFormatting>
  <conditionalFormatting sqref="AN62 AN64 AN66 AN68 AN70 AN72 AN74 AN76 AN78">
    <cfRule type="expression" dxfId="55" priority="56" stopIfTrue="1">
      <formula>AND(V62="",AN62&gt;0)</formula>
    </cfRule>
  </conditionalFormatting>
  <conditionalFormatting sqref="AN109 AN111 AN113 AN115 AN117 AN119 AN121 AN123 AN125">
    <cfRule type="expression" dxfId="54" priority="55" stopIfTrue="1">
      <formula>AND(V109="",AN109&gt;0)</formula>
    </cfRule>
  </conditionalFormatting>
  <conditionalFormatting sqref="AN166:AR166 AN158:AR158 AN160:AR160 AN162:AR162 AN164:AR164 AN168:AR168 AN170:AR170 AN172:AR172 AN156:AR156">
    <cfRule type="expression" dxfId="53" priority="54" stopIfTrue="1">
      <formula>AND(V156="賃金で算定",AN156=0)</formula>
    </cfRule>
  </conditionalFormatting>
  <conditionalFormatting sqref="AN156 AN158 AN160 AN162 AN164 AN166 AN168 AN170 AN172">
    <cfRule type="expression" dxfId="52" priority="53" stopIfTrue="1">
      <formula>AND(V156="",AN156&gt;0)</formula>
    </cfRule>
  </conditionalFormatting>
  <conditionalFormatting sqref="AN213:AR213 AN205:AR205 AN207:AR207 AN209:AR209 AN211:AR211 AN215:AR215 AN217:AR217 AN219:AR219 AN203:AR203">
    <cfRule type="expression" dxfId="51" priority="52" stopIfTrue="1">
      <formula>AND(V203="賃金で算定",AN203=0)</formula>
    </cfRule>
  </conditionalFormatting>
  <conditionalFormatting sqref="AN203 AN205 AN207 AN209 AN211 AN213 AN215 AN217 AN219">
    <cfRule type="expression" dxfId="50" priority="51" stopIfTrue="1">
      <formula>AND(V203="",AN203&gt;0)</formula>
    </cfRule>
  </conditionalFormatting>
  <conditionalFormatting sqref="AN260:AR260 AN252:AR252 AN254:AR254 AN256:AR256 AN258:AR258 AN262:AR262 AN264:AR264 AN266:AR266 AN250:AR250">
    <cfRule type="expression" dxfId="49" priority="50" stopIfTrue="1">
      <formula>AND(V250="賃金で算定",AN250=0)</formula>
    </cfRule>
  </conditionalFormatting>
  <conditionalFormatting sqref="AN250 AN252 AN254 AN256 AN258 AN260 AN262 AN264 AN266">
    <cfRule type="expression" dxfId="48" priority="49" stopIfTrue="1">
      <formula>AND(V250="",AN250&gt;0)</formula>
    </cfRule>
  </conditionalFormatting>
  <conditionalFormatting sqref="AN301:AR301 AN293:AR293 AN295:AR295 AN297:AR297 AN299:AR299 AN303:AR303 AN305:AR305 AN307:AR307 AN291:AR291">
    <cfRule type="expression" dxfId="47" priority="48" stopIfTrue="1">
      <formula>AND(V291="賃金で算定",AN291=0)</formula>
    </cfRule>
  </conditionalFormatting>
  <conditionalFormatting sqref="AN291 AN293 AN295 AN297 AN299 AN301 AN303 AN305 AN307">
    <cfRule type="expression" dxfId="46" priority="47" stopIfTrue="1">
      <formula>AND(V291="",AN291&gt;0)</formula>
    </cfRule>
  </conditionalFormatting>
  <conditionalFormatting sqref="AN342:AR342 AN334:AR334 AN336:AR336 AN338:AR338 AN340:AR340 AN344:AR344 AN346:AR346 AN348:AR348 AN332:AR332">
    <cfRule type="expression" dxfId="45" priority="46" stopIfTrue="1">
      <formula>AND(V332="賃金で算定",AN332=0)</formula>
    </cfRule>
  </conditionalFormatting>
  <conditionalFormatting sqref="AN332 AN334 AN336 AN338 AN340 AN342 AN344 AN346 AN348">
    <cfRule type="expression" dxfId="44" priority="45" stopIfTrue="1">
      <formula>AND(V332="",AN332&gt;0)</formula>
    </cfRule>
  </conditionalFormatting>
  <conditionalFormatting sqref="AN383:AR383 AN375:AR375 AN377:AR377 AN379:AR379 AN381:AR381 AN385:AR385 AN387:AR387 AN389:AR389 AN373:AR373">
    <cfRule type="expression" dxfId="43" priority="44" stopIfTrue="1">
      <formula>AND(V373="賃金で算定",AN373=0)</formula>
    </cfRule>
  </conditionalFormatting>
  <conditionalFormatting sqref="AN373 AN375 AN377 AN379 AN381 AN383 AN385 AN387 AN389">
    <cfRule type="expression" dxfId="42" priority="43" stopIfTrue="1">
      <formula>AND(V373="",AN373&gt;0)</formula>
    </cfRule>
  </conditionalFormatting>
  <conditionalFormatting sqref="AN424:AR424 AN416:AR416 AN418:AR418 AN420:AR420 AN422:AR422 AN426:AR426 AN428:AR428 AN430:AR430 AN414:AR414">
    <cfRule type="expression" dxfId="41" priority="42" stopIfTrue="1">
      <formula>AND(V414="賃金で算定",AN414=0)</formula>
    </cfRule>
  </conditionalFormatting>
  <conditionalFormatting sqref="AN414 AN416 AN418 AN420 AN422 AN424 AN426 AN428 AN430">
    <cfRule type="expression" dxfId="40" priority="41" stopIfTrue="1">
      <formula>AND(V414="",AN414&gt;0)</formula>
    </cfRule>
  </conditionalFormatting>
  <conditionalFormatting sqref="AN465:AR465 AN457:AR457 AN459:AR459 AN461:AR461 AN463:AR463 AN467:AR467 AN469:AR469 AN471:AR471 AN455:AR455">
    <cfRule type="expression" dxfId="39" priority="40" stopIfTrue="1">
      <formula>AND(V455="賃金で算定",AN455=0)</formula>
    </cfRule>
  </conditionalFormatting>
  <conditionalFormatting sqref="AN455 AN457 AN459 AN461 AN463 AN465 AN467 AN469 AN471">
    <cfRule type="expression" dxfId="38" priority="39" stopIfTrue="1">
      <formula>AND(V455="",AN455&gt;0)</formula>
    </cfRule>
  </conditionalFormatting>
  <conditionalFormatting sqref="AN506:AR506 AN498:AR498 AN500:AR500 AN502:AR502 AN504:AR504 AN508:AR508 AN510:AR510 AN512:AR512 AN496:AR496">
    <cfRule type="expression" dxfId="37" priority="38" stopIfTrue="1">
      <formula>AND(V496="賃金で算定",AN496=0)</formula>
    </cfRule>
  </conditionalFormatting>
  <conditionalFormatting sqref="AN496 AN498 AN500 AN502 AN504 AN506 AN508 AN510 AN512">
    <cfRule type="expression" dxfId="36" priority="37" stopIfTrue="1">
      <formula>AND(V496="",AN496&gt;0)</formula>
    </cfRule>
  </conditionalFormatting>
  <conditionalFormatting sqref="AN547:AR547 AN539:AR539 AN541:AR541 AN543:AR543 AN545:AR545 AN549:AR549 AN551:AR551 AN553:AR553 AN537:AR537">
    <cfRule type="expression" dxfId="35" priority="36" stopIfTrue="1">
      <formula>AND(V537="賃金で算定",AN537=0)</formula>
    </cfRule>
  </conditionalFormatting>
  <conditionalFormatting sqref="AN537 AN539 AN541 AN543 AN545 AN547 AN549 AN551 AN553">
    <cfRule type="expression" dxfId="34" priority="35" stopIfTrue="1">
      <formula>AND(V537="",AN537&gt;0)</formula>
    </cfRule>
  </conditionalFormatting>
  <conditionalFormatting sqref="AN588:AR588 AN580:AR580 AN582:AR582 AN584:AR584 AN586:AR586 AN590:AR590 AN592:AR592 AN594:AR594 AN578:AR578">
    <cfRule type="expression" dxfId="33" priority="34" stopIfTrue="1">
      <formula>AND(V578="賃金で算定",AN578=0)</formula>
    </cfRule>
  </conditionalFormatting>
  <conditionalFormatting sqref="AN578 AN580 AN582 AN584 AN586 AN588 AN590 AN592 AN594">
    <cfRule type="expression" dxfId="32" priority="33" stopIfTrue="1">
      <formula>AND(V578="",AN578&gt;0)</formula>
    </cfRule>
  </conditionalFormatting>
  <conditionalFormatting sqref="AN629:AR629 AN621:AR621 AN623:AR623 AN625:AR625 AN627:AR627 AN631:AR631 AN633:AR633 AN635:AR635 AN619:AR619">
    <cfRule type="expression" dxfId="31" priority="32" stopIfTrue="1">
      <formula>AND(V619="賃金で算定",AN619=0)</formula>
    </cfRule>
  </conditionalFormatting>
  <conditionalFormatting sqref="AN619 AN621 AN623 AN625 AN627 AN629 AN631 AN633 AN635">
    <cfRule type="expression" dxfId="30" priority="31" stopIfTrue="1">
      <formula>AND(V619="",AN619&gt;0)</formula>
    </cfRule>
  </conditionalFormatting>
  <conditionalFormatting sqref="AN670:AR670 AN662:AR662 AN664:AR664 AN666:AR666 AN668:AR668 AN672:AR672 AN674:AR674 AN676:AR676 AN660:AR660">
    <cfRule type="expression" dxfId="29" priority="30" stopIfTrue="1">
      <formula>AND(V660="賃金で算定",AN660=0)</formula>
    </cfRule>
  </conditionalFormatting>
  <conditionalFormatting sqref="AN660 AN662 AN664 AN666 AN668 AN670 AN672 AN674 AN676">
    <cfRule type="expression" dxfId="28" priority="29" stopIfTrue="1">
      <formula>AND(V660="",AN660&gt;0)</formula>
    </cfRule>
  </conditionalFormatting>
  <conditionalFormatting sqref="AN711:AR711 AN703:AR703 AN705:AR705 AN707:AR707 AN709:AR709 AN713:AR713 AN715:AR715 AN717:AR717 AN701:AR701">
    <cfRule type="expression" dxfId="27" priority="28" stopIfTrue="1">
      <formula>AND(V701="賃金で算定",AN701=0)</formula>
    </cfRule>
  </conditionalFormatting>
  <conditionalFormatting sqref="AN701 AN703 AN705 AN707 AN709 AN711 AN713 AN715 AN717">
    <cfRule type="expression" dxfId="26" priority="27" stopIfTrue="1">
      <formula>AND(V701="",AN701&gt;0)</formula>
    </cfRule>
  </conditionalFormatting>
  <conditionalFormatting sqref="AN752:AR752 AN744:AR744 AN746:AR746 AN748:AR748 AN750:AR750 AN754:AR754 AN756:AR756 AN758:AR758 AN742:AR742">
    <cfRule type="expression" dxfId="25" priority="26" stopIfTrue="1">
      <formula>AND(V742="賃金で算定",AN742=0)</formula>
    </cfRule>
  </conditionalFormatting>
  <conditionalFormatting sqref="AN742 AN744 AN746 AN748 AN750 AN752 AN754 AN756 AN758">
    <cfRule type="expression" dxfId="24" priority="25" stopIfTrue="1">
      <formula>AND(V742="",AN742&gt;0)</formula>
    </cfRule>
  </conditionalFormatting>
  <conditionalFormatting sqref="AN793:AR793 AN785:AR785 AN787:AR787 AN789:AR789 AN791:AR791 AN795:AR795 AN797:AR797 AN799:AR799 AN783:AR783">
    <cfRule type="expression" dxfId="23" priority="24" stopIfTrue="1">
      <formula>AND(V783="賃金で算定",AN783=0)</formula>
    </cfRule>
  </conditionalFormatting>
  <conditionalFormatting sqref="AN783 AN785 AN787 AN789 AN791 AN793 AN795 AN797 AN799">
    <cfRule type="expression" dxfId="22" priority="23" stopIfTrue="1">
      <formula>AND(V783="",AN783&gt;0)</formula>
    </cfRule>
  </conditionalFormatting>
  <conditionalFormatting sqref="AN834:AR834 AN826:AR826 AN828:AR828 AN830:AR830 AN832:AR832 AN836:AR836 AN838:AR838 AN840:AR840 AN824:AR824">
    <cfRule type="expression" dxfId="21" priority="22" stopIfTrue="1">
      <formula>AND(V824="賃金で算定",AN824=0)</formula>
    </cfRule>
  </conditionalFormatting>
  <conditionalFormatting sqref="AN824 AN826 AN828 AN830 AN832 AN834 AN836 AN838 AN840">
    <cfRule type="expression" dxfId="20" priority="21" stopIfTrue="1">
      <formula>AND(V824="",AN824&gt;0)</formula>
    </cfRule>
  </conditionalFormatting>
  <conditionalFormatting sqref="AN875:AR875 AN867:AR867 AN869:AR869 AN871:AR871 AN873:AR873 AN877:AR877 AN879:AR879 AN881:AR881 AN865:AR865">
    <cfRule type="expression" dxfId="19" priority="20" stopIfTrue="1">
      <formula>AND(V865="賃金で算定",AN865=0)</formula>
    </cfRule>
  </conditionalFormatting>
  <conditionalFormatting sqref="AN865 AN867 AN869 AN871 AN873 AN875 AN877 AN879 AN881">
    <cfRule type="expression" dxfId="18" priority="19" stopIfTrue="1">
      <formula>AND(V865="",AN865&gt;0)</formula>
    </cfRule>
  </conditionalFormatting>
  <conditionalFormatting sqref="AN916:AR916 AN908:AR908 AN910:AR910 AN912:AR912 AN914:AR914 AN918:AR918 AN920:AR920 AN922:AR922 AN906:AR906">
    <cfRule type="expression" dxfId="17" priority="18" stopIfTrue="1">
      <formula>AND(V906="賃金で算定",AN906=0)</formula>
    </cfRule>
  </conditionalFormatting>
  <conditionalFormatting sqref="AN906 AN908 AN910 AN912 AN914 AN916 AN918 AN920 AN922">
    <cfRule type="expression" dxfId="16" priority="17" stopIfTrue="1">
      <formula>AND(V906="",AN906&gt;0)</formula>
    </cfRule>
  </conditionalFormatting>
  <conditionalFormatting sqref="AN957:AR957 AN949:AR949 AN951:AR951 AN953:AR953 AN955:AR955 AN959:AR959 AN961:AR961 AN963:AR963 AN947:AR947">
    <cfRule type="expression" dxfId="15" priority="16" stopIfTrue="1">
      <formula>AND(V947="賃金で算定",AN947=0)</formula>
    </cfRule>
  </conditionalFormatting>
  <conditionalFormatting sqref="AN947 AN949 AN951 AN953 AN955 AN957 AN959 AN961 AN963">
    <cfRule type="expression" dxfId="14" priority="15" stopIfTrue="1">
      <formula>AND(V947="",AN947&gt;0)</formula>
    </cfRule>
  </conditionalFormatting>
  <conditionalFormatting sqref="AN998:AR998 AN990:AR990 AN992:AR992 AN994:AR994 AN996:AR996 AN1000:AR1000 AN1002:AR1002 AN1004:AR1004 AN988:AR988">
    <cfRule type="expression" dxfId="13" priority="14" stopIfTrue="1">
      <formula>AND(V988="賃金で算定",AN988=0)</formula>
    </cfRule>
  </conditionalFormatting>
  <conditionalFormatting sqref="AN988 AN990 AN992 AN994 AN996 AN998 AN1000 AN1002 AN1004">
    <cfRule type="expression" dxfId="12" priority="13" stopIfTrue="1">
      <formula>AND(V988="",AN988&gt;0)</formula>
    </cfRule>
  </conditionalFormatting>
  <conditionalFormatting sqref="AN1039:AR1039 AN1031:AR1031 AN1033:AR1033 AN1035:AR1035 AN1037:AR1037 AN1041:AR1041 AN1043:AR1043 AN1045:AR1045 AN1029:AR1029">
    <cfRule type="expression" dxfId="11" priority="12" stopIfTrue="1">
      <formula>AND(V1029="賃金で算定",AN1029=0)</formula>
    </cfRule>
  </conditionalFormatting>
  <conditionalFormatting sqref="AN1029 AN1031 AN1033 AN1035 AN1037 AN1039 AN1041 AN1043 AN1045">
    <cfRule type="expression" dxfId="10" priority="11" stopIfTrue="1">
      <formula>AND(V1029="",AN1029&gt;0)</formula>
    </cfRule>
  </conditionalFormatting>
  <conditionalFormatting sqref="AN1080:AR1080 AN1072:AR1072 AN1074:AR1074 AN1076:AR1076 AN1078:AR1078 AN1082:AR1082 AN1084:AR1084 AN1086:AR1086 AN1070:AR1070">
    <cfRule type="expression" dxfId="9" priority="10" stopIfTrue="1">
      <formula>AND(V1070="賃金で算定",AN1070=0)</formula>
    </cfRule>
  </conditionalFormatting>
  <conditionalFormatting sqref="AN1070 AN1072 AN1074 AN1076 AN1078 AN1080 AN1082 AN1084 AN1086">
    <cfRule type="expression" dxfId="8" priority="9" stopIfTrue="1">
      <formula>AND(V1070="",AN1070&gt;0)</formula>
    </cfRule>
  </conditionalFormatting>
  <conditionalFormatting sqref="AN1121:AR1121 AN1113:AR1113 AN1115:AR1115 AN1117:AR1117 AN1119:AR1119 AN1123:AR1123 AN1125:AR1125 AN1127:AR1127 AN1111:AR1111">
    <cfRule type="expression" dxfId="7" priority="8" stopIfTrue="1">
      <formula>AND(V1111="賃金で算定",AN1111=0)</formula>
    </cfRule>
  </conditionalFormatting>
  <conditionalFormatting sqref="AN1111 AN1113 AN1115 AN1117 AN1119 AN1121 AN1123 AN1125 AN1127">
    <cfRule type="expression" dxfId="6" priority="7" stopIfTrue="1">
      <formula>AND(V1111="",AN1111&gt;0)</formula>
    </cfRule>
  </conditionalFormatting>
  <conditionalFormatting sqref="AN1162:AR1162 AN1154:AR1154 AN1156:AR1156 AN1158:AR1158 AN1160:AR1160 AN1164:AR1164 AN1166:AR1166 AN1168:AR1168 AN1152:AR1152">
    <cfRule type="expression" dxfId="5" priority="6" stopIfTrue="1">
      <formula>AND(V1152="賃金で算定",AN1152=0)</formula>
    </cfRule>
  </conditionalFormatting>
  <conditionalFormatting sqref="AN1152 AN1154 AN1156 AN1158 AN1160 AN1162 AN1164 AN1166 AN1168">
    <cfRule type="expression" dxfId="4" priority="5" stopIfTrue="1">
      <formula>AND(V1152="",AN1152&gt;0)</formula>
    </cfRule>
  </conditionalFormatting>
  <conditionalFormatting sqref="AN1203:AR1203 AN1195:AR1195 AN1197:AR1197 AN1199:AR1199 AN1201:AR1201 AN1205:AR1205 AN1207:AR1207 AN1209:AR1209 AN1193:AR1193">
    <cfRule type="expression" dxfId="3" priority="4" stopIfTrue="1">
      <formula>AND(V1193="賃金で算定",AN1193=0)</formula>
    </cfRule>
  </conditionalFormatting>
  <conditionalFormatting sqref="AN1193 AN1195 AN1197 AN1199 AN1201 AN1203 AN1205 AN1207 AN1209">
    <cfRule type="expression" dxfId="2" priority="3" stopIfTrue="1">
      <formula>AND(V1193="",AN1193&gt;0)</formula>
    </cfRule>
  </conditionalFormatting>
  <conditionalFormatting sqref="AN1244:AR1244 AN1236:AR1236 AN1238:AR1238 AN1240:AR1240 AN1242:AR1242 AN1246:AR1246 AN1248:AR1248 AN1250:AR1250 AN1234:AR1234">
    <cfRule type="expression" dxfId="1" priority="2" stopIfTrue="1">
      <formula>AND(V1234="賃金で算定",AN1234=0)</formula>
    </cfRule>
  </conditionalFormatting>
  <conditionalFormatting sqref="AN1234 AN1236 AN1238 AN1240 AN1242 AN1244 AN1246 AN1248 AN1250">
    <cfRule type="expression" dxfId="0" priority="1" stopIfTrue="1">
      <formula>AND(V1234="",AN1234&gt;0)</formula>
    </cfRule>
  </conditionalFormatting>
  <dataValidations count="43">
    <dataValidation showInputMessage="1" showErrorMessage="1" sqref="V123:X123 V1207:X1207 V1205:X1205 V1203:X1203 V1199:X1199 V1197:X1197 V1195:X1195 V1201:X1201 V1209:X1209 V1166:X1166 V1125:X1125 V1123:X1123 V1121:X1121 V1117:X1117 V1115:X1115 V1113:X1113 V1119:X1119 V1164:X1164 V1127:X1127 V1084:X1084 V1082:X1082 V1080:X1080 V1076:X1076 V1074:X1074 V1072:X1072 V1078:X1078 V1111:X1111 V1086:X1086 V1043:X1043 V1041:X1041 V1039:X1039 V1035:X1035 V1033:X1033 V1031:X1031 V1037:X1037 V1070:X1070 V1045:X1045 V1002:X1002 V1000:X1000 V998:X998 V994:X994 V992:X992 V990:X990 V996:X996 V1029:X1029 V1004:X1004 V961:X961 V959:X959 V957:X957 V953:X953 V951:X951 V949:X949 V955:X955 V988:X988 V963:X963 V920:X920 V918:X918 V916:X916 V912:X912 V910:X910 V908:X908 V914:X914 V947:X947 V922:X922 V879:X879 V877:X877 V875:X875 V871:X871 V869:X869 V867:X867 V873:X873 V906:X906 V881:X881 V838:X838 V836:X836 V834:X834 V830:X830 V828:X828 V826:X826 V832:X832 V865:X865 V840:X840 V797:X797 V795:X795 V793:X793 V789:X789 V787:X787 V785:X785 V791:X791 V824:X824 V799:X799 V756:X756 V754:X754 V752:X752 V748:X748 V746:X746 V744:X744 V750:X750 V783:X783 V758:X758 V715:X715 V713:X713 V711:X711 V707:X707 V705:X705 V703:X703 V709:X709 V742:X742 V16:X16 V674:X674 V672:X672 V670:X670 V666:X666 V664:X664 V662:X662 V668:X668 V717:X717 V676:X676 V633:X633 V631:X631 V629:X629 V625:X625 V623:X623 V621:X621 V627:X627 V660:X660 V635:X635 V592:X592 V590:X590 V588:X588 V584:X584 V582:X582 V580:X580 V586:X586 V619:X619 V594:X594 V551:X551 V549:X549 V547:X547 V543:X543 V541:X541 V539:X539 V545:X545 V578:X578 V553:X553 V1248:X1248 V1246:X1246 V1244:X1244 V1240:X1240 V1238:X1238 V1236:X1236 V1242:X1242 V537:X537 V1250:X1250 V510:X510 V508:X508 V506:X506 V502:X502 V500:X500 V498:X498 V504:X504 V1234:X1234 V512:X512 V469:X469 V467:X467 V465:X465 V461:X461 V459:X459 V457:X457 V463:X463 V496:X496 V471:X471 V428:X428 V426:X426 V424:X424 V420:X420 V418:X418 V416:X416 V422:X422 V455:X455 V430:X430 V387:X387 V385:X385 V383:X383 V379:X379 V377:X377 V375:X375 V381:X381 V414:X414 V389:X389 V346:X346 V344:X344 V342:X342 V338:X338 V336:X336 V334:X334 V340:X340 V373:X373 V348:X348 V305:X305 V303:X303 V301:X301 V297:X297 V295:X295 V293:X293 V299:X299 V332:X332 V307:X307 V18:X18 V20:X20 V22:X22 V701:X701 V121:X121 V119:X119 V115:X115 V291:X291 V113:X113 V264:X264 V262:X262 V260:X260 V256:X256 V254:X254 V252:X252 V258:X258 V111:X111 V266:X266 V217:X217 V215:X215 V213:X213 V209:X209 V207:X207 V205:X205 V211:X211 V250:X250 V219:X219 V1162:X1162 V1158:X1158 V1156:X1156 V1154:X1154 V1160:X1160 V1168:X1168 V1152:X1152 V203:X203 V1193:X1193 V170:X170 V168:X168 V166:X166 V162:X162 V160:X160 V158:X158 V164:X164 V172:X172 V156:X156 V117:X117 V125:X125 V109:X109 V24:X24 V76:X76 V74:X74 V72:X72 V68:X68 V66:X66 V64:X64 V70:X70 V78:X78 V62:X62" xr:uid="{00000000-0002-0000-0000-000000000000}"/>
    <dataValidation type="list" allowBlank="1" showInputMessage="1" showErrorMessage="1" sqref="F80:F87 F1252:F1253 F1211:F1212 F1170:F1171 F1129:F1130 F1088:F1089 F1047:F1048 F1006:F1007 F965:F966 F924:F925 F883:F884 F842:F843 F801:F802 F760:F761 F719:F720 F678:F679 F637:F638 F596:F597 F555:F556 F514:F515 F473:F474 F432:F433 F391:F392 F350:F351 F309:F310 F268:F269 F221:F228 F174:F181 F127:F134 F26:F30" xr:uid="{00000000-0002-0000-0000-000001000000}">
      <formula1>事業の種類</formula1>
    </dataValidation>
    <dataValidation type="list" allowBlank="1" showDropDown="1" showInputMessage="1" showErrorMessage="1" sqref="J10:J12" xr:uid="{00000000-0002-0000-0000-000002000000}">
      <formula1>"0,1,2,3,4"</formula1>
    </dataValidation>
    <dataValidation allowBlank="1" showDropDown="1" showInputMessage="1" showErrorMessage="1" sqref="K10:K12" xr:uid="{00000000-0002-0000-0000-000003000000}"/>
    <dataValidation type="list" allowBlank="1" showDropDown="1" showInputMessage="1" showErrorMessage="1" sqref="L10:L12" xr:uid="{00000000-0002-0000-0000-000004000000}">
      <formula1>"1,3"</formula1>
    </dataValidation>
    <dataValidation type="list" allowBlank="1" showDropDown="1" showInputMessage="1" showErrorMessage="1" sqref="M10:M12" xr:uid="{00000000-0002-0000-0000-000005000000}">
      <formula1>"0,1"</formula1>
    </dataValidation>
    <dataValidation type="whole" allowBlank="1" showInputMessage="1" showErrorMessage="1" sqref="AL9:AM11" xr:uid="{00000000-0002-0000-0000-000006000000}">
      <formula1>1</formula1>
      <formula2>30</formula2>
    </dataValidation>
    <dataValidation type="whole" allowBlank="1" showInputMessage="1" showErrorMessage="1" sqref="G33:H33 Q1:Q1048576" xr:uid="{00000000-0002-0000-0000-000007000000}">
      <formula1>1</formula1>
      <formula2>12</formula2>
    </dataValidation>
    <dataValidation type="whole" allowBlank="1" showInputMessage="1" showErrorMessage="1" sqref="J33:K33 S373:S390 S62:S79 S1193:S1210 S156:S173 S414:S431 S203:S220 S250:S267 S109:S126 S291:S308 S332:S349 S455:S472 S496:S513 S1234:S1251 S537:S554 S578:S595 S619:S636 S660:S677 S701:S718 S742:S759 S783:S800 S824:S841 S865:S882 S906:S923 S947:S964 S988:S1005 S1029:S1046 S1070:S1087 S1111:S1128 S1152:S1169 S16:S25" xr:uid="{00000000-0002-0000-0000-000008000000}">
      <formula1>1</formula1>
      <formula2>31</formula2>
    </dataValidation>
    <dataValidation type="custom" allowBlank="1" showInputMessage="1" showErrorMessage="1" error="控除できるのは&quot;36機械装置(組立て又は取付け)&quot;のみです" sqref="AD661:AG661 AD663:AG663 AD665:AG665 AD667:AG667 AD669:AG669 AD671:AG671 AD673:AG673 AD675:AG675 AD677:AG677" xr:uid="{00000000-0002-0000-0000-00000A000000}">
      <formula1>$F$678="36 機械装置(組立て又は取付け）"</formula1>
    </dataValidation>
    <dataValidation type="custom" allowBlank="1" showInputMessage="1" showErrorMessage="1" error="控除できるのは&quot;36機械装置(組立て又は取付け)&quot;のみです" sqref="AD620:AG620 AD636:AG636 AD634:AG634 AD632:AG632 AD630:AG630 AD628:AG628 AD626:AG626 AD624:AG624 AD622:AG622" xr:uid="{00000000-0002-0000-0000-00000B000000}">
      <formula1>$F$637="36 機械装置(組立て又は取付け）"</formula1>
    </dataValidation>
    <dataValidation type="custom" allowBlank="1" showInputMessage="1" showErrorMessage="1" error="控除できるのは&quot;36機械装置(組立て又は取付け)&quot;のみです" sqref="AD579:AG579 AD581:AG581 AD583:AG583 AD585:AG585 AD587:AG587 AD589:AG589 AD591:AG591 AD593:AG593 AD595:AG595" xr:uid="{00000000-0002-0000-0000-00000C000000}">
      <formula1>$F$596="36 機械装置(組立て又は取付け）"</formula1>
    </dataValidation>
    <dataValidation type="custom" allowBlank="1" showInputMessage="1" showErrorMessage="1" error="控除できるのは&quot;36機械装置(組立て又は取付け)&quot;のみです" sqref="AD538:AG538 AD554:AG554 AD552:AG552 AD550:AG550 AD548:AG548 AD546:AG546 AD544:AG544 AD542:AG542 AD540:AG540" xr:uid="{00000000-0002-0000-0000-00000D000000}">
      <formula1>$F$555="36 機械装置(組立て又は取付け）"</formula1>
    </dataValidation>
    <dataValidation type="custom" allowBlank="1" showInputMessage="1" showErrorMessage="1" error="控除できるのは&quot;36機械装置(組立て又は取付け)&quot;のみです" sqref="AD456:AG456 AD472:AG472 AD470:AG470 AD468:AG468 AD466:AG466 AD464:AG464 AD462:AG462 AD460:AG460 AD458:AG458" xr:uid="{00000000-0002-0000-0000-00000E000000}">
      <formula1>$F$473="36 機械装置(組立て又は取付け）"</formula1>
    </dataValidation>
    <dataValidation type="custom" allowBlank="1" showInputMessage="1" showErrorMessage="1" error="控除できるのは&quot;36機械装置(組立て又は取付け)&quot;のみです" sqref="AD415:AG415 AD417:AG417 AD419:AG419 AD421:AG421 AD423:AG423 AD425:AG425 AD427:AG427 AD429:AG429 AD431:AG431" xr:uid="{00000000-0002-0000-0000-00000F000000}">
      <formula1>$F$432="36 機械装置(組立て又は取付け）"</formula1>
    </dataValidation>
    <dataValidation type="custom" allowBlank="1" showInputMessage="1" showErrorMessage="1" error="控除できるのは&quot;36機械装置(組立て又は取付け)&quot;のみです" sqref="AD374:AG374 AD390:AG390 AD388:AG388 AD386:AG386 AD384:AG384 AD382:AG382 AD380:AG380 AD378:AG378 AD376:AG376" xr:uid="{00000000-0002-0000-0000-000010000000}">
      <formula1>$F$391="36 機械装置(組立て又は取付け）"</formula1>
    </dataValidation>
    <dataValidation type="custom" allowBlank="1" showInputMessage="1" showErrorMessage="1" error="控除できるのは&quot;36機械装置(組立て又は取付け)&quot;のみです" sqref="AD333:AG333 AD335:AG335 AD337:AG337 AD339:AG339 AD341:AG341 AD343:AG343 AD345:AG345 AD347:AG347 AD349:AG349" xr:uid="{00000000-0002-0000-0000-000011000000}">
      <formula1>$F$350="36 機械装置(組立て又は取付け）"</formula1>
    </dataValidation>
    <dataValidation type="custom" allowBlank="1" showInputMessage="1" showErrorMessage="1" error="控除できるのは&quot;36機械装置(組立て又は取付け)&quot;のみです" sqref="AD292:AG292 AD308:AG308 AD306:AG306 AD304:AG304 AD302:AG302 AD300:AG300 AD298:AG298 AD296:AG296 AD294:AG294" xr:uid="{00000000-0002-0000-0000-000012000000}">
      <formula1>$F$309="36 機械装置(組立て又は取付け）"</formula1>
    </dataValidation>
    <dataValidation type="custom" allowBlank="1" showInputMessage="1" showErrorMessage="1" error="控除できるのは&quot;36機械装置(組立て又は取付け)&quot;のみです" sqref="AD251:AG251 AD253:AG253 AD255:AG255 AD257:AG257 AD259:AG259 AD261:AG261 AD263:AG263 AD265:AG265 AD267:AG267" xr:uid="{00000000-0002-0000-0000-000013000000}">
      <formula1>$F$268="36 機械装置(組立て又は取付け）"</formula1>
    </dataValidation>
    <dataValidation type="custom" allowBlank="1" showInputMessage="1" showErrorMessage="1" error="控除できるのは&quot;36機械装置(組立て又は取付け)&quot;のみです" sqref="AD204:AG204 AD220:AG220 AD218:AG218 AD216:AG216 AD214:AG214 AD212:AG212 AD210:AG210 AD208:AG208 AD206:AG206" xr:uid="{00000000-0002-0000-0000-000014000000}">
      <formula1>$F$221="36 機械装置(組立て又は取付け）"</formula1>
    </dataValidation>
    <dataValidation type="custom" allowBlank="1" showInputMessage="1" showErrorMessage="1" error="控除できるのは&quot;36機械装置(組立て又は取付け)&quot;のみです" sqref="AD157:AG157 AD173:AG173 AD171:AG171 AD169:AG169 AD167:AG167 AD165:AG165 AD163:AG163 AD161:AG161 AD159:AG159" xr:uid="{00000000-0002-0000-0000-000015000000}">
      <formula1>$F$174="36 機械装置(組立て又は取付け）"</formula1>
    </dataValidation>
    <dataValidation type="custom" allowBlank="1" showInputMessage="1" showErrorMessage="1" error="控除できるのは&quot;36機械装置(組立て又は取付け)&quot;のみです" sqref="AD110:AG110 AD112:AG112 AD114:AG114 AD116:AG116 AD118:AG118 AD120:AG120 AD122:AG122 AD124:AG124 AD126:AG126" xr:uid="{00000000-0002-0000-0000-000016000000}">
      <formula1>$F$127="36 機械装置(組立て又は取付け）"</formula1>
    </dataValidation>
    <dataValidation type="custom" allowBlank="1" showInputMessage="1" showErrorMessage="1" error="控除できるのは&quot;36機械装置(組立て又は取付け)&quot;のみです" sqref="AD63:AG63 AD79:AG79 AD77:AG77 AD75:AG75 AD73:AG73 AD71:AG71 AD69:AG69 AD67:AG67 AD65:AG65" xr:uid="{00000000-0002-0000-0000-000017000000}">
      <formula1>$F$80="36 機械装置(組立て又は取付け）"</formula1>
    </dataValidation>
    <dataValidation type="custom" allowBlank="1" showInputMessage="1" showErrorMessage="1" error="控除できるのは&quot;36機械装置(組立て又は取付け)&quot;のみです" sqref="AD17:AG17 AD19:AG19 AD21:AG21 AD23:AG23 AD25:AG25" xr:uid="{00000000-0002-0000-0000-000018000000}">
      <formula1>$F$26="36 機械装置(組立て又は取付け）"</formula1>
    </dataValidation>
    <dataValidation type="custom" allowBlank="1" showInputMessage="1" showErrorMessage="1" error="控除できるのは&quot;36機械装置(組立て又は取付け)&quot;のみです" sqref="AD702:AG702 AD718:AG718 AD716:AG716 AD714:AG714 AD712:AG712 AD710:AG710 AD708:AG708 AD706:AG706 AD704:AG704" xr:uid="{00000000-0002-0000-0000-000019000000}">
      <formula1>$F$719="36 機械装置(組立て又は取付け）"</formula1>
    </dataValidation>
    <dataValidation type="custom" allowBlank="1" showInputMessage="1" showErrorMessage="1" error="控除できるのは&quot;36機械装置(組立て又は取付け)&quot;のみです" sqref="AD743:AG743 AD745:AG745 AD747:AG747 AD749:AG749 AD751:AG751 AD753:AG753 AD755:AG755 AD757:AG757 AD759:AG759" xr:uid="{00000000-0002-0000-0000-00001A000000}">
      <formula1>$F$760="36 機械装置(組立て又は取付け）"</formula1>
    </dataValidation>
    <dataValidation type="custom" allowBlank="1" showInputMessage="1" showErrorMessage="1" error="控除できるのは&quot;36機械装置(組立て又は取付け)&quot;のみです" sqref="AD784:AG784 AD800:AG800 AD798:AG798 AD796:AG796 AD794:AG794 AD792:AG792 AD790:AG790 AD788:AG788 AD786:AG786" xr:uid="{00000000-0002-0000-0000-00001B000000}">
      <formula1>$F$801="36 機械装置(組立て又は取付け）"</formula1>
    </dataValidation>
    <dataValidation type="custom" allowBlank="1" showInputMessage="1" showErrorMessage="1" error="控除できるのは&quot;36機械装置(組立て又は取付け)&quot;のみです" sqref="AD825:AG825 AD827:AG827 AD829:AG829 AD831:AG831 AD833:AG833 AD835:AG835 AD837:AG837 AD839:AG839 AD841:AG841" xr:uid="{00000000-0002-0000-0000-00001C000000}">
      <formula1>$F$842="36 機械装置(組立て又は取付け）"</formula1>
    </dataValidation>
    <dataValidation type="custom" allowBlank="1" showInputMessage="1" showErrorMessage="1" error="控除できるのは&quot;36機械装置(組立て又は取付け)&quot;のみです" sqref="AD866:AG866 AD882:AG882 AD880:AG880 AD878:AG878 AD876:AG876 AD874:AG874 AD872:AG872 AD870:AG870 AD868:AG868" xr:uid="{00000000-0002-0000-0000-00001D000000}">
      <formula1>$F$883="36 機械装置(組立て又は取付け）"</formula1>
    </dataValidation>
    <dataValidation type="custom" allowBlank="1" showInputMessage="1" showErrorMessage="1" error="控除できるのは&quot;36機械装置(組立て又は取付け)&quot;のみです" sqref="AD907:AG907 AD909:AG909 AD911:AG911 AD913:AG913 AD915:AG915 AD917:AG917 AD919:AG919 AD921:AG921 AD923:AG923" xr:uid="{00000000-0002-0000-0000-00001E000000}">
      <formula1>$F$924="36 機械装置(組立て又は取付け）"</formula1>
    </dataValidation>
    <dataValidation type="custom" allowBlank="1" showInputMessage="1" showErrorMessage="1" error="控除できるのは&quot;36機械装置(組立て又は取付け)&quot;のみです" sqref="AD948:AG948 AD964:AG964 AD962:AG962 AD960:AG960 AD958:AG958 AD956:AG956 AD954:AG954 AD952:AG952 AD950:AG950" xr:uid="{00000000-0002-0000-0000-00001F000000}">
      <formula1>$F$965="36 機械装置(組立て又は取付け）"</formula1>
    </dataValidation>
    <dataValidation type="custom" allowBlank="1" showInputMessage="1" showErrorMessage="1" error="控除できるのは&quot;36機械装置(組立て又は取付け)&quot;のみです" sqref="AD989:AG989 AD991:AG991 AD993:AG993 AD995:AG995 AD997:AG997 AD999:AG999 AD1001:AG1001 AD1003:AG1003 AD1005:AG1005" xr:uid="{00000000-0002-0000-0000-000020000000}">
      <formula1>$F$1006="36 機械装置(組立て又は取付け）"</formula1>
    </dataValidation>
    <dataValidation type="custom" allowBlank="1" showInputMessage="1" showErrorMessage="1" error="控除できるのは&quot;36機械装置(組立て又は取付け)&quot;のみです" sqref="AD1030:AG1030 AD1046:AG1046 AD1044:AG1044 AD1042:AG1042 AD1040:AG1040 AD1038:AG1038 AD1036:AG1036 AD1034:AG1034 AD1032:AG1032" xr:uid="{00000000-0002-0000-0000-000021000000}">
      <formula1>$F$1047="36 機械装置(組立て又は取付け）"</formula1>
    </dataValidation>
    <dataValidation type="custom" allowBlank="1" showInputMessage="1" showErrorMessage="1" error="控除できるのは&quot;36機械装置(組立て又は取付け)&quot;のみです" sqref="AD1071:AG1071 AD1073:AG1073 AD1075:AG1075 AD1077:AG1077 AD1079:AG1079 AD1081:AG1081 AD1083:AG1083 AD1085:AG1085 AD1087:AG1087" xr:uid="{00000000-0002-0000-0000-000022000000}">
      <formula1>$F$1088="36 機械装置(組立て又は取付け）"</formula1>
    </dataValidation>
    <dataValidation type="custom" allowBlank="1" showInputMessage="1" showErrorMessage="1" error="控除できるのは&quot;36機械装置(組立て又は取付け)&quot;のみです" sqref="AD1112:AG1112 AD1128:AG1128 AD1126:AG1126 AD1124:AG1124 AD1122:AG1122 AD1120:AG1120 AD1118:AG1118 AD1116:AG1116 AD1114:AG1114" xr:uid="{00000000-0002-0000-0000-000023000000}">
      <formula1>$F$1129="36 機械装置(組立て又は取付け）"</formula1>
    </dataValidation>
    <dataValidation type="custom" allowBlank="1" showInputMessage="1" showErrorMessage="1" error="控除できるのは&quot;36機械装置(組立て又は取付け)&quot;のみです" sqref="AD1153:AG1153 AD1155:AG1155 AD1157:AG1157 AD1159:AG1159 AD1161:AG1161 AD1163:AG1163 AD1165:AG1165 AD1167:AG1167 AD1169:AG1169" xr:uid="{00000000-0002-0000-0000-000024000000}">
      <formula1>$F$1170="36 機械装置(組立て又は取付け）"</formula1>
    </dataValidation>
    <dataValidation type="custom" allowBlank="1" showInputMessage="1" showErrorMessage="1" error="控除できるのは&quot;36機械装置(組立て又は取付け)&quot;のみです" sqref="AD1194:AG1194 AD1210:AG1210 AD1208:AG1208 AD1206:AG1206 AD1204:AG1204 AD1202:AG1202 AD1200:AG1200 AD1198:AG1198 AD1196:AG1196" xr:uid="{00000000-0002-0000-0000-000025000000}">
      <formula1>$F$1211="36 機械装置(組立て又は取付け）"</formula1>
    </dataValidation>
    <dataValidation type="custom" allowBlank="1" showInputMessage="1" showErrorMessage="1" error="控除できるのは&quot;36機械装置(組立て又は取付け)&quot;のみです" sqref="AD1235:AG1235 AD1237:AG1237 AD1239:AG1239 AD1241:AG1241 AD1243:AG1243 AD1245:AG1245 AD1247:AG1247 AD1249:AG1249 AD1251:AG1251" xr:uid="{00000000-0002-0000-0000-000026000000}">
      <formula1>$F$1252="36 機械装置(組立て又は取付け）"</formula1>
    </dataValidation>
    <dataValidation imeMode="off" allowBlank="1" showInputMessage="1" showErrorMessage="1" sqref="AP33:AQ33 AJ33:AK33 AM33:AN33 AJ32:AL32 AO32:AQ32" xr:uid="{00000000-0002-0000-0000-000027000000}"/>
    <dataValidation imeMode="hiragana" allowBlank="1" showInputMessage="1" showErrorMessage="1" sqref="B373:N390 D36:G36 B76 AC34:AS34 B78 B125 B172 B250:N267 B291:N308 B332:N349 B414:N431 B455:N472 B496:N513 B537:N554 B578:N595 B619:N636 B660:N677 B701:N718 B742:N759 B783:N800 B824:N841 B865:N882 B906:N923 B947:N964 B988:N1005 B1029:N1046 B1070:N1087 B1111:N1128 B1152:N1169 B1193:N1210 B1234:N1251 AC40:AN41 AC35:AN36 B24 J62:N79 C78 C62 B62 C24 J16:N25 B22 C16 B16 C18 B18 B20 C20 C22 C64 B64 C66 B66 C68 B68 C70 B70 C72 B72 C74 B74 C76 B123 J109:N126 C125 C109 B109 C111 B111 C113 B113 C115 B115 C117 B117 C119 B119 C121 B121 C123 C170 J156:N173 C172 C156 C158 C160 C162 C164 C166 C168 B156 B158 B160 B162 B164 B166 B168 B170 C217 J203:N220 C219 C203 C205 C207 C209 C211 C213 C215 B203 B205 B207 B209 B211 B213 B215 B217 B219" xr:uid="{00000000-0002-0000-0000-000028000000}"/>
    <dataValidation type="custom" allowBlank="1" showInputMessage="1" showErrorMessage="1" error="控除できるのは&quot;36機械装置(組立て又は取付け)&quot;のみです" sqref="AD497:AG497 AD513:AG513 AD511:AG511 AD509:AG509 AD507:AG507 AD505:AG505 AD503:AG503 AD501:AG501 AD499:AG499" xr:uid="{00000000-0002-0000-0000-00002A000000}">
      <formula1>$F$514="36 機械装置(組立て又は取付け）"</formula1>
    </dataValidation>
    <dataValidation type="custom" showInputMessage="1" showErrorMessage="1" error="賃金で算定する場合は「賃金で算定」を選択してください。" sqref="AN16:AR16 AN18:AR18 AN20:AR20 AN22:AR22 AN24:AR24 AN62:AR62 AN64:AR64 AN66:AR66 AN68:AR68 AN70:AR70 AN72:AR72 AN74:AR74 AN76:AR76 AN78:AR78 AN109:AR109 AN111:AR111 AN113:AR113 AN115:AR115 AN117:AR117 AN119:AR119 AN121:AR121 AN123:AR123 AN125:AR125 AN1193:AR1193 AN1195:AR1195 AN1197:AR1197 AN1199:AR1199 AN1201:AR1201 AN1203:AR1203 AN1205:AR1205 AN1207:AR1207 AN1209:AR1209 AN156:AR156 AN158:AR158 AN160:AR160 AN162:AR162 AN164:AR164 AN166:AR166 AN168:AR168 AN170:AR170 AN172:AR172 AN203:AR203 AN205:AR205 AN207:AR207 AN209:AR209 AN211:AR211 AN213:AR213 AN215:AR215 AN217:AR217 AN219:AR219 AN250:AR250 AN252:AR252 AN254:AR254 AN256:AR256 AN258:AR258 AN260:AR260 AN262:AR262 AN264:AR264 AN266:AR266 AN291:AR291 AN293:AR293 AN295:AR295 AN297:AR297 AN299:AR299 AN301:AR301 AN303:AR303 AN305:AR305 AN307:AR307 AN332:AR332 AN334:AR334 AN336:AR336 AN338:AR338 AN340:AR340 AN342:AR342 AN344:AR344 AN346:AR346 AN348:AR348 AN373:AR373 AN375:AR375 AN377:AR377 AN379:AR379 AN381:AR381 AN383:AR383 AN385:AR385 AN387:AR387 AN389:AR389 AN414:AR414 AN416:AR416 AN418:AR418 AN420:AR420 AN422:AR422 AN424:AR424 AN426:AR426 AN428:AR428 AN430:AR430 AN455:AR455 AN457:AR457 AN459:AR459 AN461:AR461 AN463:AR463 AN465:AR465 AN467:AR467 AN469:AR469 AN471:AR471 AN496:AR496 AN498:AR498 AN500:AR500 AN502:AR502 AN504:AR504 AN506:AR506 AN508:AR508 AN510:AR510 AN512:AR512 AN537:AR537 AN539:AR539 AN541:AR541 AN543:AR543 AN545:AR545 AN547:AR547 AN549:AR549 AN551:AR551 AN553:AR553 AN578:AR578 AN580:AR580 AN582:AR582 AN584:AR584 AN586:AR586 AN588:AR588 AN590:AR590 AN592:AR592 AN594:AR594 AN619:AR619 AN621:AR621 AN623:AR623 AN625:AR625 AN627:AR627 AN629:AR629 AN631:AR631 AN633:AR633 AN635:AR635 AN660:AR660 AN662:AR662 AN664:AR664 AN666:AR666 AN668:AR668 AN670:AR670 AN672:AR672 AN674:AR674 AN676:AR676 AN701:AR701 AN703:AR703 AN705:AR705 AN707:AR707 AN709:AR709 AN711:AR711 AN713:AR713 AN715:AR715 AN717:AR717 AN742:AR742 AN744:AR744 AN746:AR746 AN748:AR748 AN750:AR750 AN752:AR752 AN754:AR754 AN756:AR756 AN758:AR758 AN783:AR783 AN785:AR785 AN787:AR787 AN789:AR789 AN791:AR791 AN793:AR793 AN795:AR795 AN797:AR797 AN799:AR799 AN824:AR824 AN826:AR826 AN828:AR828 AN830:AR830 AN832:AR832 AN834:AR834 AN836:AR836 AN838:AR838 AN840:AR840 AN865:AR865 AN867:AR867 AN869:AR869 AN871:AR871 AN873:AR873 AN875:AR875 AN877:AR877 AN879:AR879 AN881:AR881 AN906:AR906 AN908:AR908 AN910:AR910 AN912:AR912 AN914:AR914 AN916:AR916 AN918:AR918 AN920:AR920 AN922:AR922 AN947:AR947 AN949:AR949 AN951:AR951 AN953:AR953 AN955:AR955 AN957:AR957 AN959:AR959 AN961:AR961 AN963:AR963 AN988:AR988 AN990:AR990 AN992:AR992 AN994:AR994 AN996:AR996 AN998:AR998 AN1000:AR1000 AN1002:AR1002 AN1004:AR1004 AN1029:AR1029 AN1031:AR1031 AN1033:AR1033 AN1035:AR1035 AN1037:AR1037 AN1039:AR1039 AN1041:AR1041 AN1043:AR1043 AN1045:AR1045 AN1070:AR1070 AN1072:AR1072 AN1074:AR1074 AN1076:AR1076 AN1078:AR1078 AN1080:AR1080 AN1082:AR1082 AN1084:AR1084 AN1086:AR1086 AN1111:AR1111 AN1113:AR1113 AN1115:AR1115 AN1117:AR1117 AN1119:AR1119 AN1121:AR1121 AN1123:AR1123 AN1125:AR1125 AN1127:AR1127 AN1152:AR1152 AN1154:AR1154 AN1156:AR1156 AN1158:AR1158 AN1160:AR1160 AN1162:AR1162 AN1164:AR1164 AN1166:AR1166 AN1168:AR1168 AN1234:AR1234 AN1236:AR1236 AN1238:AR1238 AN1240:AR1240 AN1242:AR1242 AN1244:AR1244 AN1246:AR1246 AN1248:AR1248 AN1250:AR1250" xr:uid="{00000000-0002-0000-0000-00002B000000}">
      <formula1>V16="賃金で算定"</formula1>
    </dataValidation>
    <dataValidation type="whole" operator="greaterThanOrEqual" allowBlank="1" showInputMessage="1" showErrorMessage="1" sqref="O1:O1048576" xr:uid="{B81672E7-C4B5-4349-9C49-DB8759FE33D8}">
      <formula1>1</formula1>
    </dataValidation>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3" max="46" man="1"/>
    <brk id="90" max="46" man="1"/>
    <brk id="137" max="46" man="1"/>
    <brk id="184" max="46" man="1"/>
    <brk id="231" max="46" man="1"/>
    <brk id="272" max="46" man="1"/>
    <brk id="313" max="46" man="1"/>
    <brk id="354" max="46" man="1"/>
    <brk id="395" max="46" man="1"/>
    <brk id="436" max="46" man="1"/>
    <brk id="477" max="46" man="1"/>
    <brk id="518" max="46" man="1"/>
    <brk id="559" max="46" man="1"/>
    <brk id="600" max="46" man="1"/>
    <brk id="641" max="46" man="1"/>
    <brk id="682" max="46" man="1"/>
    <brk id="723" max="46" man="1"/>
    <brk id="764" max="46" man="1"/>
    <brk id="805" max="46" man="1"/>
    <brk id="846" max="46" man="1"/>
    <brk id="887" max="46" man="1"/>
    <brk id="928" max="46" man="1"/>
    <brk id="969" max="46" man="1"/>
    <brk id="1010" max="46" man="1"/>
    <brk id="1051" max="46" man="1"/>
    <brk id="1092" max="46" man="1"/>
    <brk id="1133" max="46" man="1"/>
    <brk id="1174" max="46" man="1"/>
    <brk id="1215" max="4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indexed="50"/>
  </sheetPr>
  <dimension ref="A1:AT1259"/>
  <sheetViews>
    <sheetView showGridLines="0" showZeros="0" view="pageBreakPreview" zoomScaleNormal="75" zoomScaleSheetLayoutView="100" workbookViewId="0"/>
  </sheetViews>
  <sheetFormatPr defaultColWidth="0" defaultRowHeight="12.95" customHeight="1" zeroHeight="1" x14ac:dyDescent="0.15"/>
  <cols>
    <col min="1" max="2" width="2.625" style="1" customWidth="1"/>
    <col min="3" max="4" width="3.625" style="1" customWidth="1"/>
    <col min="5" max="5" width="2.625" style="1" customWidth="1"/>
    <col min="6" max="9" width="4.625" style="1" customWidth="1"/>
    <col min="10"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16384" width="9" style="1" hidden="1"/>
  </cols>
  <sheetData>
    <row r="1" spans="1:45" ht="6" customHeight="1" x14ac:dyDescent="0.15"/>
    <row r="2" spans="1:45" ht="24" customHeight="1" x14ac:dyDescent="0.15">
      <c r="X2" s="6"/>
      <c r="Y2" s="6"/>
    </row>
    <row r="3" spans="1:45" ht="9" customHeight="1" x14ac:dyDescent="0.15">
      <c r="U3" s="7"/>
      <c r="V3" s="7"/>
      <c r="W3" s="7"/>
      <c r="X3" s="7"/>
      <c r="Y3" s="7"/>
      <c r="Z3" s="8"/>
      <c r="AA3" s="8"/>
      <c r="AB3" s="5"/>
      <c r="AC3" s="5"/>
      <c r="AD3" s="5"/>
      <c r="AE3" s="5"/>
      <c r="AF3" s="5"/>
      <c r="AG3" s="5"/>
      <c r="AH3" s="5"/>
      <c r="AI3" s="5"/>
      <c r="AJ3" s="5"/>
      <c r="AK3" s="5"/>
      <c r="AL3" s="5"/>
      <c r="AM3" s="5"/>
      <c r="AN3" s="5"/>
      <c r="AO3" s="5"/>
      <c r="AP3" s="5"/>
      <c r="AQ3" s="5"/>
      <c r="AR3" s="5"/>
      <c r="AS3" s="5"/>
    </row>
    <row r="4" spans="1:45" ht="17.25" customHeight="1" x14ac:dyDescent="0.2">
      <c r="B4" s="2" t="s">
        <v>9</v>
      </c>
      <c r="U4" s="9" t="s">
        <v>60</v>
      </c>
      <c r="V4" s="7"/>
      <c r="W4" s="7"/>
      <c r="X4" s="7"/>
      <c r="Y4" s="7"/>
      <c r="AC4" s="4"/>
    </row>
    <row r="5" spans="1:45" ht="12.95" customHeight="1" x14ac:dyDescent="0.15">
      <c r="M5" s="10"/>
      <c r="N5" s="1141" t="s">
        <v>61</v>
      </c>
      <c r="O5" s="1141"/>
      <c r="P5" s="1141"/>
      <c r="Q5" s="1141"/>
      <c r="R5" s="1141"/>
      <c r="S5" s="1141"/>
      <c r="T5" s="1141"/>
      <c r="U5" s="1141"/>
      <c r="V5" s="1141"/>
      <c r="W5" s="1141"/>
      <c r="X5" s="1141"/>
      <c r="Y5" s="1141"/>
      <c r="Z5" s="1141"/>
      <c r="AA5" s="1141"/>
      <c r="AB5" s="1141"/>
      <c r="AC5" s="1141"/>
      <c r="AD5" s="1141"/>
      <c r="AE5" s="1141"/>
      <c r="AF5" s="10"/>
      <c r="AM5" s="560" t="s">
        <v>268</v>
      </c>
      <c r="AN5" s="1172"/>
      <c r="AO5" s="1172"/>
      <c r="AP5" s="1173"/>
    </row>
    <row r="6" spans="1:45" ht="12.95" customHeight="1" x14ac:dyDescent="0.15">
      <c r="M6" s="11"/>
      <c r="N6" s="1142"/>
      <c r="O6" s="1142"/>
      <c r="P6" s="1142"/>
      <c r="Q6" s="1142"/>
      <c r="R6" s="1142"/>
      <c r="S6" s="1142"/>
      <c r="T6" s="1142"/>
      <c r="U6" s="1142"/>
      <c r="V6" s="1142"/>
      <c r="W6" s="1142"/>
      <c r="X6" s="1142"/>
      <c r="Y6" s="1142"/>
      <c r="Z6" s="1142"/>
      <c r="AA6" s="1142"/>
      <c r="AB6" s="1142"/>
      <c r="AC6" s="1142"/>
      <c r="AD6" s="1142"/>
      <c r="AE6" s="1142"/>
      <c r="AF6" s="11"/>
      <c r="AM6" s="1174"/>
      <c r="AN6" s="1175"/>
      <c r="AO6" s="1175"/>
      <c r="AP6" s="1176"/>
    </row>
    <row r="7" spans="1:45" ht="12.75" customHeight="1" x14ac:dyDescent="0.15">
      <c r="AM7" s="222"/>
      <c r="AN7" s="222"/>
    </row>
    <row r="8" spans="1:45" ht="6" customHeight="1" x14ac:dyDescent="0.15"/>
    <row r="9" spans="1:45" ht="12" customHeight="1" x14ac:dyDescent="0.15">
      <c r="B9" s="566" t="s">
        <v>2</v>
      </c>
      <c r="C9" s="567"/>
      <c r="D9" s="567"/>
      <c r="E9" s="567"/>
      <c r="F9" s="567"/>
      <c r="G9" s="567"/>
      <c r="H9" s="567"/>
      <c r="I9" s="1131"/>
      <c r="J9" s="569" t="s">
        <v>10</v>
      </c>
      <c r="K9" s="569"/>
      <c r="L9" s="3" t="s">
        <v>3</v>
      </c>
      <c r="M9" s="569" t="s">
        <v>11</v>
      </c>
      <c r="N9" s="569"/>
      <c r="O9" s="570" t="s">
        <v>12</v>
      </c>
      <c r="P9" s="569"/>
      <c r="Q9" s="569"/>
      <c r="R9" s="569"/>
      <c r="S9" s="569"/>
      <c r="T9" s="569"/>
      <c r="U9" s="569" t="s">
        <v>13</v>
      </c>
      <c r="V9" s="569"/>
      <c r="W9" s="569"/>
      <c r="AL9" s="571">
        <f>'事業主控（こちらにご入力下さい）'!AL9</f>
        <v>0</v>
      </c>
      <c r="AM9" s="1145"/>
      <c r="AN9" s="502" t="s">
        <v>4</v>
      </c>
      <c r="AO9" s="502"/>
      <c r="AP9" s="572">
        <f>'事業主控（こちらにご入力下さい）'!AP9</f>
        <v>1</v>
      </c>
      <c r="AQ9" s="572"/>
      <c r="AR9" s="502" t="s">
        <v>5</v>
      </c>
      <c r="AS9" s="503"/>
    </row>
    <row r="10" spans="1:45" ht="13.5" customHeight="1" x14ac:dyDescent="0.15">
      <c r="B10" s="567"/>
      <c r="C10" s="567"/>
      <c r="D10" s="567"/>
      <c r="E10" s="567"/>
      <c r="F10" s="567"/>
      <c r="G10" s="567"/>
      <c r="H10" s="567"/>
      <c r="I10" s="1131"/>
      <c r="J10" s="508" t="str">
        <f>'事業主控（こちらにご入力下さい）'!J10</f>
        <v>1</v>
      </c>
      <c r="K10" s="1132" t="str">
        <f>'事業主控（こちらにご入力下さい）'!K10</f>
        <v>2</v>
      </c>
      <c r="L10" s="508" t="str">
        <f>'事業主控（こちらにご入力下さい）'!L10</f>
        <v>1</v>
      </c>
      <c r="M10" s="1150" t="str">
        <f>'事業主控（こちらにご入力下さい）'!M10</f>
        <v>0</v>
      </c>
      <c r="N10" s="1127" t="str">
        <f>'事業主控（こちらにご入力下さい）'!N10</f>
        <v>3</v>
      </c>
      <c r="O10" s="508" t="str">
        <f>'事業主控（こちらにご入力下さい）'!O10</f>
        <v>9</v>
      </c>
      <c r="P10" s="1129" t="str">
        <f>'事業主控（こちらにご入力下さい）'!P10</f>
        <v>3</v>
      </c>
      <c r="Q10" s="1129" t="str">
        <f>'事業主控（こちらにご入力下さい）'!Q10</f>
        <v>9</v>
      </c>
      <c r="R10" s="1129" t="str">
        <f>'事業主控（こちらにご入力下さい）'!R10</f>
        <v>0</v>
      </c>
      <c r="S10" s="1129" t="str">
        <f>'事業主控（こちらにご入力下さい）'!S10</f>
        <v>2</v>
      </c>
      <c r="T10" s="1127" t="str">
        <f>'事業主控（こちらにご入力下さい）'!T10</f>
        <v>5</v>
      </c>
      <c r="U10" s="508">
        <f>'事業主控（こちらにご入力下さい）'!U10</f>
        <v>0</v>
      </c>
      <c r="V10" s="1129">
        <f>'事業主控（こちらにご入力下さい）'!V10</f>
        <v>0</v>
      </c>
      <c r="W10" s="1143">
        <f>'事業主控（こちらにご入力下さい）'!W10</f>
        <v>0</v>
      </c>
      <c r="AL10" s="1146"/>
      <c r="AM10" s="1147"/>
      <c r="AN10" s="504"/>
      <c r="AO10" s="504"/>
      <c r="AP10" s="574"/>
      <c r="AQ10" s="574"/>
      <c r="AR10" s="504"/>
      <c r="AS10" s="505"/>
    </row>
    <row r="11" spans="1:45" ht="9" customHeight="1" x14ac:dyDescent="0.15">
      <c r="B11" s="567"/>
      <c r="C11" s="567"/>
      <c r="D11" s="567"/>
      <c r="E11" s="567"/>
      <c r="F11" s="567"/>
      <c r="G11" s="567"/>
      <c r="H11" s="567"/>
      <c r="I11" s="1131"/>
      <c r="J11" s="509"/>
      <c r="K11" s="1133"/>
      <c r="L11" s="509"/>
      <c r="M11" s="1151"/>
      <c r="N11" s="1128"/>
      <c r="O11" s="509"/>
      <c r="P11" s="1130"/>
      <c r="Q11" s="1130"/>
      <c r="R11" s="1130"/>
      <c r="S11" s="1130"/>
      <c r="T11" s="1128"/>
      <c r="U11" s="509"/>
      <c r="V11" s="1130"/>
      <c r="W11" s="1144"/>
      <c r="AL11" s="1148"/>
      <c r="AM11" s="1149"/>
      <c r="AN11" s="506"/>
      <c r="AO11" s="506"/>
      <c r="AP11" s="576"/>
      <c r="AQ11" s="576"/>
      <c r="AR11" s="506"/>
      <c r="AS11" s="507"/>
    </row>
    <row r="12" spans="1:45" ht="6" customHeight="1" x14ac:dyDescent="0.15">
      <c r="B12" s="568"/>
      <c r="C12" s="568"/>
      <c r="D12" s="568"/>
      <c r="E12" s="568"/>
      <c r="F12" s="568"/>
      <c r="G12" s="568"/>
      <c r="H12" s="568"/>
      <c r="I12" s="441"/>
      <c r="J12" s="509"/>
      <c r="K12" s="1133"/>
      <c r="L12" s="509"/>
      <c r="M12" s="1151"/>
      <c r="N12" s="1128"/>
      <c r="O12" s="509"/>
      <c r="P12" s="1130"/>
      <c r="Q12" s="1130"/>
      <c r="R12" s="1130"/>
      <c r="S12" s="1130"/>
      <c r="T12" s="1128"/>
      <c r="U12" s="509"/>
      <c r="V12" s="1130"/>
      <c r="W12" s="1144"/>
    </row>
    <row r="13" spans="1:45" s="6" customFormat="1" ht="15" customHeight="1" x14ac:dyDescent="0.15">
      <c r="A13" s="1"/>
      <c r="B13" s="487" t="s">
        <v>14</v>
      </c>
      <c r="C13" s="488"/>
      <c r="D13" s="488"/>
      <c r="E13" s="488"/>
      <c r="F13" s="488"/>
      <c r="G13" s="488"/>
      <c r="H13" s="488"/>
      <c r="I13" s="489"/>
      <c r="J13" s="487" t="s">
        <v>6</v>
      </c>
      <c r="K13" s="488"/>
      <c r="L13" s="488"/>
      <c r="M13" s="488"/>
      <c r="N13" s="496"/>
      <c r="O13" s="499" t="s">
        <v>15</v>
      </c>
      <c r="P13" s="488"/>
      <c r="Q13" s="488"/>
      <c r="R13" s="488"/>
      <c r="S13" s="488"/>
      <c r="T13" s="488"/>
      <c r="U13" s="489"/>
      <c r="V13" s="12" t="s">
        <v>53</v>
      </c>
      <c r="W13" s="27"/>
      <c r="X13" s="27"/>
      <c r="Y13" s="526" t="s">
        <v>54</v>
      </c>
      <c r="Z13" s="526"/>
      <c r="AA13" s="526"/>
      <c r="AB13" s="526"/>
      <c r="AC13" s="526"/>
      <c r="AD13" s="526"/>
      <c r="AE13" s="526"/>
      <c r="AF13" s="526"/>
      <c r="AG13" s="526"/>
      <c r="AH13" s="526"/>
      <c r="AI13" s="27"/>
      <c r="AJ13" s="27"/>
      <c r="AK13" s="28"/>
      <c r="AL13" s="13" t="s">
        <v>55</v>
      </c>
      <c r="AM13" s="14"/>
      <c r="AN13" s="528" t="s">
        <v>62</v>
      </c>
      <c r="AO13" s="528"/>
      <c r="AP13" s="528"/>
      <c r="AQ13" s="528"/>
      <c r="AR13" s="528"/>
      <c r="AS13" s="529"/>
    </row>
    <row r="14" spans="1:45" s="6" customFormat="1" ht="13.5" customHeight="1" x14ac:dyDescent="0.15">
      <c r="A14" s="1"/>
      <c r="B14" s="490"/>
      <c r="C14" s="491"/>
      <c r="D14" s="491"/>
      <c r="E14" s="491"/>
      <c r="F14" s="491"/>
      <c r="G14" s="491"/>
      <c r="H14" s="491"/>
      <c r="I14" s="492"/>
      <c r="J14" s="490"/>
      <c r="K14" s="491"/>
      <c r="L14" s="491"/>
      <c r="M14" s="491"/>
      <c r="N14" s="497"/>
      <c r="O14" s="500"/>
      <c r="P14" s="491"/>
      <c r="Q14" s="491"/>
      <c r="R14" s="491"/>
      <c r="S14" s="491"/>
      <c r="T14" s="491"/>
      <c r="U14" s="492"/>
      <c r="V14" s="530" t="s">
        <v>7</v>
      </c>
      <c r="W14" s="643"/>
      <c r="X14" s="643"/>
      <c r="Y14" s="644"/>
      <c r="Z14" s="536" t="s">
        <v>16</v>
      </c>
      <c r="AA14" s="537"/>
      <c r="AB14" s="537"/>
      <c r="AC14" s="538"/>
      <c r="AD14" s="648" t="s">
        <v>17</v>
      </c>
      <c r="AE14" s="649"/>
      <c r="AF14" s="649"/>
      <c r="AG14" s="650"/>
      <c r="AH14" s="1090" t="s">
        <v>86</v>
      </c>
      <c r="AI14" s="502"/>
      <c r="AJ14" s="502"/>
      <c r="AK14" s="503"/>
      <c r="AL14" s="1014" t="s">
        <v>18</v>
      </c>
      <c r="AM14" s="1015"/>
      <c r="AN14" s="556" t="s">
        <v>19</v>
      </c>
      <c r="AO14" s="557"/>
      <c r="AP14" s="557"/>
      <c r="AQ14" s="557"/>
      <c r="AR14" s="558"/>
      <c r="AS14" s="559"/>
    </row>
    <row r="15" spans="1:45" s="6" customFormat="1" ht="13.5" customHeight="1" x14ac:dyDescent="0.15">
      <c r="A15" s="1"/>
      <c r="B15" s="493"/>
      <c r="C15" s="494"/>
      <c r="D15" s="494"/>
      <c r="E15" s="494"/>
      <c r="F15" s="494"/>
      <c r="G15" s="494"/>
      <c r="H15" s="494"/>
      <c r="I15" s="495"/>
      <c r="J15" s="493"/>
      <c r="K15" s="494"/>
      <c r="L15" s="494"/>
      <c r="M15" s="494"/>
      <c r="N15" s="498"/>
      <c r="O15" s="501"/>
      <c r="P15" s="494"/>
      <c r="Q15" s="494"/>
      <c r="R15" s="494"/>
      <c r="S15" s="494"/>
      <c r="T15" s="494"/>
      <c r="U15" s="495"/>
      <c r="V15" s="645"/>
      <c r="W15" s="646"/>
      <c r="X15" s="646"/>
      <c r="Y15" s="647"/>
      <c r="Z15" s="539"/>
      <c r="AA15" s="540"/>
      <c r="AB15" s="540"/>
      <c r="AC15" s="541"/>
      <c r="AD15" s="651"/>
      <c r="AE15" s="652"/>
      <c r="AF15" s="652"/>
      <c r="AG15" s="653"/>
      <c r="AH15" s="1091"/>
      <c r="AI15" s="506"/>
      <c r="AJ15" s="506"/>
      <c r="AK15" s="507"/>
      <c r="AL15" s="1016"/>
      <c r="AM15" s="1017"/>
      <c r="AN15" s="524"/>
      <c r="AO15" s="524"/>
      <c r="AP15" s="524"/>
      <c r="AQ15" s="524"/>
      <c r="AR15" s="524"/>
      <c r="AS15" s="525"/>
    </row>
    <row r="16" spans="1:45" ht="18" customHeight="1" x14ac:dyDescent="0.15">
      <c r="B16" s="1070" t="str">
        <f>'事業主控（こちらにご入力下さい）'!B16</f>
        <v>①</v>
      </c>
      <c r="C16" s="1066">
        <f>'事業主控（こちらにご入力下さい）'!C16</f>
        <v>0</v>
      </c>
      <c r="D16" s="579"/>
      <c r="E16" s="579"/>
      <c r="F16" s="579"/>
      <c r="G16" s="579"/>
      <c r="H16" s="579"/>
      <c r="I16" s="580"/>
      <c r="J16" s="1092">
        <f>'事業主控（こちらにご入力下さい）'!J16</f>
        <v>0</v>
      </c>
      <c r="K16" s="1093"/>
      <c r="L16" s="1093"/>
      <c r="M16" s="1093"/>
      <c r="N16" s="1094"/>
      <c r="O16" s="68">
        <f>'事業主控（こちらにご入力下さい）'!O16</f>
        <v>0</v>
      </c>
      <c r="P16" s="15" t="s">
        <v>0</v>
      </c>
      <c r="Q16" s="68">
        <f>'事業主控（こちらにご入力下さい）'!Q16</f>
        <v>0</v>
      </c>
      <c r="R16" s="15" t="s">
        <v>1</v>
      </c>
      <c r="S16" s="68">
        <f>'事業主控（こちらにご入力下さい）'!S16</f>
        <v>0</v>
      </c>
      <c r="T16" s="474" t="s">
        <v>20</v>
      </c>
      <c r="U16" s="474"/>
      <c r="V16" s="742">
        <f>'事業主控（こちらにご入力下さい）'!V16:X16</f>
        <v>0</v>
      </c>
      <c r="W16" s="743"/>
      <c r="X16" s="743"/>
      <c r="Y16" s="65" t="s">
        <v>8</v>
      </c>
      <c r="Z16" s="63"/>
      <c r="AA16" s="69"/>
      <c r="AB16" s="69"/>
      <c r="AC16" s="65" t="s">
        <v>8</v>
      </c>
      <c r="AD16" s="63"/>
      <c r="AE16" s="69"/>
      <c r="AF16" s="69"/>
      <c r="AG16" s="70" t="s">
        <v>8</v>
      </c>
      <c r="AH16" s="1134">
        <f>'事業主控（こちらにご入力下さい）'!AH16</f>
        <v>0</v>
      </c>
      <c r="AI16" s="1135"/>
      <c r="AJ16" s="1135"/>
      <c r="AK16" s="1136"/>
      <c r="AL16" s="63"/>
      <c r="AM16" s="64"/>
      <c r="AN16" s="744">
        <f>'事業主控（こちらにご入力下さい）'!AN16</f>
        <v>0</v>
      </c>
      <c r="AO16" s="745"/>
      <c r="AP16" s="745"/>
      <c r="AQ16" s="745"/>
      <c r="AR16" s="745"/>
      <c r="AS16" s="70" t="s">
        <v>8</v>
      </c>
    </row>
    <row r="17" spans="2:45" ht="18" customHeight="1" x14ac:dyDescent="0.15">
      <c r="B17" s="1071"/>
      <c r="C17" s="581"/>
      <c r="D17" s="581"/>
      <c r="E17" s="581"/>
      <c r="F17" s="581"/>
      <c r="G17" s="581"/>
      <c r="H17" s="581"/>
      <c r="I17" s="582"/>
      <c r="J17" s="1118"/>
      <c r="K17" s="1119"/>
      <c r="L17" s="1119"/>
      <c r="M17" s="1119"/>
      <c r="N17" s="1120"/>
      <c r="O17" s="71">
        <f>'事業主控（こちらにご入力下さい）'!O17</f>
        <v>0</v>
      </c>
      <c r="P17" s="5" t="s">
        <v>0</v>
      </c>
      <c r="Q17" s="71">
        <f>'事業主控（こちらにご入力下さい）'!Q17</f>
        <v>0</v>
      </c>
      <c r="R17" s="5" t="s">
        <v>1</v>
      </c>
      <c r="S17" s="71">
        <f>'事業主控（こちらにご入力下さい）'!S17</f>
        <v>0</v>
      </c>
      <c r="T17" s="1022" t="s">
        <v>21</v>
      </c>
      <c r="U17" s="1022"/>
      <c r="V17" s="927">
        <f>'事業主控（こちらにご入力下さい）'!V17</f>
        <v>0</v>
      </c>
      <c r="W17" s="928"/>
      <c r="X17" s="928"/>
      <c r="Y17" s="928"/>
      <c r="Z17" s="927">
        <f>'事業主控（こちらにご入力下さい）'!Z17</f>
        <v>0</v>
      </c>
      <c r="AA17" s="928"/>
      <c r="AB17" s="928"/>
      <c r="AC17" s="928"/>
      <c r="AD17" s="927">
        <f>'事業主控（こちらにご入力下さい）'!AD17</f>
        <v>0</v>
      </c>
      <c r="AE17" s="928"/>
      <c r="AF17" s="928"/>
      <c r="AG17" s="928"/>
      <c r="AH17" s="927">
        <f>'事業主控（こちらにご入力下さい）'!AH17</f>
        <v>0</v>
      </c>
      <c r="AI17" s="928"/>
      <c r="AJ17" s="928"/>
      <c r="AK17" s="1082"/>
      <c r="AL17" s="439">
        <f>'事業主控（こちらにご入力下さい）'!AL17</f>
        <v>0</v>
      </c>
      <c r="AM17" s="1081"/>
      <c r="AN17" s="708">
        <f>'事業主控（こちらにご入力下さい）'!AN17</f>
        <v>0</v>
      </c>
      <c r="AO17" s="709"/>
      <c r="AP17" s="709"/>
      <c r="AQ17" s="709"/>
      <c r="AR17" s="709"/>
      <c r="AS17" s="58"/>
    </row>
    <row r="18" spans="2:45" ht="18" customHeight="1" x14ac:dyDescent="0.15">
      <c r="B18" s="1070" t="str">
        <f>'事業主控（こちらにご入力下さい）'!B18</f>
        <v>②</v>
      </c>
      <c r="C18" s="1066">
        <f>'事業主控（こちらにご入力下さい）'!C18</f>
        <v>0</v>
      </c>
      <c r="D18" s="579"/>
      <c r="E18" s="579"/>
      <c r="F18" s="579"/>
      <c r="G18" s="579"/>
      <c r="H18" s="579"/>
      <c r="I18" s="580"/>
      <c r="J18" s="1092">
        <f>'事業主控（こちらにご入力下さい）'!J18</f>
        <v>0</v>
      </c>
      <c r="K18" s="1093"/>
      <c r="L18" s="1093"/>
      <c r="M18" s="1093"/>
      <c r="N18" s="1094"/>
      <c r="O18" s="68">
        <f>'事業主控（こちらにご入力下さい）'!O18</f>
        <v>0</v>
      </c>
      <c r="P18" s="15" t="s">
        <v>0</v>
      </c>
      <c r="Q18" s="68">
        <f>'事業主控（こちらにご入力下さい）'!Q18</f>
        <v>0</v>
      </c>
      <c r="R18" s="15" t="s">
        <v>1</v>
      </c>
      <c r="S18" s="68">
        <f>'事業主控（こちらにご入力下さい）'!S18</f>
        <v>0</v>
      </c>
      <c r="T18" s="474" t="s">
        <v>20</v>
      </c>
      <c r="U18" s="474"/>
      <c r="V18" s="742">
        <f>'事業主控（こちらにご入力下さい）'!V18:X18</f>
        <v>0</v>
      </c>
      <c r="W18" s="743"/>
      <c r="X18" s="743"/>
      <c r="Y18" s="66"/>
      <c r="Z18" s="53"/>
      <c r="AA18" s="73"/>
      <c r="AB18" s="73"/>
      <c r="AC18" s="66"/>
      <c r="AD18" s="53"/>
      <c r="AE18" s="73"/>
      <c r="AF18" s="73"/>
      <c r="AG18" s="66"/>
      <c r="AH18" s="744">
        <f>'事業主控（こちらにご入力下さい）'!AH18</f>
        <v>0</v>
      </c>
      <c r="AI18" s="745"/>
      <c r="AJ18" s="745"/>
      <c r="AK18" s="1080"/>
      <c r="AL18" s="53"/>
      <c r="AM18" s="54"/>
      <c r="AN18" s="744">
        <f>'事業主控（こちらにご入力下さい）'!AN18</f>
        <v>0</v>
      </c>
      <c r="AO18" s="745"/>
      <c r="AP18" s="745"/>
      <c r="AQ18" s="745"/>
      <c r="AR18" s="745"/>
      <c r="AS18" s="74"/>
    </row>
    <row r="19" spans="2:45" ht="18" customHeight="1" x14ac:dyDescent="0.15">
      <c r="B19" s="1071"/>
      <c r="C19" s="581"/>
      <c r="D19" s="581"/>
      <c r="E19" s="581"/>
      <c r="F19" s="581"/>
      <c r="G19" s="581"/>
      <c r="H19" s="581"/>
      <c r="I19" s="582"/>
      <c r="J19" s="1118"/>
      <c r="K19" s="1119"/>
      <c r="L19" s="1119"/>
      <c r="M19" s="1119"/>
      <c r="N19" s="1120"/>
      <c r="O19" s="71">
        <f>'事業主控（こちらにご入力下さい）'!O19</f>
        <v>0</v>
      </c>
      <c r="P19" s="5" t="s">
        <v>0</v>
      </c>
      <c r="Q19" s="71">
        <f>'事業主控（こちらにご入力下さい）'!Q19</f>
        <v>0</v>
      </c>
      <c r="R19" s="5" t="s">
        <v>1</v>
      </c>
      <c r="S19" s="71">
        <f>'事業主控（こちらにご入力下さい）'!S19</f>
        <v>0</v>
      </c>
      <c r="T19" s="1022" t="s">
        <v>21</v>
      </c>
      <c r="U19" s="1022"/>
      <c r="V19" s="927">
        <f>'事業主控（こちらにご入力下さい）'!V19</f>
        <v>0</v>
      </c>
      <c r="W19" s="928"/>
      <c r="X19" s="928"/>
      <c r="Y19" s="928"/>
      <c r="Z19" s="927">
        <f>'事業主控（こちらにご入力下さい）'!Z19</f>
        <v>0</v>
      </c>
      <c r="AA19" s="928"/>
      <c r="AB19" s="928"/>
      <c r="AC19" s="928"/>
      <c r="AD19" s="927">
        <f>'事業主控（こちらにご入力下さい）'!AD19</f>
        <v>0</v>
      </c>
      <c r="AE19" s="928"/>
      <c r="AF19" s="928"/>
      <c r="AG19" s="928"/>
      <c r="AH19" s="927">
        <f>'事業主控（こちらにご入力下さい）'!AH19</f>
        <v>0</v>
      </c>
      <c r="AI19" s="928"/>
      <c r="AJ19" s="928"/>
      <c r="AK19" s="1082"/>
      <c r="AL19" s="439">
        <f>'事業主控（こちらにご入力下さい）'!AL19</f>
        <v>0</v>
      </c>
      <c r="AM19" s="1081"/>
      <c r="AN19" s="708">
        <f>'事業主控（こちらにご入力下さい）'!AN19</f>
        <v>0</v>
      </c>
      <c r="AO19" s="709"/>
      <c r="AP19" s="709"/>
      <c r="AQ19" s="709"/>
      <c r="AR19" s="709"/>
      <c r="AS19" s="58"/>
    </row>
    <row r="20" spans="2:45" ht="18" customHeight="1" x14ac:dyDescent="0.15">
      <c r="B20" s="1070" t="str">
        <f>'事業主控（こちらにご入力下さい）'!B20</f>
        <v>③</v>
      </c>
      <c r="C20" s="1066">
        <f>'事業主控（こちらにご入力下さい）'!C20</f>
        <v>0</v>
      </c>
      <c r="D20" s="579"/>
      <c r="E20" s="579"/>
      <c r="F20" s="579"/>
      <c r="G20" s="579"/>
      <c r="H20" s="579"/>
      <c r="I20" s="580"/>
      <c r="J20" s="1092">
        <f>'事業主控（こちらにご入力下さい）'!J20</f>
        <v>0</v>
      </c>
      <c r="K20" s="1093"/>
      <c r="L20" s="1093"/>
      <c r="M20" s="1093"/>
      <c r="N20" s="1094"/>
      <c r="O20" s="68">
        <f>'事業主控（こちらにご入力下さい）'!O20</f>
        <v>0</v>
      </c>
      <c r="P20" s="15" t="s">
        <v>45</v>
      </c>
      <c r="Q20" s="68">
        <f>'事業主控（こちらにご入力下さい）'!Q20</f>
        <v>0</v>
      </c>
      <c r="R20" s="15" t="s">
        <v>46</v>
      </c>
      <c r="S20" s="68">
        <f>'事業主控（こちらにご入力下さい）'!S20</f>
        <v>0</v>
      </c>
      <c r="T20" s="474" t="s">
        <v>47</v>
      </c>
      <c r="U20" s="474"/>
      <c r="V20" s="742">
        <f>'事業主控（こちらにご入力下さい）'!V20:X20</f>
        <v>0</v>
      </c>
      <c r="W20" s="743"/>
      <c r="X20" s="743"/>
      <c r="Y20" s="66"/>
      <c r="Z20" s="53"/>
      <c r="AA20" s="73"/>
      <c r="AB20" s="73"/>
      <c r="AC20" s="66"/>
      <c r="AD20" s="53"/>
      <c r="AE20" s="73"/>
      <c r="AF20" s="73"/>
      <c r="AG20" s="66"/>
      <c r="AH20" s="744">
        <f>'事業主控（こちらにご入力下さい）'!AH20</f>
        <v>0</v>
      </c>
      <c r="AI20" s="745"/>
      <c r="AJ20" s="745"/>
      <c r="AK20" s="1080"/>
      <c r="AL20" s="53"/>
      <c r="AM20" s="54"/>
      <c r="AN20" s="744">
        <f>'事業主控（こちらにご入力下さい）'!AN20</f>
        <v>0</v>
      </c>
      <c r="AO20" s="745"/>
      <c r="AP20" s="745"/>
      <c r="AQ20" s="745"/>
      <c r="AR20" s="745"/>
      <c r="AS20" s="74"/>
    </row>
    <row r="21" spans="2:45" ht="18" customHeight="1" x14ac:dyDescent="0.15">
      <c r="B21" s="1071"/>
      <c r="C21" s="581"/>
      <c r="D21" s="581"/>
      <c r="E21" s="581"/>
      <c r="F21" s="581"/>
      <c r="G21" s="581"/>
      <c r="H21" s="581"/>
      <c r="I21" s="582"/>
      <c r="J21" s="1075"/>
      <c r="K21" s="1076"/>
      <c r="L21" s="1076"/>
      <c r="M21" s="1076"/>
      <c r="N21" s="1077"/>
      <c r="O21" s="75">
        <f>'事業主控（こちらにご入力下さい）'!O21</f>
        <v>0</v>
      </c>
      <c r="P21" s="16" t="s">
        <v>45</v>
      </c>
      <c r="Q21" s="75">
        <f>'事業主控（こちらにご入力下さい）'!Q21</f>
        <v>0</v>
      </c>
      <c r="R21" s="16" t="s">
        <v>46</v>
      </c>
      <c r="S21" s="75">
        <f>'事業主控（こちらにご入力下さい）'!S21</f>
        <v>0</v>
      </c>
      <c r="T21" s="480" t="s">
        <v>48</v>
      </c>
      <c r="U21" s="480"/>
      <c r="V21" s="708">
        <f>'事業主控（こちらにご入力下さい）'!V21</f>
        <v>0</v>
      </c>
      <c r="W21" s="709"/>
      <c r="X21" s="709"/>
      <c r="Y21" s="1079"/>
      <c r="Z21" s="708">
        <f>'事業主控（こちらにご入力下さい）'!Z21</f>
        <v>0</v>
      </c>
      <c r="AA21" s="709"/>
      <c r="AB21" s="709"/>
      <c r="AC21" s="709"/>
      <c r="AD21" s="708">
        <f>'事業主控（こちらにご入力下さい）'!AD21</f>
        <v>0</v>
      </c>
      <c r="AE21" s="709"/>
      <c r="AF21" s="709"/>
      <c r="AG21" s="709"/>
      <c r="AH21" s="927">
        <f>'事業主控（こちらにご入力下さい）'!AH21</f>
        <v>0</v>
      </c>
      <c r="AI21" s="928"/>
      <c r="AJ21" s="928"/>
      <c r="AK21" s="1082"/>
      <c r="AL21" s="439">
        <f>'事業主控（こちらにご入力下さい）'!AL21</f>
        <v>0</v>
      </c>
      <c r="AM21" s="1081"/>
      <c r="AN21" s="708">
        <f>'事業主控（こちらにご入力下さい）'!AN21</f>
        <v>0</v>
      </c>
      <c r="AO21" s="709"/>
      <c r="AP21" s="709"/>
      <c r="AQ21" s="709"/>
      <c r="AR21" s="709"/>
      <c r="AS21" s="58"/>
    </row>
    <row r="22" spans="2:45" ht="18" customHeight="1" x14ac:dyDescent="0.15">
      <c r="B22" s="1070" t="str">
        <f>'事業主控（こちらにご入力下さい）'!B22</f>
        <v>④</v>
      </c>
      <c r="C22" s="1066">
        <f>'事業主控（こちらにご入力下さい）'!C22</f>
        <v>0</v>
      </c>
      <c r="D22" s="579"/>
      <c r="E22" s="579"/>
      <c r="F22" s="579"/>
      <c r="G22" s="579"/>
      <c r="H22" s="579"/>
      <c r="I22" s="580"/>
      <c r="J22" s="1072">
        <f>'事業主控（こちらにご入力下さい）'!J22</f>
        <v>0</v>
      </c>
      <c r="K22" s="1073"/>
      <c r="L22" s="1073"/>
      <c r="M22" s="1073"/>
      <c r="N22" s="1074"/>
      <c r="O22" s="71">
        <f>'事業主控（こちらにご入力下さい）'!O22</f>
        <v>0</v>
      </c>
      <c r="P22" s="5" t="s">
        <v>45</v>
      </c>
      <c r="Q22" s="71">
        <f>'事業主控（こちらにご入力下さい）'!Q22</f>
        <v>0</v>
      </c>
      <c r="R22" s="5" t="s">
        <v>46</v>
      </c>
      <c r="S22" s="71">
        <f>'事業主控（こちらにご入力下さい）'!S22</f>
        <v>0</v>
      </c>
      <c r="T22" s="1022" t="s">
        <v>47</v>
      </c>
      <c r="U22" s="1022"/>
      <c r="V22" s="742">
        <f>'事業主控（こちらにご入力下さい）'!V22:X22</f>
        <v>0</v>
      </c>
      <c r="W22" s="743"/>
      <c r="X22" s="743"/>
      <c r="Y22" s="67"/>
      <c r="Z22" s="55"/>
      <c r="AA22" s="72"/>
      <c r="AB22" s="72"/>
      <c r="AC22" s="67"/>
      <c r="AD22" s="55"/>
      <c r="AE22" s="72"/>
      <c r="AF22" s="72"/>
      <c r="AG22" s="67"/>
      <c r="AH22" s="744">
        <f>'事業主控（こちらにご入力下さい）'!AH22</f>
        <v>0</v>
      </c>
      <c r="AI22" s="745"/>
      <c r="AJ22" s="745"/>
      <c r="AK22" s="1080"/>
      <c r="AL22" s="55"/>
      <c r="AM22" s="56"/>
      <c r="AN22" s="744">
        <f>'事業主控（こちらにご入力下さい）'!AN22</f>
        <v>0</v>
      </c>
      <c r="AO22" s="745"/>
      <c r="AP22" s="745"/>
      <c r="AQ22" s="745"/>
      <c r="AR22" s="745"/>
      <c r="AS22" s="74"/>
    </row>
    <row r="23" spans="2:45" ht="18" customHeight="1" x14ac:dyDescent="0.15">
      <c r="B23" s="1071"/>
      <c r="C23" s="581"/>
      <c r="D23" s="581"/>
      <c r="E23" s="581"/>
      <c r="F23" s="581"/>
      <c r="G23" s="581"/>
      <c r="H23" s="581"/>
      <c r="I23" s="582"/>
      <c r="J23" s="1075"/>
      <c r="K23" s="1076"/>
      <c r="L23" s="1076"/>
      <c r="M23" s="1076"/>
      <c r="N23" s="1077"/>
      <c r="O23" s="75">
        <f>'事業主控（こちらにご入力下さい）'!O23</f>
        <v>0</v>
      </c>
      <c r="P23" s="16" t="s">
        <v>45</v>
      </c>
      <c r="Q23" s="75">
        <f>'事業主控（こちらにご入力下さい）'!Q23</f>
        <v>0</v>
      </c>
      <c r="R23" s="16" t="s">
        <v>46</v>
      </c>
      <c r="S23" s="75">
        <f>'事業主控（こちらにご入力下さい）'!S23</f>
        <v>0</v>
      </c>
      <c r="T23" s="480" t="s">
        <v>48</v>
      </c>
      <c r="U23" s="480"/>
      <c r="V23" s="927">
        <f>'事業主控（こちらにご入力下さい）'!V23</f>
        <v>0</v>
      </c>
      <c r="W23" s="928"/>
      <c r="X23" s="928"/>
      <c r="Y23" s="928"/>
      <c r="Z23" s="927">
        <f>'事業主控（こちらにご入力下さい）'!Z23</f>
        <v>0</v>
      </c>
      <c r="AA23" s="928"/>
      <c r="AB23" s="928"/>
      <c r="AC23" s="928"/>
      <c r="AD23" s="927">
        <f>'事業主控（こちらにご入力下さい）'!AD23</f>
        <v>0</v>
      </c>
      <c r="AE23" s="928"/>
      <c r="AF23" s="928"/>
      <c r="AG23" s="928"/>
      <c r="AH23" s="927">
        <f>'事業主控（こちらにご入力下さい）'!AH23</f>
        <v>0</v>
      </c>
      <c r="AI23" s="928"/>
      <c r="AJ23" s="928"/>
      <c r="AK23" s="1082"/>
      <c r="AL23" s="439">
        <f>'事業主控（こちらにご入力下さい）'!AL23</f>
        <v>0</v>
      </c>
      <c r="AM23" s="1081"/>
      <c r="AN23" s="708">
        <f>'事業主控（こちらにご入力下さい）'!AN23</f>
        <v>0</v>
      </c>
      <c r="AO23" s="709"/>
      <c r="AP23" s="709"/>
      <c r="AQ23" s="709"/>
      <c r="AR23" s="709"/>
      <c r="AS23" s="58"/>
    </row>
    <row r="24" spans="2:45" ht="18" customHeight="1" x14ac:dyDescent="0.15">
      <c r="B24" s="1070" t="str">
        <f>'事業主控（こちらにご入力下さい）'!B24</f>
        <v>⑤</v>
      </c>
      <c r="C24" s="1066">
        <f>'事業主控（こちらにご入力下さい）'!C24</f>
        <v>0</v>
      </c>
      <c r="D24" s="579"/>
      <c r="E24" s="579"/>
      <c r="F24" s="579"/>
      <c r="G24" s="579"/>
      <c r="H24" s="579"/>
      <c r="I24" s="580"/>
      <c r="J24" s="1072">
        <f>'事業主控（こちらにご入力下さい）'!J24</f>
        <v>0</v>
      </c>
      <c r="K24" s="1073"/>
      <c r="L24" s="1073"/>
      <c r="M24" s="1073"/>
      <c r="N24" s="1074"/>
      <c r="O24" s="71">
        <f>'事業主控（こちらにご入力下さい）'!O24</f>
        <v>0</v>
      </c>
      <c r="P24" s="5" t="s">
        <v>45</v>
      </c>
      <c r="Q24" s="71">
        <f>'事業主控（こちらにご入力下さい）'!Q24</f>
        <v>0</v>
      </c>
      <c r="R24" s="5" t="s">
        <v>46</v>
      </c>
      <c r="S24" s="71">
        <f>'事業主控（こちらにご入力下さい）'!S24</f>
        <v>0</v>
      </c>
      <c r="T24" s="1022" t="s">
        <v>47</v>
      </c>
      <c r="U24" s="1022"/>
      <c r="V24" s="742">
        <f>'事業主控（こちらにご入力下さい）'!V24:X24</f>
        <v>0</v>
      </c>
      <c r="W24" s="743"/>
      <c r="X24" s="743"/>
      <c r="Y24" s="66"/>
      <c r="Z24" s="53"/>
      <c r="AA24" s="73"/>
      <c r="AB24" s="73"/>
      <c r="AC24" s="66"/>
      <c r="AD24" s="53"/>
      <c r="AE24" s="73"/>
      <c r="AF24" s="73"/>
      <c r="AG24" s="66"/>
      <c r="AH24" s="744">
        <f>'事業主控（こちらにご入力下さい）'!AH24</f>
        <v>0</v>
      </c>
      <c r="AI24" s="745"/>
      <c r="AJ24" s="745"/>
      <c r="AK24" s="1080"/>
      <c r="AL24" s="55"/>
      <c r="AM24" s="56"/>
      <c r="AN24" s="744">
        <f>'事業主控（こちらにご入力下さい）'!AN24</f>
        <v>0</v>
      </c>
      <c r="AO24" s="745"/>
      <c r="AP24" s="745"/>
      <c r="AQ24" s="745"/>
      <c r="AR24" s="745"/>
      <c r="AS24" s="74"/>
    </row>
    <row r="25" spans="2:45" ht="18" customHeight="1" x14ac:dyDescent="0.15">
      <c r="B25" s="1071"/>
      <c r="C25" s="581"/>
      <c r="D25" s="581"/>
      <c r="E25" s="581"/>
      <c r="F25" s="581"/>
      <c r="G25" s="581"/>
      <c r="H25" s="581"/>
      <c r="I25" s="582"/>
      <c r="J25" s="1075"/>
      <c r="K25" s="1076"/>
      <c r="L25" s="1076"/>
      <c r="M25" s="1076"/>
      <c r="N25" s="1077"/>
      <c r="O25" s="75">
        <f>'事業主控（こちらにご入力下さい）'!O25</f>
        <v>0</v>
      </c>
      <c r="P25" s="16" t="s">
        <v>45</v>
      </c>
      <c r="Q25" s="75">
        <f>'事業主控（こちらにご入力下さい）'!Q25</f>
        <v>0</v>
      </c>
      <c r="R25" s="16" t="s">
        <v>46</v>
      </c>
      <c r="S25" s="75">
        <f>'事業主控（こちらにご入力下さい）'!S25</f>
        <v>0</v>
      </c>
      <c r="T25" s="480" t="s">
        <v>48</v>
      </c>
      <c r="U25" s="480"/>
      <c r="V25" s="927">
        <f>'事業主控（こちらにご入力下さい）'!V25</f>
        <v>0</v>
      </c>
      <c r="W25" s="928"/>
      <c r="X25" s="928"/>
      <c r="Y25" s="928"/>
      <c r="Z25" s="927">
        <f>'事業主控（こちらにご入力下さい）'!Z25</f>
        <v>0</v>
      </c>
      <c r="AA25" s="928"/>
      <c r="AB25" s="928"/>
      <c r="AC25" s="928"/>
      <c r="AD25" s="927">
        <f>'事業主控（こちらにご入力下さい）'!AD25</f>
        <v>0</v>
      </c>
      <c r="AE25" s="928"/>
      <c r="AF25" s="928"/>
      <c r="AG25" s="928"/>
      <c r="AH25" s="927">
        <f>'事業主控（こちらにご入力下さい）'!AH25</f>
        <v>0</v>
      </c>
      <c r="AI25" s="928"/>
      <c r="AJ25" s="928"/>
      <c r="AK25" s="1082"/>
      <c r="AL25" s="439">
        <f>'事業主控（こちらにご入力下さい）'!AL25</f>
        <v>0</v>
      </c>
      <c r="AM25" s="1081"/>
      <c r="AN25" s="708">
        <f>'事業主控（こちらにご入力下さい）'!AN25</f>
        <v>0</v>
      </c>
      <c r="AO25" s="709"/>
      <c r="AP25" s="709"/>
      <c r="AQ25" s="709"/>
      <c r="AR25" s="709"/>
      <c r="AS25" s="58"/>
    </row>
    <row r="26" spans="2:45" ht="15" customHeight="1" x14ac:dyDescent="0.15">
      <c r="B26" s="441" t="s">
        <v>85</v>
      </c>
      <c r="C26" s="592"/>
      <c r="D26" s="593"/>
      <c r="E26" s="300" t="s">
        <v>293</v>
      </c>
      <c r="F26" s="1121">
        <f>'事業主控（こちらにご入力下さい）'!F26</f>
        <v>0</v>
      </c>
      <c r="G26" s="1122"/>
      <c r="H26" s="1122"/>
      <c r="I26" s="1122"/>
      <c r="J26" s="1122"/>
      <c r="K26" s="1122"/>
      <c r="L26" s="1122"/>
      <c r="M26" s="1122"/>
      <c r="N26" s="1123"/>
      <c r="O26" s="441" t="s">
        <v>63</v>
      </c>
      <c r="P26" s="442"/>
      <c r="Q26" s="442"/>
      <c r="R26" s="442"/>
      <c r="S26" s="442"/>
      <c r="T26" s="442"/>
      <c r="U26" s="443"/>
      <c r="V26" s="744">
        <f>'事業主控（こちらにご入力下さい）'!V26</f>
        <v>0</v>
      </c>
      <c r="W26" s="745"/>
      <c r="X26" s="745"/>
      <c r="Y26" s="1080"/>
      <c r="Z26" s="53"/>
      <c r="AA26" s="73"/>
      <c r="AB26" s="73"/>
      <c r="AC26" s="66"/>
      <c r="AD26" s="53"/>
      <c r="AE26" s="73"/>
      <c r="AF26" s="73"/>
      <c r="AG26" s="66"/>
      <c r="AH26" s="744">
        <f>'事業主控（こちらにご入力下さい）'!AH26</f>
        <v>0</v>
      </c>
      <c r="AI26" s="745"/>
      <c r="AJ26" s="745"/>
      <c r="AK26" s="1080"/>
      <c r="AL26" s="53"/>
      <c r="AM26" s="54"/>
      <c r="AN26" s="744">
        <f>'事業主控（こちらにご入力下さい）'!AN26</f>
        <v>0</v>
      </c>
      <c r="AO26" s="745"/>
      <c r="AP26" s="745"/>
      <c r="AQ26" s="745"/>
      <c r="AR26" s="745"/>
      <c r="AS26" s="74"/>
    </row>
    <row r="27" spans="2:45" ht="15" customHeight="1" x14ac:dyDescent="0.15">
      <c r="B27" s="594"/>
      <c r="C27" s="595"/>
      <c r="D27" s="596"/>
      <c r="E27" s="301" t="s">
        <v>216</v>
      </c>
      <c r="F27" s="1124">
        <f>'事業主控（こちらにご入力下さい）'!F27</f>
        <v>0</v>
      </c>
      <c r="G27" s="1125"/>
      <c r="H27" s="1125"/>
      <c r="I27" s="1125"/>
      <c r="J27" s="1125"/>
      <c r="K27" s="1125"/>
      <c r="L27" s="1125"/>
      <c r="M27" s="1125"/>
      <c r="N27" s="1126"/>
      <c r="O27" s="444"/>
      <c r="P27" s="445"/>
      <c r="Q27" s="445"/>
      <c r="R27" s="445"/>
      <c r="S27" s="445"/>
      <c r="T27" s="445"/>
      <c r="U27" s="446"/>
      <c r="V27" s="434">
        <f>'事業主控（こちらにご入力下さい）'!V27</f>
        <v>0</v>
      </c>
      <c r="W27" s="1054"/>
      <c r="X27" s="1054"/>
      <c r="Y27" s="1055"/>
      <c r="Z27" s="434">
        <f>'事業主控（こちらにご入力下さい）'!Z27</f>
        <v>0</v>
      </c>
      <c r="AA27" s="1052"/>
      <c r="AB27" s="1052"/>
      <c r="AC27" s="1053"/>
      <c r="AD27" s="434">
        <f>'事業主控（こちらにご入力下さい）'!AD27</f>
        <v>0</v>
      </c>
      <c r="AE27" s="1052"/>
      <c r="AF27" s="1052"/>
      <c r="AG27" s="1053"/>
      <c r="AH27" s="434">
        <f>'事業主控（こちらにご入力下さい）'!AH27</f>
        <v>0</v>
      </c>
      <c r="AI27" s="435"/>
      <c r="AJ27" s="435"/>
      <c r="AK27" s="435"/>
      <c r="AL27" s="55"/>
      <c r="AM27" s="56"/>
      <c r="AN27" s="434">
        <f>'事業主控（こちらにご入力下さい）'!AN27</f>
        <v>0</v>
      </c>
      <c r="AO27" s="1054"/>
      <c r="AP27" s="1054"/>
      <c r="AQ27" s="1054"/>
      <c r="AR27" s="1054"/>
      <c r="AS27" s="182"/>
    </row>
    <row r="28" spans="2:45" ht="15" customHeight="1" x14ac:dyDescent="0.15">
      <c r="B28" s="594"/>
      <c r="C28" s="595"/>
      <c r="D28" s="596"/>
      <c r="E28" s="301" t="s">
        <v>294</v>
      </c>
      <c r="F28" s="1124">
        <f>'事業主控（こちらにご入力下さい）'!F28</f>
        <v>0</v>
      </c>
      <c r="G28" s="1125"/>
      <c r="H28" s="1125"/>
      <c r="I28" s="1125"/>
      <c r="J28" s="1125"/>
      <c r="K28" s="1125"/>
      <c r="L28" s="1125"/>
      <c r="M28" s="1125"/>
      <c r="N28" s="1126"/>
      <c r="O28" s="444"/>
      <c r="P28" s="445"/>
      <c r="Q28" s="445"/>
      <c r="R28" s="445"/>
      <c r="S28" s="445"/>
      <c r="T28" s="445"/>
      <c r="U28" s="446"/>
      <c r="V28" s="275"/>
      <c r="W28" s="278"/>
      <c r="X28" s="278"/>
      <c r="Y28" s="279"/>
      <c r="Z28" s="275"/>
      <c r="AA28" s="280"/>
      <c r="AB28" s="280"/>
      <c r="AC28" s="281"/>
      <c r="AD28" s="275"/>
      <c r="AE28" s="280"/>
      <c r="AF28" s="280"/>
      <c r="AG28" s="281"/>
      <c r="AH28" s="275"/>
      <c r="AI28" s="276"/>
      <c r="AJ28" s="276"/>
      <c r="AK28" s="276"/>
      <c r="AL28" s="282"/>
      <c r="AM28" s="283"/>
      <c r="AN28" s="275"/>
      <c r="AO28" s="278"/>
      <c r="AP28" s="278"/>
      <c r="AQ28" s="278"/>
      <c r="AR28" s="278"/>
      <c r="AS28" s="182"/>
    </row>
    <row r="29" spans="2:45" ht="15" customHeight="1" x14ac:dyDescent="0.15">
      <c r="B29" s="594"/>
      <c r="C29" s="595"/>
      <c r="D29" s="596"/>
      <c r="E29" s="301" t="s">
        <v>295</v>
      </c>
      <c r="F29" s="1124">
        <f>'事業主控（こちらにご入力下さい）'!F29</f>
        <v>0</v>
      </c>
      <c r="G29" s="1125"/>
      <c r="H29" s="1125"/>
      <c r="I29" s="1125"/>
      <c r="J29" s="1125"/>
      <c r="K29" s="1125"/>
      <c r="L29" s="1125"/>
      <c r="M29" s="1125"/>
      <c r="N29" s="1126"/>
      <c r="O29" s="444"/>
      <c r="P29" s="445"/>
      <c r="Q29" s="445"/>
      <c r="R29" s="445"/>
      <c r="S29" s="445"/>
      <c r="T29" s="445"/>
      <c r="U29" s="446"/>
      <c r="V29" s="275"/>
      <c r="W29" s="278"/>
      <c r="X29" s="278"/>
      <c r="Y29" s="279"/>
      <c r="Z29" s="275"/>
      <c r="AA29" s="280"/>
      <c r="AB29" s="280"/>
      <c r="AC29" s="281"/>
      <c r="AD29" s="275"/>
      <c r="AE29" s="280"/>
      <c r="AF29" s="280"/>
      <c r="AG29" s="281"/>
      <c r="AH29" s="275"/>
      <c r="AI29" s="276"/>
      <c r="AJ29" s="276"/>
      <c r="AK29" s="276"/>
      <c r="AL29" s="282"/>
      <c r="AM29" s="283"/>
      <c r="AN29" s="275"/>
      <c r="AO29" s="278"/>
      <c r="AP29" s="278"/>
      <c r="AQ29" s="278"/>
      <c r="AR29" s="278"/>
      <c r="AS29" s="182"/>
    </row>
    <row r="30" spans="2:45" ht="15" customHeight="1" x14ac:dyDescent="0.15">
      <c r="B30" s="597"/>
      <c r="C30" s="598"/>
      <c r="D30" s="599"/>
      <c r="E30" s="302" t="s">
        <v>296</v>
      </c>
      <c r="F30" s="1137">
        <f>'事業主控（こちらにご入力下さい）'!F30</f>
        <v>0</v>
      </c>
      <c r="G30" s="1138"/>
      <c r="H30" s="1138"/>
      <c r="I30" s="1138"/>
      <c r="J30" s="1138"/>
      <c r="K30" s="1138"/>
      <c r="L30" s="1138"/>
      <c r="M30" s="1138"/>
      <c r="N30" s="1139"/>
      <c r="O30" s="447"/>
      <c r="P30" s="448"/>
      <c r="Q30" s="448"/>
      <c r="R30" s="448"/>
      <c r="S30" s="448"/>
      <c r="T30" s="448"/>
      <c r="U30" s="449"/>
      <c r="V30" s="708">
        <f>'事業主控（こちらにご入力下さい）'!V30</f>
        <v>0</v>
      </c>
      <c r="W30" s="709"/>
      <c r="X30" s="709"/>
      <c r="Y30" s="1079"/>
      <c r="Z30" s="708">
        <f>'事業主控（こちらにご入力下さい）'!Z30</f>
        <v>0</v>
      </c>
      <c r="AA30" s="709"/>
      <c r="AB30" s="709"/>
      <c r="AC30" s="1079"/>
      <c r="AD30" s="708">
        <f>'事業主控（こちらにご入力下さい）'!AD30</f>
        <v>0</v>
      </c>
      <c r="AE30" s="709"/>
      <c r="AF30" s="709"/>
      <c r="AG30" s="1079"/>
      <c r="AH30" s="708">
        <f>'事業主控（こちらにご入力下さい）'!AH30</f>
        <v>0</v>
      </c>
      <c r="AI30" s="709"/>
      <c r="AJ30" s="709"/>
      <c r="AK30" s="1079"/>
      <c r="AL30" s="57"/>
      <c r="AM30" s="58"/>
      <c r="AN30" s="708">
        <f>'事業主控（こちらにご入力下さい）'!AN30</f>
        <v>0</v>
      </c>
      <c r="AO30" s="709"/>
      <c r="AP30" s="709"/>
      <c r="AQ30" s="709"/>
      <c r="AR30" s="709"/>
      <c r="AS30" s="58"/>
    </row>
    <row r="31" spans="2:45" ht="15.75" customHeight="1" x14ac:dyDescent="0.15">
      <c r="D31" s="2" t="s">
        <v>22</v>
      </c>
      <c r="AN31" s="1078">
        <f>'事業主控（こちらにご入力下さい）'!AN31:AR31</f>
        <v>0</v>
      </c>
      <c r="AO31" s="1078"/>
      <c r="AP31" s="1078"/>
      <c r="AQ31" s="1078"/>
      <c r="AR31" s="1078"/>
    </row>
    <row r="32" spans="2:45" ht="15" customHeight="1" x14ac:dyDescent="0.15">
      <c r="AG32" s="4"/>
      <c r="AI32" s="17" t="s">
        <v>64</v>
      </c>
      <c r="AJ32" s="1117">
        <f>'事業主控（こちらにご入力下さい）'!AJ32</f>
        <v>0</v>
      </c>
      <c r="AK32" s="1117"/>
      <c r="AL32" s="1117"/>
      <c r="AM32" s="1022" t="s">
        <v>65</v>
      </c>
      <c r="AN32" s="1022"/>
      <c r="AO32" s="1116">
        <f>'事業主控（こちらにご入力下さい）'!AO32</f>
        <v>0</v>
      </c>
      <c r="AP32" s="1116"/>
      <c r="AQ32" s="1116"/>
      <c r="AR32" s="76"/>
      <c r="AS32" s="5" t="s">
        <v>66</v>
      </c>
    </row>
    <row r="33" spans="4:45" ht="15" customHeight="1" x14ac:dyDescent="0.15">
      <c r="D33" s="576">
        <f>'事業主控（こちらにご入力下さい）'!D33</f>
        <v>7</v>
      </c>
      <c r="E33" s="576"/>
      <c r="F33" s="18" t="s">
        <v>0</v>
      </c>
      <c r="G33" s="576">
        <f>'事業主控（こちらにご入力下さい）'!G33</f>
        <v>0</v>
      </c>
      <c r="H33" s="576"/>
      <c r="I33" s="18" t="s">
        <v>1</v>
      </c>
      <c r="J33" s="576">
        <f>'事業主控（こちらにご入力下さい）'!J33</f>
        <v>0</v>
      </c>
      <c r="K33" s="576"/>
      <c r="L33" s="18" t="s">
        <v>23</v>
      </c>
      <c r="AG33" s="19"/>
      <c r="AI33" s="17" t="s">
        <v>67</v>
      </c>
      <c r="AJ33" s="1158">
        <f>'事業主控（こちらにご入力下さい）'!AJ33</f>
        <v>0</v>
      </c>
      <c r="AK33" s="1159"/>
      <c r="AL33" s="5" t="s">
        <v>68</v>
      </c>
      <c r="AM33" s="1117">
        <f>'事業主控（こちらにご入力下さい）'!AM33</f>
        <v>0</v>
      </c>
      <c r="AN33" s="1117"/>
      <c r="AO33" s="5" t="s">
        <v>68</v>
      </c>
      <c r="AP33" s="1116">
        <f>'事業主控（こちらにご入力下さい）'!AP33</f>
        <v>0</v>
      </c>
      <c r="AQ33" s="1116"/>
      <c r="AR33" s="76"/>
      <c r="AS33" s="5" t="s">
        <v>69</v>
      </c>
    </row>
    <row r="34" spans="4:45" ht="18" customHeight="1" x14ac:dyDescent="0.15">
      <c r="D34" s="4"/>
      <c r="E34" s="4"/>
      <c r="F34" s="4"/>
      <c r="G34" s="4"/>
      <c r="AA34" s="1010" t="s">
        <v>24</v>
      </c>
      <c r="AB34" s="1010"/>
      <c r="AC34" s="1140">
        <f>'事業主控（こちらにご入力下さい）'!AC34</f>
        <v>0</v>
      </c>
      <c r="AD34" s="1140"/>
      <c r="AE34" s="1140"/>
      <c r="AF34" s="1140"/>
      <c r="AG34" s="1140"/>
      <c r="AH34" s="1140"/>
      <c r="AI34" s="1140"/>
      <c r="AJ34" s="1140"/>
      <c r="AK34" s="1140"/>
      <c r="AL34" s="1140"/>
      <c r="AM34" s="1140"/>
      <c r="AN34" s="1140"/>
      <c r="AO34" s="1140"/>
      <c r="AP34" s="1140"/>
      <c r="AQ34" s="1140"/>
      <c r="AR34" s="1140"/>
      <c r="AS34" s="1140"/>
    </row>
    <row r="35" spans="4:45" ht="15" customHeight="1" x14ac:dyDescent="0.15">
      <c r="D35" s="4"/>
      <c r="E35" s="4"/>
      <c r="F35" s="4"/>
      <c r="G35" s="4"/>
      <c r="H35" s="6"/>
      <c r="X35" s="1048" t="s">
        <v>25</v>
      </c>
      <c r="Y35" s="1048"/>
      <c r="Z35" s="1048"/>
      <c r="AA35" s="2"/>
      <c r="AB35" s="2"/>
      <c r="AC35" s="1107">
        <f>'事業主控（こちらにご入力下さい）'!AC35</f>
        <v>0</v>
      </c>
      <c r="AD35" s="1107"/>
      <c r="AE35" s="1107"/>
      <c r="AF35" s="1107"/>
      <c r="AG35" s="1107"/>
      <c r="AH35" s="1107"/>
      <c r="AI35" s="1107"/>
      <c r="AJ35" s="1107"/>
      <c r="AK35" s="1107"/>
      <c r="AL35" s="1107"/>
      <c r="AM35" s="1107"/>
      <c r="AN35" s="1107"/>
      <c r="AS35" s="20"/>
    </row>
    <row r="36" spans="4:45" ht="15" customHeight="1" x14ac:dyDescent="0.15">
      <c r="D36" s="576" t="str">
        <f>'事業主控（こちらにご入力下さい）'!D36</f>
        <v>千葉</v>
      </c>
      <c r="E36" s="576"/>
      <c r="F36" s="576"/>
      <c r="G36" s="576"/>
      <c r="H36" s="18" t="s">
        <v>26</v>
      </c>
      <c r="I36" s="18"/>
      <c r="J36" s="18"/>
      <c r="K36" s="18"/>
      <c r="L36" s="18"/>
      <c r="M36" s="18"/>
      <c r="N36" s="18"/>
      <c r="O36" s="18"/>
      <c r="P36" s="18"/>
      <c r="Q36" s="18"/>
      <c r="R36" s="21"/>
      <c r="S36" s="18"/>
      <c r="Y36" s="4"/>
      <c r="Z36" s="4"/>
      <c r="AA36" s="1010" t="s">
        <v>27</v>
      </c>
      <c r="AB36" s="1010"/>
      <c r="AC36" s="1106">
        <f>'事業主控（こちらにご入力下さい）'!AC36</f>
        <v>0</v>
      </c>
      <c r="AD36" s="1106"/>
      <c r="AE36" s="1106"/>
      <c r="AF36" s="1106"/>
      <c r="AG36" s="1106"/>
      <c r="AH36" s="1106"/>
      <c r="AI36" s="1106"/>
      <c r="AJ36" s="1106"/>
      <c r="AK36" s="1106"/>
      <c r="AL36" s="1106"/>
      <c r="AM36" s="1106"/>
      <c r="AN36" s="1106"/>
      <c r="AO36" s="77"/>
      <c r="AP36" s="77"/>
      <c r="AQ36" s="77"/>
      <c r="AR36" s="77"/>
      <c r="AS36" s="16"/>
    </row>
    <row r="37" spans="4:45" ht="15" customHeight="1" x14ac:dyDescent="0.15">
      <c r="AC37" s="2"/>
      <c r="AD37" s="6" t="s">
        <v>70</v>
      </c>
    </row>
    <row r="38" spans="4:45" ht="15.95" customHeight="1" x14ac:dyDescent="0.15">
      <c r="D38" s="22" t="s">
        <v>28</v>
      </c>
      <c r="E38" s="22"/>
      <c r="F38" s="2"/>
      <c r="G38" s="2"/>
      <c r="H38" s="2"/>
      <c r="I38" s="2"/>
      <c r="J38" s="2"/>
      <c r="K38" s="2"/>
      <c r="L38" s="2"/>
      <c r="M38" s="2"/>
      <c r="N38" s="2"/>
      <c r="O38" s="2"/>
      <c r="P38" s="2"/>
      <c r="Q38" s="2"/>
      <c r="R38" s="2"/>
      <c r="S38" s="2"/>
      <c r="T38" s="2"/>
      <c r="U38" s="2"/>
      <c r="V38" s="2"/>
      <c r="W38" s="2"/>
      <c r="X38" s="2"/>
      <c r="AA38" s="1029" t="s">
        <v>29</v>
      </c>
      <c r="AB38" s="1030"/>
      <c r="AC38" s="1004" t="s">
        <v>71</v>
      </c>
      <c r="AD38" s="1005"/>
      <c r="AE38" s="1005"/>
      <c r="AF38" s="1005"/>
      <c r="AG38" s="1005"/>
      <c r="AH38" s="1006"/>
      <c r="AI38" s="23"/>
      <c r="AJ38" s="1049" t="s">
        <v>72</v>
      </c>
      <c r="AK38" s="1049"/>
      <c r="AL38" s="1049"/>
      <c r="AM38" s="1049"/>
      <c r="AN38" s="1049"/>
      <c r="AO38" s="26"/>
      <c r="AP38" s="1152" t="s">
        <v>73</v>
      </c>
      <c r="AQ38" s="1153"/>
      <c r="AR38" s="1153"/>
      <c r="AS38" s="1154"/>
    </row>
    <row r="39" spans="4:45" ht="15.95" customHeight="1" x14ac:dyDescent="0.15">
      <c r="D39" s="221" t="s">
        <v>269</v>
      </c>
      <c r="E39" s="22"/>
      <c r="F39" s="2"/>
      <c r="G39" s="2"/>
      <c r="H39" s="2"/>
      <c r="I39" s="2"/>
      <c r="J39" s="2"/>
      <c r="K39" s="2"/>
      <c r="L39" s="2"/>
      <c r="M39" s="2"/>
      <c r="N39" s="2"/>
      <c r="O39" s="2"/>
      <c r="P39" s="2"/>
      <c r="Q39" s="2"/>
      <c r="R39" s="2"/>
      <c r="S39" s="2"/>
      <c r="T39" s="2"/>
      <c r="U39" s="2"/>
      <c r="V39" s="2"/>
      <c r="W39" s="2"/>
      <c r="X39" s="2"/>
      <c r="AA39" s="1031"/>
      <c r="AB39" s="1032"/>
      <c r="AC39" s="1007"/>
      <c r="AD39" s="1008"/>
      <c r="AE39" s="1008"/>
      <c r="AF39" s="1008"/>
      <c r="AG39" s="1008"/>
      <c r="AH39" s="1009"/>
      <c r="AI39" s="6"/>
      <c r="AJ39" s="1050"/>
      <c r="AK39" s="1050"/>
      <c r="AL39" s="1050"/>
      <c r="AM39" s="1050"/>
      <c r="AN39" s="1050"/>
      <c r="AO39" s="25"/>
      <c r="AP39" s="1155"/>
      <c r="AQ39" s="1156"/>
      <c r="AR39" s="1156"/>
      <c r="AS39" s="1157"/>
    </row>
    <row r="40" spans="4:45" ht="15.95" customHeight="1" x14ac:dyDescent="0.15">
      <c r="D40" s="22" t="s">
        <v>74</v>
      </c>
      <c r="E40" s="22"/>
      <c r="F40" s="2"/>
      <c r="G40" s="2"/>
      <c r="H40" s="2"/>
      <c r="I40" s="2"/>
      <c r="J40" s="2"/>
      <c r="K40" s="2"/>
      <c r="L40" s="2"/>
      <c r="M40" s="2"/>
      <c r="N40" s="2"/>
      <c r="O40" s="2"/>
      <c r="P40" s="2"/>
      <c r="Q40" s="2"/>
      <c r="R40" s="2"/>
      <c r="S40" s="2"/>
      <c r="T40" s="2"/>
      <c r="U40" s="2"/>
      <c r="V40" s="2"/>
      <c r="W40" s="2"/>
      <c r="X40" s="2"/>
      <c r="AA40" s="1031"/>
      <c r="AB40" s="1032"/>
      <c r="AC40" s="1100">
        <f>'事業主控（こちらにご入力下さい）'!AC40</f>
        <v>0</v>
      </c>
      <c r="AD40" s="1101"/>
      <c r="AE40" s="1101"/>
      <c r="AF40" s="1101"/>
      <c r="AG40" s="1101"/>
      <c r="AH40" s="1102"/>
      <c r="AI40" s="1083">
        <f>'事業主控（こちらにご入力下さい）'!AI40</f>
        <v>0</v>
      </c>
      <c r="AJ40" s="1084"/>
      <c r="AK40" s="1084"/>
      <c r="AL40" s="1084"/>
      <c r="AM40" s="1084"/>
      <c r="AN40" s="1084"/>
      <c r="AO40" s="1108"/>
      <c r="AP40" s="1110">
        <f>'事業主控（こちらにご入力下さい）'!AP40</f>
        <v>0</v>
      </c>
      <c r="AQ40" s="1111"/>
      <c r="AR40" s="1111"/>
      <c r="AS40" s="1112"/>
    </row>
    <row r="41" spans="4:45" ht="15.95" customHeight="1" x14ac:dyDescent="0.15">
      <c r="D41" s="24"/>
      <c r="E41" s="22"/>
      <c r="F41" s="2"/>
      <c r="G41" s="2"/>
      <c r="H41" s="2"/>
      <c r="I41" s="2"/>
      <c r="J41" s="2"/>
      <c r="K41" s="2"/>
      <c r="L41" s="2"/>
      <c r="M41" s="2"/>
      <c r="N41" s="2"/>
      <c r="O41" s="2"/>
      <c r="P41" s="2"/>
      <c r="Q41" s="2"/>
      <c r="R41" s="2"/>
      <c r="S41" s="2"/>
      <c r="T41" s="2"/>
      <c r="U41" s="2"/>
      <c r="V41" s="2"/>
      <c r="W41" s="2"/>
      <c r="X41" s="2"/>
      <c r="AA41" s="1033"/>
      <c r="AB41" s="1034"/>
      <c r="AC41" s="1103"/>
      <c r="AD41" s="1104"/>
      <c r="AE41" s="1104"/>
      <c r="AF41" s="1104"/>
      <c r="AG41" s="1104"/>
      <c r="AH41" s="1105"/>
      <c r="AI41" s="1085"/>
      <c r="AJ41" s="1086"/>
      <c r="AK41" s="1086"/>
      <c r="AL41" s="1086"/>
      <c r="AM41" s="1086"/>
      <c r="AN41" s="1086"/>
      <c r="AO41" s="1109"/>
      <c r="AP41" s="1113"/>
      <c r="AQ41" s="1114"/>
      <c r="AR41" s="1114"/>
      <c r="AS41" s="1115"/>
    </row>
    <row r="42" spans="4:45" ht="9" customHeight="1" x14ac:dyDescent="0.15">
      <c r="D42" s="24"/>
      <c r="E42" s="22"/>
      <c r="F42" s="2"/>
      <c r="G42" s="2"/>
      <c r="H42" s="2"/>
      <c r="I42" s="2"/>
      <c r="J42" s="2"/>
      <c r="K42" s="2"/>
      <c r="L42" s="2"/>
      <c r="M42" s="2"/>
      <c r="N42" s="2"/>
      <c r="O42" s="2"/>
      <c r="P42" s="2"/>
      <c r="Q42" s="2"/>
      <c r="R42" s="2"/>
      <c r="S42" s="2"/>
      <c r="T42" s="2"/>
      <c r="U42" s="2"/>
      <c r="V42" s="2"/>
      <c r="W42" s="2"/>
      <c r="X42" s="2"/>
      <c r="AA42" s="78"/>
      <c r="AB42" s="78"/>
      <c r="AC42" s="79"/>
      <c r="AD42" s="79"/>
      <c r="AE42" s="79"/>
      <c r="AF42" s="79"/>
      <c r="AG42" s="79"/>
      <c r="AH42" s="79"/>
      <c r="AI42" s="79"/>
      <c r="AJ42" s="79"/>
      <c r="AK42" s="79"/>
      <c r="AL42" s="79"/>
      <c r="AM42" s="79"/>
      <c r="AN42" s="79"/>
      <c r="AO42" s="5"/>
      <c r="AP42" s="79"/>
      <c r="AQ42" s="80"/>
      <c r="AR42" s="80"/>
      <c r="AS42" s="80"/>
    </row>
    <row r="43" spans="4:45" ht="9" customHeight="1" x14ac:dyDescent="0.15">
      <c r="AQ43" s="81"/>
      <c r="AR43" s="81"/>
      <c r="AS43" s="81"/>
    </row>
    <row r="44" spans="4:45" ht="7.5" customHeight="1" x14ac:dyDescent="0.15">
      <c r="X44" s="6"/>
      <c r="Y44" s="6"/>
    </row>
    <row r="45" spans="4:45" ht="10.5" customHeight="1" x14ac:dyDescent="0.15">
      <c r="X45" s="6"/>
      <c r="Y45" s="6"/>
    </row>
    <row r="46" spans="4:45" ht="5.25" customHeight="1" x14ac:dyDescent="0.15">
      <c r="X46" s="6"/>
      <c r="Y46" s="6"/>
    </row>
    <row r="47" spans="4:45" ht="5.25" customHeight="1" x14ac:dyDescent="0.15">
      <c r="X47" s="6"/>
      <c r="Y47" s="6"/>
    </row>
    <row r="48" spans="4:45" ht="5.25" customHeight="1" x14ac:dyDescent="0.15">
      <c r="X48" s="6"/>
      <c r="Y48" s="6"/>
    </row>
    <row r="49" spans="2:45" ht="5.25" customHeight="1" x14ac:dyDescent="0.15">
      <c r="X49" s="6"/>
      <c r="Y49" s="6"/>
    </row>
    <row r="50" spans="2:45" ht="17.25" customHeight="1" x14ac:dyDescent="0.15">
      <c r="B50" s="2" t="s">
        <v>50</v>
      </c>
      <c r="S50" s="4"/>
      <c r="T50" s="4"/>
      <c r="U50" s="4"/>
      <c r="V50" s="4"/>
      <c r="W50" s="4"/>
      <c r="AL50" s="48"/>
      <c r="AM50" s="48"/>
      <c r="AN50" s="48"/>
      <c r="AO50" s="48"/>
    </row>
    <row r="51" spans="2:45" ht="12.75" customHeight="1" x14ac:dyDescent="0.15">
      <c r="M51" s="49"/>
      <c r="N51" s="49"/>
      <c r="O51" s="49"/>
      <c r="P51" s="49"/>
      <c r="Q51" s="49"/>
      <c r="R51" s="49"/>
      <c r="S51" s="49"/>
      <c r="T51" s="50"/>
      <c r="U51" s="50"/>
      <c r="V51" s="50"/>
      <c r="W51" s="50"/>
      <c r="X51" s="50"/>
      <c r="Y51" s="50"/>
      <c r="Z51" s="50"/>
      <c r="AA51" s="49"/>
      <c r="AB51" s="49"/>
      <c r="AC51" s="49"/>
      <c r="AL51" s="48"/>
      <c r="AM51" s="560" t="s">
        <v>268</v>
      </c>
      <c r="AN51" s="1172"/>
      <c r="AO51" s="1172"/>
      <c r="AP51" s="1173"/>
    </row>
    <row r="52" spans="2:45" ht="12.75" customHeight="1" x14ac:dyDescent="0.15">
      <c r="M52" s="49"/>
      <c r="N52" s="49"/>
      <c r="O52" s="49"/>
      <c r="P52" s="49"/>
      <c r="Q52" s="49"/>
      <c r="R52" s="49"/>
      <c r="S52" s="49"/>
      <c r="T52" s="50"/>
      <c r="U52" s="50"/>
      <c r="V52" s="50"/>
      <c r="W52" s="50"/>
      <c r="X52" s="50"/>
      <c r="Y52" s="50"/>
      <c r="Z52" s="50"/>
      <c r="AA52" s="49"/>
      <c r="AB52" s="49"/>
      <c r="AC52" s="49"/>
      <c r="AL52" s="48"/>
      <c r="AM52" s="1174"/>
      <c r="AN52" s="1175"/>
      <c r="AO52" s="1175"/>
      <c r="AP52" s="1176"/>
    </row>
    <row r="53" spans="2:45" ht="12.75" customHeight="1" x14ac:dyDescent="0.15">
      <c r="M53" s="49"/>
      <c r="N53" s="49"/>
      <c r="O53" s="49"/>
      <c r="P53" s="49"/>
      <c r="Q53" s="49"/>
      <c r="R53" s="49"/>
      <c r="S53" s="49"/>
      <c r="T53" s="49"/>
      <c r="U53" s="49"/>
      <c r="V53" s="49"/>
      <c r="W53" s="49"/>
      <c r="X53" s="49"/>
      <c r="Y53" s="49"/>
      <c r="Z53" s="49"/>
      <c r="AA53" s="49"/>
      <c r="AB53" s="49"/>
      <c r="AC53" s="49"/>
      <c r="AL53" s="48"/>
      <c r="AM53" s="48"/>
      <c r="AN53" s="222"/>
      <c r="AO53" s="222"/>
    </row>
    <row r="54" spans="2:45" ht="6" customHeight="1" x14ac:dyDescent="0.15">
      <c r="M54" s="49"/>
      <c r="N54" s="49"/>
      <c r="O54" s="49"/>
      <c r="P54" s="49"/>
      <c r="Q54" s="49"/>
      <c r="R54" s="49"/>
      <c r="S54" s="49"/>
      <c r="T54" s="49"/>
      <c r="U54" s="49"/>
      <c r="V54" s="49"/>
      <c r="W54" s="49"/>
      <c r="X54" s="49"/>
      <c r="Y54" s="49"/>
      <c r="Z54" s="49"/>
      <c r="AA54" s="49"/>
      <c r="AB54" s="49"/>
      <c r="AC54" s="49"/>
      <c r="AL54" s="48"/>
      <c r="AM54" s="48"/>
    </row>
    <row r="55" spans="2:45" ht="12.75" customHeight="1" x14ac:dyDescent="0.15">
      <c r="B55" s="566" t="s">
        <v>2</v>
      </c>
      <c r="C55" s="567"/>
      <c r="D55" s="567"/>
      <c r="E55" s="567"/>
      <c r="F55" s="567"/>
      <c r="G55" s="567"/>
      <c r="H55" s="567"/>
      <c r="I55" s="567"/>
      <c r="J55" s="569" t="s">
        <v>10</v>
      </c>
      <c r="K55" s="569"/>
      <c r="L55" s="3" t="s">
        <v>3</v>
      </c>
      <c r="M55" s="569" t="s">
        <v>11</v>
      </c>
      <c r="N55" s="569"/>
      <c r="O55" s="570" t="s">
        <v>12</v>
      </c>
      <c r="P55" s="569"/>
      <c r="Q55" s="569"/>
      <c r="R55" s="569"/>
      <c r="S55" s="569"/>
      <c r="T55" s="569"/>
      <c r="U55" s="569" t="s">
        <v>13</v>
      </c>
      <c r="V55" s="569"/>
      <c r="W55" s="569"/>
      <c r="AD55" s="5"/>
      <c r="AE55" s="5"/>
      <c r="AF55" s="5"/>
      <c r="AG55" s="5"/>
      <c r="AH55" s="5"/>
      <c r="AI55" s="5"/>
      <c r="AJ55" s="5"/>
      <c r="AL55" s="571">
        <f>$AL$9</f>
        <v>0</v>
      </c>
      <c r="AM55" s="572"/>
      <c r="AN55" s="502" t="s">
        <v>4</v>
      </c>
      <c r="AO55" s="502"/>
      <c r="AP55" s="572">
        <v>2</v>
      </c>
      <c r="AQ55" s="572"/>
      <c r="AR55" s="502" t="s">
        <v>5</v>
      </c>
      <c r="AS55" s="503"/>
    </row>
    <row r="56" spans="2:45" ht="13.5" customHeight="1" x14ac:dyDescent="0.15">
      <c r="B56" s="567"/>
      <c r="C56" s="567"/>
      <c r="D56" s="567"/>
      <c r="E56" s="567"/>
      <c r="F56" s="567"/>
      <c r="G56" s="567"/>
      <c r="H56" s="567"/>
      <c r="I56" s="567"/>
      <c r="J56" s="508" t="str">
        <f>$J$10</f>
        <v>1</v>
      </c>
      <c r="K56" s="510" t="str">
        <f>$K$10</f>
        <v>2</v>
      </c>
      <c r="L56" s="513" t="str">
        <f>$L$10</f>
        <v>1</v>
      </c>
      <c r="M56" s="516" t="str">
        <f>$M$10</f>
        <v>0</v>
      </c>
      <c r="N56" s="510" t="str">
        <f>$N$10</f>
        <v>3</v>
      </c>
      <c r="O56" s="516" t="str">
        <f>$O$10</f>
        <v>9</v>
      </c>
      <c r="P56" s="519" t="str">
        <f>$P$10</f>
        <v>3</v>
      </c>
      <c r="Q56" s="519" t="str">
        <f>$Q$10</f>
        <v>9</v>
      </c>
      <c r="R56" s="519" t="str">
        <f>$R$10</f>
        <v>0</v>
      </c>
      <c r="S56" s="519" t="str">
        <f>$S$10</f>
        <v>2</v>
      </c>
      <c r="T56" s="510" t="str">
        <f>$T$10</f>
        <v>5</v>
      </c>
      <c r="U56" s="516">
        <f>$U$10</f>
        <v>0</v>
      </c>
      <c r="V56" s="519">
        <f>$V$10</f>
        <v>0</v>
      </c>
      <c r="W56" s="510">
        <f>$W$10</f>
        <v>0</v>
      </c>
      <c r="AD56" s="5"/>
      <c r="AE56" s="5"/>
      <c r="AF56" s="5"/>
      <c r="AG56" s="5"/>
      <c r="AH56" s="5"/>
      <c r="AI56" s="5"/>
      <c r="AJ56" s="5"/>
      <c r="AL56" s="573"/>
      <c r="AM56" s="574"/>
      <c r="AN56" s="504"/>
      <c r="AO56" s="504"/>
      <c r="AP56" s="574"/>
      <c r="AQ56" s="574"/>
      <c r="AR56" s="504"/>
      <c r="AS56" s="505"/>
    </row>
    <row r="57" spans="2:45" ht="9" customHeight="1" x14ac:dyDescent="0.15">
      <c r="B57" s="567"/>
      <c r="C57" s="567"/>
      <c r="D57" s="567"/>
      <c r="E57" s="567"/>
      <c r="F57" s="567"/>
      <c r="G57" s="567"/>
      <c r="H57" s="567"/>
      <c r="I57" s="567"/>
      <c r="J57" s="509"/>
      <c r="K57" s="511"/>
      <c r="L57" s="514"/>
      <c r="M57" s="517"/>
      <c r="N57" s="511"/>
      <c r="O57" s="517"/>
      <c r="P57" s="520"/>
      <c r="Q57" s="520"/>
      <c r="R57" s="520"/>
      <c r="S57" s="520"/>
      <c r="T57" s="511"/>
      <c r="U57" s="517"/>
      <c r="V57" s="520"/>
      <c r="W57" s="511"/>
      <c r="AD57" s="5"/>
      <c r="AE57" s="5"/>
      <c r="AF57" s="5"/>
      <c r="AG57" s="5"/>
      <c r="AH57" s="5"/>
      <c r="AI57" s="5"/>
      <c r="AJ57" s="5"/>
      <c r="AL57" s="575"/>
      <c r="AM57" s="576"/>
      <c r="AN57" s="506"/>
      <c r="AO57" s="506"/>
      <c r="AP57" s="576"/>
      <c r="AQ57" s="576"/>
      <c r="AR57" s="506"/>
      <c r="AS57" s="507"/>
    </row>
    <row r="58" spans="2:45" ht="6" customHeight="1" x14ac:dyDescent="0.15">
      <c r="B58" s="568"/>
      <c r="C58" s="568"/>
      <c r="D58" s="568"/>
      <c r="E58" s="568"/>
      <c r="F58" s="568"/>
      <c r="G58" s="568"/>
      <c r="H58" s="568"/>
      <c r="I58" s="568"/>
      <c r="J58" s="509"/>
      <c r="K58" s="512"/>
      <c r="L58" s="515"/>
      <c r="M58" s="518"/>
      <c r="N58" s="512"/>
      <c r="O58" s="518"/>
      <c r="P58" s="521"/>
      <c r="Q58" s="521"/>
      <c r="R58" s="521"/>
      <c r="S58" s="521"/>
      <c r="T58" s="512"/>
      <c r="U58" s="518"/>
      <c r="V58" s="521"/>
      <c r="W58" s="512"/>
    </row>
    <row r="59" spans="2:45" ht="15" customHeight="1" x14ac:dyDescent="0.15">
      <c r="B59" s="487" t="s">
        <v>51</v>
      </c>
      <c r="C59" s="488"/>
      <c r="D59" s="488"/>
      <c r="E59" s="488"/>
      <c r="F59" s="488"/>
      <c r="G59" s="488"/>
      <c r="H59" s="488"/>
      <c r="I59" s="489"/>
      <c r="J59" s="487" t="s">
        <v>6</v>
      </c>
      <c r="K59" s="488"/>
      <c r="L59" s="488"/>
      <c r="M59" s="488"/>
      <c r="N59" s="496"/>
      <c r="O59" s="499" t="s">
        <v>52</v>
      </c>
      <c r="P59" s="488"/>
      <c r="Q59" s="488"/>
      <c r="R59" s="488"/>
      <c r="S59" s="488"/>
      <c r="T59" s="488"/>
      <c r="U59" s="489"/>
      <c r="V59" s="12" t="s">
        <v>53</v>
      </c>
      <c r="W59" s="27"/>
      <c r="X59" s="27"/>
      <c r="Y59" s="526" t="s">
        <v>54</v>
      </c>
      <c r="Z59" s="526"/>
      <c r="AA59" s="526"/>
      <c r="AB59" s="526"/>
      <c r="AC59" s="526"/>
      <c r="AD59" s="526"/>
      <c r="AE59" s="526"/>
      <c r="AF59" s="526"/>
      <c r="AG59" s="526"/>
      <c r="AH59" s="526"/>
      <c r="AI59" s="27"/>
      <c r="AJ59" s="27"/>
      <c r="AK59" s="28"/>
      <c r="AL59" s="527" t="s">
        <v>55</v>
      </c>
      <c r="AM59" s="527"/>
      <c r="AN59" s="528" t="s">
        <v>62</v>
      </c>
      <c r="AO59" s="528"/>
      <c r="AP59" s="528"/>
      <c r="AQ59" s="528"/>
      <c r="AR59" s="528"/>
      <c r="AS59" s="529"/>
    </row>
    <row r="60" spans="2:45" ht="13.5" customHeight="1" x14ac:dyDescent="0.15">
      <c r="B60" s="490"/>
      <c r="C60" s="491"/>
      <c r="D60" s="491"/>
      <c r="E60" s="491"/>
      <c r="F60" s="491"/>
      <c r="G60" s="491"/>
      <c r="H60" s="491"/>
      <c r="I60" s="492"/>
      <c r="J60" s="490"/>
      <c r="K60" s="491"/>
      <c r="L60" s="491"/>
      <c r="M60" s="491"/>
      <c r="N60" s="497"/>
      <c r="O60" s="500"/>
      <c r="P60" s="491"/>
      <c r="Q60" s="491"/>
      <c r="R60" s="491"/>
      <c r="S60" s="491"/>
      <c r="T60" s="491"/>
      <c r="U60" s="492"/>
      <c r="V60" s="530" t="s">
        <v>7</v>
      </c>
      <c r="W60" s="643"/>
      <c r="X60" s="643"/>
      <c r="Y60" s="644"/>
      <c r="Z60" s="536" t="s">
        <v>16</v>
      </c>
      <c r="AA60" s="537"/>
      <c r="AB60" s="537"/>
      <c r="AC60" s="538"/>
      <c r="AD60" s="648" t="s">
        <v>17</v>
      </c>
      <c r="AE60" s="649"/>
      <c r="AF60" s="649"/>
      <c r="AG60" s="650"/>
      <c r="AH60" s="1090" t="s">
        <v>86</v>
      </c>
      <c r="AI60" s="502"/>
      <c r="AJ60" s="502"/>
      <c r="AK60" s="503"/>
      <c r="AL60" s="554" t="s">
        <v>56</v>
      </c>
      <c r="AM60" s="554"/>
      <c r="AN60" s="556" t="s">
        <v>19</v>
      </c>
      <c r="AO60" s="557"/>
      <c r="AP60" s="557"/>
      <c r="AQ60" s="557"/>
      <c r="AR60" s="558"/>
      <c r="AS60" s="559"/>
    </row>
    <row r="61" spans="2:45" ht="13.5" customHeight="1" x14ac:dyDescent="0.15">
      <c r="B61" s="1095"/>
      <c r="C61" s="1088"/>
      <c r="D61" s="1088"/>
      <c r="E61" s="1088"/>
      <c r="F61" s="1088"/>
      <c r="G61" s="1088"/>
      <c r="H61" s="1088"/>
      <c r="I61" s="1089"/>
      <c r="J61" s="1095"/>
      <c r="K61" s="1088"/>
      <c r="L61" s="1088"/>
      <c r="M61" s="1088"/>
      <c r="N61" s="1096"/>
      <c r="O61" s="1087"/>
      <c r="P61" s="1088"/>
      <c r="Q61" s="1088"/>
      <c r="R61" s="1088"/>
      <c r="S61" s="1088"/>
      <c r="T61" s="1088"/>
      <c r="U61" s="1089"/>
      <c r="V61" s="645"/>
      <c r="W61" s="646"/>
      <c r="X61" s="646"/>
      <c r="Y61" s="647"/>
      <c r="Z61" s="539"/>
      <c r="AA61" s="540"/>
      <c r="AB61" s="540"/>
      <c r="AC61" s="541"/>
      <c r="AD61" s="651"/>
      <c r="AE61" s="652"/>
      <c r="AF61" s="652"/>
      <c r="AG61" s="653"/>
      <c r="AH61" s="1091"/>
      <c r="AI61" s="506"/>
      <c r="AJ61" s="506"/>
      <c r="AK61" s="507"/>
      <c r="AL61" s="555"/>
      <c r="AM61" s="555"/>
      <c r="AN61" s="524"/>
      <c r="AO61" s="524"/>
      <c r="AP61" s="524"/>
      <c r="AQ61" s="524"/>
      <c r="AR61" s="524"/>
      <c r="AS61" s="525"/>
    </row>
    <row r="62" spans="2:45" ht="15" customHeight="1" x14ac:dyDescent="0.15">
      <c r="B62" s="1070" t="str">
        <f>'事業主控（こちらにご入力下さい）'!B62</f>
        <v>①</v>
      </c>
      <c r="C62" s="1066">
        <f>'事業主控（こちらにご入力下さい）'!C62</f>
        <v>0</v>
      </c>
      <c r="D62" s="1066"/>
      <c r="E62" s="1066"/>
      <c r="F62" s="1066"/>
      <c r="G62" s="1066"/>
      <c r="H62" s="1066"/>
      <c r="I62" s="1177"/>
      <c r="J62" s="1092">
        <f>'事業主控（こちらにご入力下さい）'!J62</f>
        <v>0</v>
      </c>
      <c r="K62" s="1093"/>
      <c r="L62" s="1093"/>
      <c r="M62" s="1093"/>
      <c r="N62" s="1094"/>
      <c r="O62" s="68">
        <f>'事業主控（こちらにご入力下さい）'!O62</f>
        <v>0</v>
      </c>
      <c r="P62" s="15" t="s">
        <v>45</v>
      </c>
      <c r="Q62" s="68">
        <f>'事業主控（こちらにご入力下さい）'!Q62</f>
        <v>0</v>
      </c>
      <c r="R62" s="15" t="s">
        <v>46</v>
      </c>
      <c r="S62" s="68">
        <f>'事業主控（こちらにご入力下さい）'!S62</f>
        <v>0</v>
      </c>
      <c r="T62" s="474" t="s">
        <v>47</v>
      </c>
      <c r="U62" s="474"/>
      <c r="V62" s="742">
        <f>'事業主控（こちらにご入力下さい）'!V62</f>
        <v>0</v>
      </c>
      <c r="W62" s="743"/>
      <c r="X62" s="743"/>
      <c r="Y62" s="65" t="s">
        <v>8</v>
      </c>
      <c r="Z62" s="53"/>
      <c r="AA62" s="73"/>
      <c r="AB62" s="73"/>
      <c r="AC62" s="65" t="s">
        <v>8</v>
      </c>
      <c r="AD62" s="53"/>
      <c r="AE62" s="73"/>
      <c r="AF62" s="73"/>
      <c r="AG62" s="70" t="s">
        <v>8</v>
      </c>
      <c r="AH62" s="1097">
        <f>'事業主控（こちらにご入力下さい）'!AH62</f>
        <v>0</v>
      </c>
      <c r="AI62" s="1098"/>
      <c r="AJ62" s="1098"/>
      <c r="AK62" s="1099"/>
      <c r="AL62" s="53"/>
      <c r="AM62" s="54"/>
      <c r="AN62" s="744">
        <f>'事業主控（こちらにご入力下さい）'!AN62</f>
        <v>0</v>
      </c>
      <c r="AO62" s="745"/>
      <c r="AP62" s="745"/>
      <c r="AQ62" s="745"/>
      <c r="AR62" s="745"/>
      <c r="AS62" s="70" t="s">
        <v>8</v>
      </c>
    </row>
    <row r="63" spans="2:45" ht="15" customHeight="1" x14ac:dyDescent="0.15">
      <c r="B63" s="1071"/>
      <c r="C63" s="1178"/>
      <c r="D63" s="1178"/>
      <c r="E63" s="1178"/>
      <c r="F63" s="1178"/>
      <c r="G63" s="1178"/>
      <c r="H63" s="1178"/>
      <c r="I63" s="1179"/>
      <c r="J63" s="1075"/>
      <c r="K63" s="1076"/>
      <c r="L63" s="1076"/>
      <c r="M63" s="1076"/>
      <c r="N63" s="1077"/>
      <c r="O63" s="75">
        <f>'事業主控（こちらにご入力下さい）'!O63</f>
        <v>0</v>
      </c>
      <c r="P63" s="16" t="s">
        <v>45</v>
      </c>
      <c r="Q63" s="75">
        <f>'事業主控（こちらにご入力下さい）'!Q63</f>
        <v>0</v>
      </c>
      <c r="R63" s="16" t="s">
        <v>46</v>
      </c>
      <c r="S63" s="75">
        <f>'事業主控（こちらにご入力下さい）'!S63</f>
        <v>0</v>
      </c>
      <c r="T63" s="480" t="s">
        <v>48</v>
      </c>
      <c r="U63" s="480"/>
      <c r="V63" s="708">
        <f>'事業主控（こちらにご入力下さい）'!V63</f>
        <v>0</v>
      </c>
      <c r="W63" s="709"/>
      <c r="X63" s="709"/>
      <c r="Y63" s="709"/>
      <c r="Z63" s="708">
        <f>'事業主控（こちらにご入力下さい）'!Z63</f>
        <v>0</v>
      </c>
      <c r="AA63" s="709"/>
      <c r="AB63" s="709"/>
      <c r="AC63" s="709"/>
      <c r="AD63" s="708">
        <f>'事業主控（こちらにご入力下さい）'!AD63</f>
        <v>0</v>
      </c>
      <c r="AE63" s="709"/>
      <c r="AF63" s="709"/>
      <c r="AG63" s="1079"/>
      <c r="AH63" s="927">
        <f>'事業主控（こちらにご入力下さい）'!AH63</f>
        <v>0</v>
      </c>
      <c r="AI63" s="928"/>
      <c r="AJ63" s="928"/>
      <c r="AK63" s="1082"/>
      <c r="AL63" s="439">
        <f>'事業主控（こちらにご入力下さい）'!AL63</f>
        <v>0</v>
      </c>
      <c r="AM63" s="1081"/>
      <c r="AN63" s="708">
        <f>'事業主控（こちらにご入力下さい）'!AN63</f>
        <v>0</v>
      </c>
      <c r="AO63" s="709"/>
      <c r="AP63" s="709"/>
      <c r="AQ63" s="709"/>
      <c r="AR63" s="709"/>
      <c r="AS63" s="58"/>
    </row>
    <row r="64" spans="2:45" ht="15" customHeight="1" x14ac:dyDescent="0.15">
      <c r="B64" s="1070" t="str">
        <f>'事業主控（こちらにご入力下さい）'!B64</f>
        <v>②</v>
      </c>
      <c r="C64" s="1066">
        <f>'事業主控（こちらにご入力下さい）'!C64</f>
        <v>0</v>
      </c>
      <c r="D64" s="1066"/>
      <c r="E64" s="1066"/>
      <c r="F64" s="1066"/>
      <c r="G64" s="1066"/>
      <c r="H64" s="1066"/>
      <c r="I64" s="1177"/>
      <c r="J64" s="1072">
        <f>'事業主控（こちらにご入力下さい）'!J64</f>
        <v>0</v>
      </c>
      <c r="K64" s="1073"/>
      <c r="L64" s="1073"/>
      <c r="M64" s="1073"/>
      <c r="N64" s="1074"/>
      <c r="O64" s="71">
        <f>'事業主控（こちらにご入力下さい）'!O64</f>
        <v>0</v>
      </c>
      <c r="P64" s="5" t="s">
        <v>45</v>
      </c>
      <c r="Q64" s="71">
        <f>'事業主控（こちらにご入力下さい）'!Q64</f>
        <v>0</v>
      </c>
      <c r="R64" s="5" t="s">
        <v>46</v>
      </c>
      <c r="S64" s="71">
        <f>'事業主控（こちらにご入力下さい）'!S64</f>
        <v>0</v>
      </c>
      <c r="T64" s="1022" t="s">
        <v>47</v>
      </c>
      <c r="U64" s="1022"/>
      <c r="V64" s="742">
        <f>'事業主控（こちらにご入力下さい）'!V64</f>
        <v>0</v>
      </c>
      <c r="W64" s="743"/>
      <c r="X64" s="743"/>
      <c r="Y64" s="66"/>
      <c r="Z64" s="53"/>
      <c r="AA64" s="73"/>
      <c r="AB64" s="73"/>
      <c r="AC64" s="66"/>
      <c r="AD64" s="53"/>
      <c r="AE64" s="73"/>
      <c r="AF64" s="73"/>
      <c r="AG64" s="66"/>
      <c r="AH64" s="744">
        <f>'事業主控（こちらにご入力下さい）'!AH64</f>
        <v>0</v>
      </c>
      <c r="AI64" s="745"/>
      <c r="AJ64" s="745"/>
      <c r="AK64" s="1080"/>
      <c r="AL64" s="53"/>
      <c r="AM64" s="54"/>
      <c r="AN64" s="744">
        <f>'事業主控（こちらにご入力下さい）'!AN64</f>
        <v>0</v>
      </c>
      <c r="AO64" s="745"/>
      <c r="AP64" s="745"/>
      <c r="AQ64" s="745"/>
      <c r="AR64" s="745"/>
      <c r="AS64" s="74"/>
    </row>
    <row r="65" spans="2:45" ht="15" customHeight="1" x14ac:dyDescent="0.15">
      <c r="B65" s="1071"/>
      <c r="C65" s="1178"/>
      <c r="D65" s="1178"/>
      <c r="E65" s="1178"/>
      <c r="F65" s="1178"/>
      <c r="G65" s="1178"/>
      <c r="H65" s="1178"/>
      <c r="I65" s="1179"/>
      <c r="J65" s="1075"/>
      <c r="K65" s="1076"/>
      <c r="L65" s="1076"/>
      <c r="M65" s="1076"/>
      <c r="N65" s="1077"/>
      <c r="O65" s="75">
        <f>'事業主控（こちらにご入力下さい）'!O65</f>
        <v>0</v>
      </c>
      <c r="P65" s="16" t="s">
        <v>45</v>
      </c>
      <c r="Q65" s="75">
        <f>'事業主控（こちらにご入力下さい）'!Q65</f>
        <v>0</v>
      </c>
      <c r="R65" s="16" t="s">
        <v>46</v>
      </c>
      <c r="S65" s="75">
        <f>'事業主控（こちらにご入力下さい）'!S65</f>
        <v>0</v>
      </c>
      <c r="T65" s="480" t="s">
        <v>48</v>
      </c>
      <c r="U65" s="480"/>
      <c r="V65" s="927">
        <f>'事業主控（こちらにご入力下さい）'!V65</f>
        <v>0</v>
      </c>
      <c r="W65" s="928"/>
      <c r="X65" s="928"/>
      <c r="Y65" s="928"/>
      <c r="Z65" s="927">
        <f>'事業主控（こちらにご入力下さい）'!Z65</f>
        <v>0</v>
      </c>
      <c r="AA65" s="928"/>
      <c r="AB65" s="928"/>
      <c r="AC65" s="928"/>
      <c r="AD65" s="927">
        <f>'事業主控（こちらにご入力下さい）'!AD65</f>
        <v>0</v>
      </c>
      <c r="AE65" s="928"/>
      <c r="AF65" s="928"/>
      <c r="AG65" s="928"/>
      <c r="AH65" s="927">
        <f>'事業主控（こちらにご入力下さい）'!AH65</f>
        <v>0</v>
      </c>
      <c r="AI65" s="928"/>
      <c r="AJ65" s="928"/>
      <c r="AK65" s="1082"/>
      <c r="AL65" s="439">
        <f>'事業主控（こちらにご入力下さい）'!AL65</f>
        <v>0</v>
      </c>
      <c r="AM65" s="1081"/>
      <c r="AN65" s="708">
        <f>'事業主控（こちらにご入力下さい）'!AN65</f>
        <v>0</v>
      </c>
      <c r="AO65" s="709"/>
      <c r="AP65" s="709"/>
      <c r="AQ65" s="709"/>
      <c r="AR65" s="709"/>
      <c r="AS65" s="58"/>
    </row>
    <row r="66" spans="2:45" ht="15" customHeight="1" x14ac:dyDescent="0.15">
      <c r="B66" s="1070" t="str">
        <f>'事業主控（こちらにご入力下さい）'!B66</f>
        <v>③</v>
      </c>
      <c r="C66" s="1066">
        <f>'事業主控（こちらにご入力下さい）'!C66</f>
        <v>0</v>
      </c>
      <c r="D66" s="1066"/>
      <c r="E66" s="1066"/>
      <c r="F66" s="1066"/>
      <c r="G66" s="1066"/>
      <c r="H66" s="1066"/>
      <c r="I66" s="1177"/>
      <c r="J66" s="1072">
        <f>'事業主控（こちらにご入力下さい）'!J66</f>
        <v>0</v>
      </c>
      <c r="K66" s="1073"/>
      <c r="L66" s="1073"/>
      <c r="M66" s="1073"/>
      <c r="N66" s="1074"/>
      <c r="O66" s="71">
        <f>'事業主控（こちらにご入力下さい）'!O66</f>
        <v>0</v>
      </c>
      <c r="P66" s="5" t="s">
        <v>45</v>
      </c>
      <c r="Q66" s="71">
        <f>'事業主控（こちらにご入力下さい）'!Q66</f>
        <v>0</v>
      </c>
      <c r="R66" s="5" t="s">
        <v>46</v>
      </c>
      <c r="S66" s="71">
        <f>'事業主控（こちらにご入力下さい）'!S66</f>
        <v>0</v>
      </c>
      <c r="T66" s="1022" t="s">
        <v>47</v>
      </c>
      <c r="U66" s="1022"/>
      <c r="V66" s="742">
        <f>'事業主控（こちらにご入力下さい）'!V66</f>
        <v>0</v>
      </c>
      <c r="W66" s="743"/>
      <c r="X66" s="743"/>
      <c r="Y66" s="66"/>
      <c r="Z66" s="53"/>
      <c r="AA66" s="73"/>
      <c r="AB66" s="73"/>
      <c r="AC66" s="66"/>
      <c r="AD66" s="53"/>
      <c r="AE66" s="73"/>
      <c r="AF66" s="73"/>
      <c r="AG66" s="66"/>
      <c r="AH66" s="744">
        <f>'事業主控（こちらにご入力下さい）'!AH66</f>
        <v>0</v>
      </c>
      <c r="AI66" s="745"/>
      <c r="AJ66" s="745"/>
      <c r="AK66" s="1080"/>
      <c r="AL66" s="53"/>
      <c r="AM66" s="54"/>
      <c r="AN66" s="744">
        <f>'事業主控（こちらにご入力下さい）'!AN66</f>
        <v>0</v>
      </c>
      <c r="AO66" s="745"/>
      <c r="AP66" s="745"/>
      <c r="AQ66" s="745"/>
      <c r="AR66" s="745"/>
      <c r="AS66" s="74"/>
    </row>
    <row r="67" spans="2:45" ht="15" customHeight="1" x14ac:dyDescent="0.15">
      <c r="B67" s="1071"/>
      <c r="C67" s="1178"/>
      <c r="D67" s="1178"/>
      <c r="E67" s="1178"/>
      <c r="F67" s="1178"/>
      <c r="G67" s="1178"/>
      <c r="H67" s="1178"/>
      <c r="I67" s="1179"/>
      <c r="J67" s="1075"/>
      <c r="K67" s="1076"/>
      <c r="L67" s="1076"/>
      <c r="M67" s="1076"/>
      <c r="N67" s="1077"/>
      <c r="O67" s="75">
        <f>'事業主控（こちらにご入力下さい）'!O67</f>
        <v>0</v>
      </c>
      <c r="P67" s="16" t="s">
        <v>45</v>
      </c>
      <c r="Q67" s="75">
        <f>'事業主控（こちらにご入力下さい）'!Q67</f>
        <v>0</v>
      </c>
      <c r="R67" s="16" t="s">
        <v>46</v>
      </c>
      <c r="S67" s="75">
        <f>'事業主控（こちらにご入力下さい）'!S67</f>
        <v>0</v>
      </c>
      <c r="T67" s="480" t="s">
        <v>48</v>
      </c>
      <c r="U67" s="480"/>
      <c r="V67" s="927">
        <f>'事業主控（こちらにご入力下さい）'!V67</f>
        <v>0</v>
      </c>
      <c r="W67" s="928"/>
      <c r="X67" s="928"/>
      <c r="Y67" s="928"/>
      <c r="Z67" s="927">
        <f>'事業主控（こちらにご入力下さい）'!Z67</f>
        <v>0</v>
      </c>
      <c r="AA67" s="928"/>
      <c r="AB67" s="928"/>
      <c r="AC67" s="928"/>
      <c r="AD67" s="927">
        <f>'事業主控（こちらにご入力下さい）'!AD67</f>
        <v>0</v>
      </c>
      <c r="AE67" s="928"/>
      <c r="AF67" s="928"/>
      <c r="AG67" s="928"/>
      <c r="AH67" s="927">
        <f>'事業主控（こちらにご入力下さい）'!AH67</f>
        <v>0</v>
      </c>
      <c r="AI67" s="928"/>
      <c r="AJ67" s="928"/>
      <c r="AK67" s="1082"/>
      <c r="AL67" s="439">
        <f>'事業主控（こちらにご入力下さい）'!AL67</f>
        <v>0</v>
      </c>
      <c r="AM67" s="1081"/>
      <c r="AN67" s="708">
        <f>'事業主控（こちらにご入力下さい）'!AN67</f>
        <v>0</v>
      </c>
      <c r="AO67" s="709"/>
      <c r="AP67" s="709"/>
      <c r="AQ67" s="709"/>
      <c r="AR67" s="709"/>
      <c r="AS67" s="58"/>
    </row>
    <row r="68" spans="2:45" ht="15" customHeight="1" x14ac:dyDescent="0.15">
      <c r="B68" s="1070" t="str">
        <f>'事業主控（こちらにご入力下さい）'!B68</f>
        <v>④</v>
      </c>
      <c r="C68" s="1066">
        <f>'事業主控（こちらにご入力下さい）'!C68</f>
        <v>0</v>
      </c>
      <c r="D68" s="1066"/>
      <c r="E68" s="1066"/>
      <c r="F68" s="1066"/>
      <c r="G68" s="1066"/>
      <c r="H68" s="1066"/>
      <c r="I68" s="1177"/>
      <c r="J68" s="1072">
        <f>'事業主控（こちらにご入力下さい）'!J68</f>
        <v>0</v>
      </c>
      <c r="K68" s="1073"/>
      <c r="L68" s="1073"/>
      <c r="M68" s="1073"/>
      <c r="N68" s="1074"/>
      <c r="O68" s="71">
        <f>'事業主控（こちらにご入力下さい）'!O68</f>
        <v>0</v>
      </c>
      <c r="P68" s="5" t="s">
        <v>45</v>
      </c>
      <c r="Q68" s="71">
        <f>'事業主控（こちらにご入力下さい）'!Q68</f>
        <v>0</v>
      </c>
      <c r="R68" s="5" t="s">
        <v>46</v>
      </c>
      <c r="S68" s="71">
        <f>'事業主控（こちらにご入力下さい）'!S68</f>
        <v>0</v>
      </c>
      <c r="T68" s="1022" t="s">
        <v>47</v>
      </c>
      <c r="U68" s="1022"/>
      <c r="V68" s="742">
        <f>'事業主控（こちらにご入力下さい）'!V68</f>
        <v>0</v>
      </c>
      <c r="W68" s="743"/>
      <c r="X68" s="743"/>
      <c r="Y68" s="66"/>
      <c r="Z68" s="53"/>
      <c r="AA68" s="73"/>
      <c r="AB68" s="73"/>
      <c r="AC68" s="66"/>
      <c r="AD68" s="53"/>
      <c r="AE68" s="73"/>
      <c r="AF68" s="73"/>
      <c r="AG68" s="66"/>
      <c r="AH68" s="744">
        <f>'事業主控（こちらにご入力下さい）'!AH68</f>
        <v>0</v>
      </c>
      <c r="AI68" s="745"/>
      <c r="AJ68" s="745"/>
      <c r="AK68" s="1080"/>
      <c r="AL68" s="53"/>
      <c r="AM68" s="54"/>
      <c r="AN68" s="744">
        <f>'事業主控（こちらにご入力下さい）'!AN68</f>
        <v>0</v>
      </c>
      <c r="AO68" s="745"/>
      <c r="AP68" s="745"/>
      <c r="AQ68" s="745"/>
      <c r="AR68" s="745"/>
      <c r="AS68" s="74"/>
    </row>
    <row r="69" spans="2:45" ht="15" customHeight="1" x14ac:dyDescent="0.15">
      <c r="B69" s="1071"/>
      <c r="C69" s="1178"/>
      <c r="D69" s="1178"/>
      <c r="E69" s="1178"/>
      <c r="F69" s="1178"/>
      <c r="G69" s="1178"/>
      <c r="H69" s="1178"/>
      <c r="I69" s="1179"/>
      <c r="J69" s="1075"/>
      <c r="K69" s="1076"/>
      <c r="L69" s="1076"/>
      <c r="M69" s="1076"/>
      <c r="N69" s="1077"/>
      <c r="O69" s="75">
        <f>'事業主控（こちらにご入力下さい）'!O69</f>
        <v>0</v>
      </c>
      <c r="P69" s="16" t="s">
        <v>45</v>
      </c>
      <c r="Q69" s="75">
        <f>'事業主控（こちらにご入力下さい）'!Q69</f>
        <v>0</v>
      </c>
      <c r="R69" s="16" t="s">
        <v>46</v>
      </c>
      <c r="S69" s="75">
        <f>'事業主控（こちらにご入力下さい）'!S69</f>
        <v>0</v>
      </c>
      <c r="T69" s="480" t="s">
        <v>48</v>
      </c>
      <c r="U69" s="480"/>
      <c r="V69" s="927">
        <f>'事業主控（こちらにご入力下さい）'!V69</f>
        <v>0</v>
      </c>
      <c r="W69" s="928"/>
      <c r="X69" s="928"/>
      <c r="Y69" s="928"/>
      <c r="Z69" s="927">
        <f>'事業主控（こちらにご入力下さい）'!Z69</f>
        <v>0</v>
      </c>
      <c r="AA69" s="928"/>
      <c r="AB69" s="928"/>
      <c r="AC69" s="928"/>
      <c r="AD69" s="927">
        <f>'事業主控（こちらにご入力下さい）'!AD69</f>
        <v>0</v>
      </c>
      <c r="AE69" s="928"/>
      <c r="AF69" s="928"/>
      <c r="AG69" s="928"/>
      <c r="AH69" s="927">
        <f>'事業主控（こちらにご入力下さい）'!AH69</f>
        <v>0</v>
      </c>
      <c r="AI69" s="928"/>
      <c r="AJ69" s="928"/>
      <c r="AK69" s="1082"/>
      <c r="AL69" s="439">
        <f>'事業主控（こちらにご入力下さい）'!AL69</f>
        <v>0</v>
      </c>
      <c r="AM69" s="1081"/>
      <c r="AN69" s="708">
        <f>'事業主控（こちらにご入力下さい）'!AN69</f>
        <v>0</v>
      </c>
      <c r="AO69" s="709"/>
      <c r="AP69" s="709"/>
      <c r="AQ69" s="709"/>
      <c r="AR69" s="709"/>
      <c r="AS69" s="58"/>
    </row>
    <row r="70" spans="2:45" ht="15" customHeight="1" x14ac:dyDescent="0.15">
      <c r="B70" s="1070" t="str">
        <f>'事業主控（こちらにご入力下さい）'!B70</f>
        <v>⑤</v>
      </c>
      <c r="C70" s="1066">
        <f>'事業主控（こちらにご入力下さい）'!C70</f>
        <v>0</v>
      </c>
      <c r="D70" s="1066"/>
      <c r="E70" s="1066"/>
      <c r="F70" s="1066"/>
      <c r="G70" s="1066"/>
      <c r="H70" s="1066"/>
      <c r="I70" s="1177"/>
      <c r="J70" s="1072">
        <f>'事業主控（こちらにご入力下さい）'!J70</f>
        <v>0</v>
      </c>
      <c r="K70" s="1073"/>
      <c r="L70" s="1073"/>
      <c r="M70" s="1073"/>
      <c r="N70" s="1074"/>
      <c r="O70" s="71">
        <f>'事業主控（こちらにご入力下さい）'!O70</f>
        <v>0</v>
      </c>
      <c r="P70" s="5" t="s">
        <v>45</v>
      </c>
      <c r="Q70" s="71">
        <f>'事業主控（こちらにご入力下さい）'!Q70</f>
        <v>0</v>
      </c>
      <c r="R70" s="5" t="s">
        <v>46</v>
      </c>
      <c r="S70" s="71">
        <f>'事業主控（こちらにご入力下さい）'!S70</f>
        <v>0</v>
      </c>
      <c r="T70" s="1022" t="s">
        <v>47</v>
      </c>
      <c r="U70" s="1022"/>
      <c r="V70" s="742">
        <f>'事業主控（こちらにご入力下さい）'!V70</f>
        <v>0</v>
      </c>
      <c r="W70" s="743"/>
      <c r="X70" s="743"/>
      <c r="Y70" s="66"/>
      <c r="Z70" s="53"/>
      <c r="AA70" s="73"/>
      <c r="AB70" s="73"/>
      <c r="AC70" s="66"/>
      <c r="AD70" s="53"/>
      <c r="AE70" s="73"/>
      <c r="AF70" s="73"/>
      <c r="AG70" s="66"/>
      <c r="AH70" s="744">
        <f>'事業主控（こちらにご入力下さい）'!AH70</f>
        <v>0</v>
      </c>
      <c r="AI70" s="745"/>
      <c r="AJ70" s="745"/>
      <c r="AK70" s="1080"/>
      <c r="AL70" s="53"/>
      <c r="AM70" s="54"/>
      <c r="AN70" s="744">
        <f>'事業主控（こちらにご入力下さい）'!AN70</f>
        <v>0</v>
      </c>
      <c r="AO70" s="745"/>
      <c r="AP70" s="745"/>
      <c r="AQ70" s="745"/>
      <c r="AR70" s="745"/>
      <c r="AS70" s="74"/>
    </row>
    <row r="71" spans="2:45" ht="15" customHeight="1" x14ac:dyDescent="0.15">
      <c r="B71" s="1071"/>
      <c r="C71" s="1178"/>
      <c r="D71" s="1178"/>
      <c r="E71" s="1178"/>
      <c r="F71" s="1178"/>
      <c r="G71" s="1178"/>
      <c r="H71" s="1178"/>
      <c r="I71" s="1179"/>
      <c r="J71" s="1075"/>
      <c r="K71" s="1076"/>
      <c r="L71" s="1076"/>
      <c r="M71" s="1076"/>
      <c r="N71" s="1077"/>
      <c r="O71" s="75">
        <f>'事業主控（こちらにご入力下さい）'!O71</f>
        <v>0</v>
      </c>
      <c r="P71" s="16" t="s">
        <v>45</v>
      </c>
      <c r="Q71" s="75">
        <f>'事業主控（こちらにご入力下さい）'!Q71</f>
        <v>0</v>
      </c>
      <c r="R71" s="16" t="s">
        <v>46</v>
      </c>
      <c r="S71" s="75">
        <f>'事業主控（こちらにご入力下さい）'!S71</f>
        <v>0</v>
      </c>
      <c r="T71" s="480" t="s">
        <v>48</v>
      </c>
      <c r="U71" s="480"/>
      <c r="V71" s="927">
        <f>'事業主控（こちらにご入力下さい）'!V71</f>
        <v>0</v>
      </c>
      <c r="W71" s="928"/>
      <c r="X71" s="928"/>
      <c r="Y71" s="928"/>
      <c r="Z71" s="927">
        <f>'事業主控（こちらにご入力下さい）'!Z71</f>
        <v>0</v>
      </c>
      <c r="AA71" s="928"/>
      <c r="AB71" s="928"/>
      <c r="AC71" s="928"/>
      <c r="AD71" s="927">
        <f>'事業主控（こちらにご入力下さい）'!AD71</f>
        <v>0</v>
      </c>
      <c r="AE71" s="928"/>
      <c r="AF71" s="928"/>
      <c r="AG71" s="928"/>
      <c r="AH71" s="927">
        <f>'事業主控（こちらにご入力下さい）'!AH71</f>
        <v>0</v>
      </c>
      <c r="AI71" s="928"/>
      <c r="AJ71" s="928"/>
      <c r="AK71" s="1082"/>
      <c r="AL71" s="439">
        <f>'事業主控（こちらにご入力下さい）'!AL71</f>
        <v>0</v>
      </c>
      <c r="AM71" s="1081"/>
      <c r="AN71" s="708">
        <f>'事業主控（こちらにご入力下さい）'!AN71</f>
        <v>0</v>
      </c>
      <c r="AO71" s="709"/>
      <c r="AP71" s="709"/>
      <c r="AQ71" s="709"/>
      <c r="AR71" s="709"/>
      <c r="AS71" s="58"/>
    </row>
    <row r="72" spans="2:45" ht="15" customHeight="1" x14ac:dyDescent="0.15">
      <c r="B72" s="1070" t="str">
        <f>'事業主控（こちらにご入力下さい）'!B72</f>
        <v>⑥</v>
      </c>
      <c r="C72" s="1066">
        <f>'事業主控（こちらにご入力下さい）'!C72</f>
        <v>0</v>
      </c>
      <c r="D72" s="1066"/>
      <c r="E72" s="1066"/>
      <c r="F72" s="1066"/>
      <c r="G72" s="1066"/>
      <c r="H72" s="1066"/>
      <c r="I72" s="1177"/>
      <c r="J72" s="1072">
        <f>'事業主控（こちらにご入力下さい）'!J72</f>
        <v>0</v>
      </c>
      <c r="K72" s="1073"/>
      <c r="L72" s="1073"/>
      <c r="M72" s="1073"/>
      <c r="N72" s="1074"/>
      <c r="O72" s="71">
        <f>'事業主控（こちらにご入力下さい）'!O72</f>
        <v>0</v>
      </c>
      <c r="P72" s="5" t="s">
        <v>45</v>
      </c>
      <c r="Q72" s="71">
        <f>'事業主控（こちらにご入力下さい）'!Q72</f>
        <v>0</v>
      </c>
      <c r="R72" s="5" t="s">
        <v>46</v>
      </c>
      <c r="S72" s="71">
        <f>'事業主控（こちらにご入力下さい）'!S72</f>
        <v>0</v>
      </c>
      <c r="T72" s="1022" t="s">
        <v>47</v>
      </c>
      <c r="U72" s="1022"/>
      <c r="V72" s="742">
        <f>'事業主控（こちらにご入力下さい）'!V72</f>
        <v>0</v>
      </c>
      <c r="W72" s="743"/>
      <c r="X72" s="743"/>
      <c r="Y72" s="66"/>
      <c r="Z72" s="53"/>
      <c r="AA72" s="73"/>
      <c r="AB72" s="73"/>
      <c r="AC72" s="66"/>
      <c r="AD72" s="53"/>
      <c r="AE72" s="73"/>
      <c r="AF72" s="73"/>
      <c r="AG72" s="66"/>
      <c r="AH72" s="744">
        <f>'事業主控（こちらにご入力下さい）'!AH72</f>
        <v>0</v>
      </c>
      <c r="AI72" s="745"/>
      <c r="AJ72" s="745"/>
      <c r="AK72" s="1080"/>
      <c r="AL72" s="53"/>
      <c r="AM72" s="54"/>
      <c r="AN72" s="744">
        <f>'事業主控（こちらにご入力下さい）'!AN72</f>
        <v>0</v>
      </c>
      <c r="AO72" s="745"/>
      <c r="AP72" s="745"/>
      <c r="AQ72" s="745"/>
      <c r="AR72" s="745"/>
      <c r="AS72" s="74"/>
    </row>
    <row r="73" spans="2:45" ht="15" customHeight="1" x14ac:dyDescent="0.15">
      <c r="B73" s="1071"/>
      <c r="C73" s="1178"/>
      <c r="D73" s="1178"/>
      <c r="E73" s="1178"/>
      <c r="F73" s="1178"/>
      <c r="G73" s="1178"/>
      <c r="H73" s="1178"/>
      <c r="I73" s="1179"/>
      <c r="J73" s="1075"/>
      <c r="K73" s="1076"/>
      <c r="L73" s="1076"/>
      <c r="M73" s="1076"/>
      <c r="N73" s="1077"/>
      <c r="O73" s="75">
        <f>'事業主控（こちらにご入力下さい）'!O73</f>
        <v>0</v>
      </c>
      <c r="P73" s="16" t="s">
        <v>45</v>
      </c>
      <c r="Q73" s="75">
        <f>'事業主控（こちらにご入力下さい）'!Q73</f>
        <v>0</v>
      </c>
      <c r="R73" s="16" t="s">
        <v>46</v>
      </c>
      <c r="S73" s="75">
        <f>'事業主控（こちらにご入力下さい）'!S73</f>
        <v>0</v>
      </c>
      <c r="T73" s="480" t="s">
        <v>48</v>
      </c>
      <c r="U73" s="480"/>
      <c r="V73" s="927">
        <f>'事業主控（こちらにご入力下さい）'!V73</f>
        <v>0</v>
      </c>
      <c r="W73" s="928"/>
      <c r="X73" s="928"/>
      <c r="Y73" s="928"/>
      <c r="Z73" s="927">
        <f>'事業主控（こちらにご入力下さい）'!Z73</f>
        <v>0</v>
      </c>
      <c r="AA73" s="928"/>
      <c r="AB73" s="928"/>
      <c r="AC73" s="928"/>
      <c r="AD73" s="927">
        <f>'事業主控（こちらにご入力下さい）'!AD73</f>
        <v>0</v>
      </c>
      <c r="AE73" s="928"/>
      <c r="AF73" s="928"/>
      <c r="AG73" s="928"/>
      <c r="AH73" s="927">
        <f>'事業主控（こちらにご入力下さい）'!AH73</f>
        <v>0</v>
      </c>
      <c r="AI73" s="928"/>
      <c r="AJ73" s="928"/>
      <c r="AK73" s="1082"/>
      <c r="AL73" s="439">
        <f>'事業主控（こちらにご入力下さい）'!AL73</f>
        <v>0</v>
      </c>
      <c r="AM73" s="1081"/>
      <c r="AN73" s="708">
        <f>'事業主控（こちらにご入力下さい）'!AN73</f>
        <v>0</v>
      </c>
      <c r="AO73" s="709"/>
      <c r="AP73" s="709"/>
      <c r="AQ73" s="709"/>
      <c r="AR73" s="709"/>
      <c r="AS73" s="58"/>
    </row>
    <row r="74" spans="2:45" ht="15" customHeight="1" x14ac:dyDescent="0.15">
      <c r="B74" s="1070" t="str">
        <f>'事業主控（こちらにご入力下さい）'!B74</f>
        <v>⑦</v>
      </c>
      <c r="C74" s="1066">
        <f>'事業主控（こちらにご入力下さい）'!C74</f>
        <v>0</v>
      </c>
      <c r="D74" s="1066"/>
      <c r="E74" s="1066"/>
      <c r="F74" s="1066"/>
      <c r="G74" s="1066"/>
      <c r="H74" s="1066"/>
      <c r="I74" s="1177"/>
      <c r="J74" s="1072">
        <f>'事業主控（こちらにご入力下さい）'!J74</f>
        <v>0</v>
      </c>
      <c r="K74" s="1073"/>
      <c r="L74" s="1073"/>
      <c r="M74" s="1073"/>
      <c r="N74" s="1074"/>
      <c r="O74" s="71">
        <f>'事業主控（こちらにご入力下さい）'!O74</f>
        <v>0</v>
      </c>
      <c r="P74" s="5" t="s">
        <v>45</v>
      </c>
      <c r="Q74" s="71">
        <f>'事業主控（こちらにご入力下さい）'!Q74</f>
        <v>0</v>
      </c>
      <c r="R74" s="5" t="s">
        <v>46</v>
      </c>
      <c r="S74" s="71">
        <f>'事業主控（こちらにご入力下さい）'!S74</f>
        <v>0</v>
      </c>
      <c r="T74" s="1022" t="s">
        <v>47</v>
      </c>
      <c r="U74" s="1022"/>
      <c r="V74" s="742">
        <f>'事業主控（こちらにご入力下さい）'!V74</f>
        <v>0</v>
      </c>
      <c r="W74" s="743"/>
      <c r="X74" s="743"/>
      <c r="Y74" s="66"/>
      <c r="Z74" s="53"/>
      <c r="AA74" s="73"/>
      <c r="AB74" s="73"/>
      <c r="AC74" s="66"/>
      <c r="AD74" s="53"/>
      <c r="AE74" s="73"/>
      <c r="AF74" s="73"/>
      <c r="AG74" s="66"/>
      <c r="AH74" s="744">
        <f>'事業主控（こちらにご入力下さい）'!AH74</f>
        <v>0</v>
      </c>
      <c r="AI74" s="745"/>
      <c r="AJ74" s="745"/>
      <c r="AK74" s="1080"/>
      <c r="AL74" s="53"/>
      <c r="AM74" s="54"/>
      <c r="AN74" s="744">
        <f>'事業主控（こちらにご入力下さい）'!AN74</f>
        <v>0</v>
      </c>
      <c r="AO74" s="745"/>
      <c r="AP74" s="745"/>
      <c r="AQ74" s="745"/>
      <c r="AR74" s="745"/>
      <c r="AS74" s="74"/>
    </row>
    <row r="75" spans="2:45" ht="15" customHeight="1" x14ac:dyDescent="0.15">
      <c r="B75" s="1071"/>
      <c r="C75" s="1178"/>
      <c r="D75" s="1178"/>
      <c r="E75" s="1178"/>
      <c r="F75" s="1178"/>
      <c r="G75" s="1178"/>
      <c r="H75" s="1178"/>
      <c r="I75" s="1179"/>
      <c r="J75" s="1075"/>
      <c r="K75" s="1076"/>
      <c r="L75" s="1076"/>
      <c r="M75" s="1076"/>
      <c r="N75" s="1077"/>
      <c r="O75" s="75">
        <f>'事業主控（こちらにご入力下さい）'!O75</f>
        <v>0</v>
      </c>
      <c r="P75" s="16" t="s">
        <v>45</v>
      </c>
      <c r="Q75" s="75">
        <f>'事業主控（こちらにご入力下さい）'!Q75</f>
        <v>0</v>
      </c>
      <c r="R75" s="16" t="s">
        <v>46</v>
      </c>
      <c r="S75" s="75">
        <f>'事業主控（こちらにご入力下さい）'!S75</f>
        <v>0</v>
      </c>
      <c r="T75" s="480" t="s">
        <v>48</v>
      </c>
      <c r="U75" s="480"/>
      <c r="V75" s="927">
        <f>'事業主控（こちらにご入力下さい）'!V75</f>
        <v>0</v>
      </c>
      <c r="W75" s="928"/>
      <c r="X75" s="928"/>
      <c r="Y75" s="928"/>
      <c r="Z75" s="927">
        <f>'事業主控（こちらにご入力下さい）'!Z75</f>
        <v>0</v>
      </c>
      <c r="AA75" s="928"/>
      <c r="AB75" s="928"/>
      <c r="AC75" s="928"/>
      <c r="AD75" s="927">
        <f>'事業主控（こちらにご入力下さい）'!AD75</f>
        <v>0</v>
      </c>
      <c r="AE75" s="928"/>
      <c r="AF75" s="928"/>
      <c r="AG75" s="928"/>
      <c r="AH75" s="927">
        <f>'事業主控（こちらにご入力下さい）'!AH75</f>
        <v>0</v>
      </c>
      <c r="AI75" s="928"/>
      <c r="AJ75" s="928"/>
      <c r="AK75" s="1082"/>
      <c r="AL75" s="439">
        <f>'事業主控（こちらにご入力下さい）'!AL75</f>
        <v>0</v>
      </c>
      <c r="AM75" s="1081"/>
      <c r="AN75" s="708">
        <f>'事業主控（こちらにご入力下さい）'!AN75</f>
        <v>0</v>
      </c>
      <c r="AO75" s="709"/>
      <c r="AP75" s="709"/>
      <c r="AQ75" s="709"/>
      <c r="AR75" s="709"/>
      <c r="AS75" s="58"/>
    </row>
    <row r="76" spans="2:45" ht="15" customHeight="1" x14ac:dyDescent="0.15">
      <c r="B76" s="1070" t="str">
        <f>'事業主控（こちらにご入力下さい）'!B76</f>
        <v>⑧</v>
      </c>
      <c r="C76" s="1066">
        <f>'事業主控（こちらにご入力下さい）'!C76</f>
        <v>0</v>
      </c>
      <c r="D76" s="1066"/>
      <c r="E76" s="1066"/>
      <c r="F76" s="1066"/>
      <c r="G76" s="1066"/>
      <c r="H76" s="1066"/>
      <c r="I76" s="1177"/>
      <c r="J76" s="1072">
        <f>'事業主控（こちらにご入力下さい）'!J76</f>
        <v>0</v>
      </c>
      <c r="K76" s="1073"/>
      <c r="L76" s="1073"/>
      <c r="M76" s="1073"/>
      <c r="N76" s="1074"/>
      <c r="O76" s="71">
        <f>'事業主控（こちらにご入力下さい）'!O76</f>
        <v>0</v>
      </c>
      <c r="P76" s="5" t="s">
        <v>45</v>
      </c>
      <c r="Q76" s="71">
        <f>'事業主控（こちらにご入力下さい）'!Q76</f>
        <v>0</v>
      </c>
      <c r="R76" s="5" t="s">
        <v>46</v>
      </c>
      <c r="S76" s="71">
        <f>'事業主控（こちらにご入力下さい）'!S76</f>
        <v>0</v>
      </c>
      <c r="T76" s="1022" t="s">
        <v>47</v>
      </c>
      <c r="U76" s="1022"/>
      <c r="V76" s="742">
        <f>'事業主控（こちらにご入力下さい）'!V76</f>
        <v>0</v>
      </c>
      <c r="W76" s="743"/>
      <c r="X76" s="743"/>
      <c r="Y76" s="66"/>
      <c r="Z76" s="53"/>
      <c r="AA76" s="73"/>
      <c r="AB76" s="73"/>
      <c r="AC76" s="66"/>
      <c r="AD76" s="53"/>
      <c r="AE76" s="73"/>
      <c r="AF76" s="73"/>
      <c r="AG76" s="66"/>
      <c r="AH76" s="744">
        <f>'事業主控（こちらにご入力下さい）'!AH76</f>
        <v>0</v>
      </c>
      <c r="AI76" s="745"/>
      <c r="AJ76" s="745"/>
      <c r="AK76" s="1080"/>
      <c r="AL76" s="53"/>
      <c r="AM76" s="54"/>
      <c r="AN76" s="744">
        <f>'事業主控（こちらにご入力下さい）'!AN76</f>
        <v>0</v>
      </c>
      <c r="AO76" s="745"/>
      <c r="AP76" s="745"/>
      <c r="AQ76" s="745"/>
      <c r="AR76" s="745"/>
      <c r="AS76" s="74"/>
    </row>
    <row r="77" spans="2:45" ht="15" customHeight="1" x14ac:dyDescent="0.15">
      <c r="B77" s="1071"/>
      <c r="C77" s="1178"/>
      <c r="D77" s="1178"/>
      <c r="E77" s="1178"/>
      <c r="F77" s="1178"/>
      <c r="G77" s="1178"/>
      <c r="H77" s="1178"/>
      <c r="I77" s="1179"/>
      <c r="J77" s="1075"/>
      <c r="K77" s="1076"/>
      <c r="L77" s="1076"/>
      <c r="M77" s="1076"/>
      <c r="N77" s="1077"/>
      <c r="O77" s="75">
        <f>'事業主控（こちらにご入力下さい）'!O77</f>
        <v>0</v>
      </c>
      <c r="P77" s="16" t="s">
        <v>45</v>
      </c>
      <c r="Q77" s="75">
        <f>'事業主控（こちらにご入力下さい）'!Q77</f>
        <v>0</v>
      </c>
      <c r="R77" s="16" t="s">
        <v>46</v>
      </c>
      <c r="S77" s="75">
        <f>'事業主控（こちらにご入力下さい）'!S77</f>
        <v>0</v>
      </c>
      <c r="T77" s="480" t="s">
        <v>48</v>
      </c>
      <c r="U77" s="480"/>
      <c r="V77" s="927">
        <f>'事業主控（こちらにご入力下さい）'!V77</f>
        <v>0</v>
      </c>
      <c r="W77" s="928"/>
      <c r="X77" s="928"/>
      <c r="Y77" s="928"/>
      <c r="Z77" s="927">
        <f>'事業主控（こちらにご入力下さい）'!Z77</f>
        <v>0</v>
      </c>
      <c r="AA77" s="928"/>
      <c r="AB77" s="928"/>
      <c r="AC77" s="928"/>
      <c r="AD77" s="927">
        <f>'事業主控（こちらにご入力下さい）'!AD77</f>
        <v>0</v>
      </c>
      <c r="AE77" s="928"/>
      <c r="AF77" s="928"/>
      <c r="AG77" s="928"/>
      <c r="AH77" s="927">
        <f>'事業主控（こちらにご入力下さい）'!AH77</f>
        <v>0</v>
      </c>
      <c r="AI77" s="928"/>
      <c r="AJ77" s="928"/>
      <c r="AK77" s="1082"/>
      <c r="AL77" s="439">
        <f>'事業主控（こちらにご入力下さい）'!AL77</f>
        <v>0</v>
      </c>
      <c r="AM77" s="1081"/>
      <c r="AN77" s="708">
        <f>'事業主控（こちらにご入力下さい）'!AN77</f>
        <v>0</v>
      </c>
      <c r="AO77" s="709"/>
      <c r="AP77" s="709"/>
      <c r="AQ77" s="709"/>
      <c r="AR77" s="709"/>
      <c r="AS77" s="58"/>
    </row>
    <row r="78" spans="2:45" ht="15" customHeight="1" x14ac:dyDescent="0.15">
      <c r="B78" s="1070" t="str">
        <f>'事業主控（こちらにご入力下さい）'!B78</f>
        <v>⑨</v>
      </c>
      <c r="C78" s="1066">
        <f>'事業主控（こちらにご入力下さい）'!C78</f>
        <v>0</v>
      </c>
      <c r="D78" s="1066"/>
      <c r="E78" s="1066"/>
      <c r="F78" s="1066"/>
      <c r="G78" s="1066"/>
      <c r="H78" s="1066"/>
      <c r="I78" s="1177"/>
      <c r="J78" s="1072">
        <f>'事業主控（こちらにご入力下さい）'!J78</f>
        <v>0</v>
      </c>
      <c r="K78" s="1073"/>
      <c r="L78" s="1073"/>
      <c r="M78" s="1073"/>
      <c r="N78" s="1074"/>
      <c r="O78" s="71">
        <f>'事業主控（こちらにご入力下さい）'!O78</f>
        <v>0</v>
      </c>
      <c r="P78" s="5" t="s">
        <v>45</v>
      </c>
      <c r="Q78" s="71">
        <f>'事業主控（こちらにご入力下さい）'!Q78</f>
        <v>0</v>
      </c>
      <c r="R78" s="5" t="s">
        <v>46</v>
      </c>
      <c r="S78" s="71">
        <f>'事業主控（こちらにご入力下さい）'!S78</f>
        <v>0</v>
      </c>
      <c r="T78" s="1022" t="s">
        <v>47</v>
      </c>
      <c r="U78" s="1022"/>
      <c r="V78" s="742">
        <f>'事業主控（こちらにご入力下さい）'!V78</f>
        <v>0</v>
      </c>
      <c r="W78" s="743"/>
      <c r="X78" s="743"/>
      <c r="Y78" s="66"/>
      <c r="Z78" s="53"/>
      <c r="AA78" s="73"/>
      <c r="AB78" s="73"/>
      <c r="AC78" s="66"/>
      <c r="AD78" s="53"/>
      <c r="AE78" s="73"/>
      <c r="AF78" s="73"/>
      <c r="AG78" s="66"/>
      <c r="AH78" s="744">
        <f>'事業主控（こちらにご入力下さい）'!AH78</f>
        <v>0</v>
      </c>
      <c r="AI78" s="745"/>
      <c r="AJ78" s="745"/>
      <c r="AK78" s="1080"/>
      <c r="AL78" s="53"/>
      <c r="AM78" s="54"/>
      <c r="AN78" s="744">
        <f>'事業主控（こちらにご入力下さい）'!AN78</f>
        <v>0</v>
      </c>
      <c r="AO78" s="745"/>
      <c r="AP78" s="745"/>
      <c r="AQ78" s="745"/>
      <c r="AR78" s="745"/>
      <c r="AS78" s="74"/>
    </row>
    <row r="79" spans="2:45" ht="15" customHeight="1" x14ac:dyDescent="0.15">
      <c r="B79" s="1071"/>
      <c r="C79" s="1178"/>
      <c r="D79" s="1178"/>
      <c r="E79" s="1178"/>
      <c r="F79" s="1178"/>
      <c r="G79" s="1178"/>
      <c r="H79" s="1178"/>
      <c r="I79" s="1179"/>
      <c r="J79" s="1075"/>
      <c r="K79" s="1076"/>
      <c r="L79" s="1076"/>
      <c r="M79" s="1076"/>
      <c r="N79" s="1077"/>
      <c r="O79" s="75">
        <f>'事業主控（こちらにご入力下さい）'!O79</f>
        <v>0</v>
      </c>
      <c r="P79" s="16" t="s">
        <v>45</v>
      </c>
      <c r="Q79" s="75">
        <f>'事業主控（こちらにご入力下さい）'!Q79</f>
        <v>0</v>
      </c>
      <c r="R79" s="16" t="s">
        <v>46</v>
      </c>
      <c r="S79" s="75">
        <f>'事業主控（こちらにご入力下さい）'!S79</f>
        <v>0</v>
      </c>
      <c r="T79" s="480" t="s">
        <v>48</v>
      </c>
      <c r="U79" s="480"/>
      <c r="V79" s="927">
        <f>'事業主控（こちらにご入力下さい）'!V79</f>
        <v>0</v>
      </c>
      <c r="W79" s="928"/>
      <c r="X79" s="928"/>
      <c r="Y79" s="928"/>
      <c r="Z79" s="927">
        <f>'事業主控（こちらにご入力下さい）'!Z79</f>
        <v>0</v>
      </c>
      <c r="AA79" s="928"/>
      <c r="AB79" s="928"/>
      <c r="AC79" s="928"/>
      <c r="AD79" s="927">
        <f>'事業主控（こちらにご入力下さい）'!AD79</f>
        <v>0</v>
      </c>
      <c r="AE79" s="928"/>
      <c r="AF79" s="928"/>
      <c r="AG79" s="928"/>
      <c r="AH79" s="927">
        <f>'事業主控（こちらにご入力下さい）'!AH79</f>
        <v>0</v>
      </c>
      <c r="AI79" s="928"/>
      <c r="AJ79" s="928"/>
      <c r="AK79" s="1082"/>
      <c r="AL79" s="439">
        <f>'事業主控（こちらにご入力下さい）'!AL79</f>
        <v>0</v>
      </c>
      <c r="AM79" s="1081"/>
      <c r="AN79" s="708">
        <f>'事業主控（こちらにご入力下さい）'!AN79</f>
        <v>0</v>
      </c>
      <c r="AO79" s="709"/>
      <c r="AP79" s="709"/>
      <c r="AQ79" s="709"/>
      <c r="AR79" s="709"/>
      <c r="AS79" s="58"/>
    </row>
    <row r="80" spans="2:45" ht="9.75" customHeight="1" x14ac:dyDescent="0.15">
      <c r="B80" s="441" t="s">
        <v>85</v>
      </c>
      <c r="C80" s="592"/>
      <c r="D80" s="592"/>
      <c r="E80" s="303" t="s">
        <v>32</v>
      </c>
      <c r="F80" s="1067">
        <f>'事業主控（こちらにご入力下さい）'!F80</f>
        <v>0</v>
      </c>
      <c r="G80" s="601"/>
      <c r="H80" s="601"/>
      <c r="I80" s="601"/>
      <c r="J80" s="601"/>
      <c r="K80" s="601"/>
      <c r="L80" s="601"/>
      <c r="M80" s="601"/>
      <c r="N80" s="602"/>
      <c r="O80" s="441" t="s">
        <v>63</v>
      </c>
      <c r="P80" s="442"/>
      <c r="Q80" s="442"/>
      <c r="R80" s="442"/>
      <c r="S80" s="442"/>
      <c r="T80" s="442"/>
      <c r="U80" s="443"/>
      <c r="V80" s="744">
        <f>'事業主控（こちらにご入力下さい）'!V80</f>
        <v>0</v>
      </c>
      <c r="W80" s="745"/>
      <c r="X80" s="745"/>
      <c r="Y80" s="1080"/>
      <c r="Z80" s="53"/>
      <c r="AA80" s="73"/>
      <c r="AB80" s="73"/>
      <c r="AC80" s="66"/>
      <c r="AD80" s="53"/>
      <c r="AE80" s="73"/>
      <c r="AF80" s="73"/>
      <c r="AG80" s="66"/>
      <c r="AH80" s="744">
        <f>'事業主控（こちらにご入力下さい）'!AH80</f>
        <v>0</v>
      </c>
      <c r="AI80" s="745"/>
      <c r="AJ80" s="745"/>
      <c r="AK80" s="1080"/>
      <c r="AL80" s="53"/>
      <c r="AM80" s="54"/>
      <c r="AN80" s="744">
        <f>'事業主控（こちらにご入力下さい）'!AN80</f>
        <v>0</v>
      </c>
      <c r="AO80" s="745"/>
      <c r="AP80" s="745"/>
      <c r="AQ80" s="745"/>
      <c r="AR80" s="745"/>
      <c r="AS80" s="74"/>
    </row>
    <row r="81" spans="2:45" ht="9.75" customHeight="1" x14ac:dyDescent="0.15">
      <c r="B81" s="594"/>
      <c r="C81" s="640"/>
      <c r="D81" s="640"/>
      <c r="E81" s="304" t="s">
        <v>55</v>
      </c>
      <c r="F81" s="1068">
        <f>'事業主控（こちらにご入力下さい）'!F81</f>
        <v>0</v>
      </c>
      <c r="G81" s="604"/>
      <c r="H81" s="604"/>
      <c r="I81" s="604"/>
      <c r="J81" s="604"/>
      <c r="K81" s="604"/>
      <c r="L81" s="604"/>
      <c r="M81" s="604"/>
      <c r="N81" s="605"/>
      <c r="O81" s="444"/>
      <c r="P81" s="445"/>
      <c r="Q81" s="445"/>
      <c r="R81" s="445"/>
      <c r="S81" s="445"/>
      <c r="T81" s="445"/>
      <c r="U81" s="446"/>
      <c r="V81" s="434">
        <f>'事業主控（こちらにご入力下さい）'!V81</f>
        <v>0</v>
      </c>
      <c r="W81" s="1054"/>
      <c r="X81" s="1054"/>
      <c r="Y81" s="1055"/>
      <c r="Z81" s="434">
        <f>'事業主控（こちらにご入力下さい）'!Z81</f>
        <v>0</v>
      </c>
      <c r="AA81" s="1052"/>
      <c r="AB81" s="1052"/>
      <c r="AC81" s="1053"/>
      <c r="AD81" s="434">
        <f>'事業主控（こちらにご入力下さい）'!AD81</f>
        <v>0</v>
      </c>
      <c r="AE81" s="1052"/>
      <c r="AF81" s="1052"/>
      <c r="AG81" s="1053"/>
      <c r="AH81" s="434">
        <f>'事業主控（こちらにご入力下さい）'!AH81</f>
        <v>0</v>
      </c>
      <c r="AI81" s="435"/>
      <c r="AJ81" s="435"/>
      <c r="AK81" s="435"/>
      <c r="AL81" s="55"/>
      <c r="AM81" s="56"/>
      <c r="AN81" s="434">
        <f>'事業主控（こちらにご入力下さい）'!AN81</f>
        <v>0</v>
      </c>
      <c r="AO81" s="1054"/>
      <c r="AP81" s="1054"/>
      <c r="AQ81" s="1054"/>
      <c r="AR81" s="1054"/>
      <c r="AS81" s="182"/>
    </row>
    <row r="82" spans="2:45" ht="9.75" customHeight="1" x14ac:dyDescent="0.15">
      <c r="B82" s="594"/>
      <c r="C82" s="640"/>
      <c r="D82" s="640"/>
      <c r="E82" s="304" t="s">
        <v>33</v>
      </c>
      <c r="F82" s="1068">
        <f>'事業主控（こちらにご入力下さい）'!F82</f>
        <v>0</v>
      </c>
      <c r="G82" s="604"/>
      <c r="H82" s="604"/>
      <c r="I82" s="604"/>
      <c r="J82" s="604"/>
      <c r="K82" s="604"/>
      <c r="L82" s="604"/>
      <c r="M82" s="604"/>
      <c r="N82" s="605"/>
      <c r="O82" s="444"/>
      <c r="P82" s="445"/>
      <c r="Q82" s="445"/>
      <c r="R82" s="445"/>
      <c r="S82" s="445"/>
      <c r="T82" s="445"/>
      <c r="U82" s="446"/>
      <c r="V82" s="285"/>
      <c r="W82" s="286"/>
      <c r="X82" s="286"/>
      <c r="Y82" s="287"/>
      <c r="Z82" s="285"/>
      <c r="AA82" s="288"/>
      <c r="AB82" s="288"/>
      <c r="AC82" s="289"/>
      <c r="AD82" s="285"/>
      <c r="AE82" s="288"/>
      <c r="AF82" s="288"/>
      <c r="AG82" s="289"/>
      <c r="AH82" s="285"/>
      <c r="AI82" s="284"/>
      <c r="AJ82" s="284"/>
      <c r="AK82" s="284"/>
      <c r="AL82" s="290"/>
      <c r="AM82" s="291"/>
      <c r="AN82" s="285"/>
      <c r="AO82" s="286"/>
      <c r="AP82" s="286"/>
      <c r="AQ82" s="286"/>
      <c r="AR82" s="286"/>
      <c r="AS82" s="182"/>
    </row>
    <row r="83" spans="2:45" ht="9.75" customHeight="1" x14ac:dyDescent="0.15">
      <c r="B83" s="594"/>
      <c r="C83" s="640"/>
      <c r="D83" s="640"/>
      <c r="E83" s="304" t="s">
        <v>215</v>
      </c>
      <c r="F83" s="1068">
        <f>'事業主控（こちらにご入力下さい）'!F83</f>
        <v>0</v>
      </c>
      <c r="G83" s="604"/>
      <c r="H83" s="604"/>
      <c r="I83" s="604"/>
      <c r="J83" s="604"/>
      <c r="K83" s="604"/>
      <c r="L83" s="604"/>
      <c r="M83" s="604"/>
      <c r="N83" s="605"/>
      <c r="O83" s="444"/>
      <c r="P83" s="445"/>
      <c r="Q83" s="445"/>
      <c r="R83" s="445"/>
      <c r="S83" s="445"/>
      <c r="T83" s="445"/>
      <c r="U83" s="446"/>
      <c r="V83" s="285"/>
      <c r="W83" s="286"/>
      <c r="X83" s="286"/>
      <c r="Y83" s="287"/>
      <c r="Z83" s="285"/>
      <c r="AA83" s="288"/>
      <c r="AB83" s="288"/>
      <c r="AC83" s="289"/>
      <c r="AD83" s="285"/>
      <c r="AE83" s="288"/>
      <c r="AF83" s="288"/>
      <c r="AG83" s="289"/>
      <c r="AH83" s="285"/>
      <c r="AI83" s="284"/>
      <c r="AJ83" s="284"/>
      <c r="AK83" s="284"/>
      <c r="AL83" s="290"/>
      <c r="AM83" s="291"/>
      <c r="AN83" s="285"/>
      <c r="AO83" s="286"/>
      <c r="AP83" s="286"/>
      <c r="AQ83" s="286"/>
      <c r="AR83" s="286"/>
      <c r="AS83" s="182"/>
    </row>
    <row r="84" spans="2:45" ht="9.75" customHeight="1" x14ac:dyDescent="0.15">
      <c r="B84" s="594"/>
      <c r="C84" s="640"/>
      <c r="D84" s="640"/>
      <c r="E84" s="304" t="s">
        <v>284</v>
      </c>
      <c r="F84" s="1068">
        <f>'事業主控（こちらにご入力下さい）'!F84</f>
        <v>0</v>
      </c>
      <c r="G84" s="604"/>
      <c r="H84" s="604"/>
      <c r="I84" s="604"/>
      <c r="J84" s="604"/>
      <c r="K84" s="604"/>
      <c r="L84" s="604"/>
      <c r="M84" s="604"/>
      <c r="N84" s="605"/>
      <c r="O84" s="444"/>
      <c r="P84" s="445"/>
      <c r="Q84" s="445"/>
      <c r="R84" s="445"/>
      <c r="S84" s="445"/>
      <c r="T84" s="445"/>
      <c r="U84" s="446"/>
      <c r="V84" s="285"/>
      <c r="W84" s="286"/>
      <c r="X84" s="286"/>
      <c r="Y84" s="287"/>
      <c r="Z84" s="285"/>
      <c r="AA84" s="288"/>
      <c r="AB84" s="288"/>
      <c r="AC84" s="289"/>
      <c r="AD84" s="285"/>
      <c r="AE84" s="288"/>
      <c r="AF84" s="288"/>
      <c r="AG84" s="289"/>
      <c r="AH84" s="285"/>
      <c r="AI84" s="284"/>
      <c r="AJ84" s="284"/>
      <c r="AK84" s="284"/>
      <c r="AL84" s="290"/>
      <c r="AM84" s="291"/>
      <c r="AN84" s="285"/>
      <c r="AO84" s="286"/>
      <c r="AP84" s="286"/>
      <c r="AQ84" s="286"/>
      <c r="AR84" s="286"/>
      <c r="AS84" s="182"/>
    </row>
    <row r="85" spans="2:45" ht="9.75" customHeight="1" x14ac:dyDescent="0.15">
      <c r="B85" s="594"/>
      <c r="C85" s="640"/>
      <c r="D85" s="640"/>
      <c r="E85" s="304" t="s">
        <v>288</v>
      </c>
      <c r="F85" s="1068">
        <f>'事業主控（こちらにご入力下さい）'!F85</f>
        <v>0</v>
      </c>
      <c r="G85" s="604"/>
      <c r="H85" s="604"/>
      <c r="I85" s="604"/>
      <c r="J85" s="604"/>
      <c r="K85" s="604"/>
      <c r="L85" s="604"/>
      <c r="M85" s="604"/>
      <c r="N85" s="605"/>
      <c r="O85" s="444"/>
      <c r="P85" s="445"/>
      <c r="Q85" s="445"/>
      <c r="R85" s="445"/>
      <c r="S85" s="445"/>
      <c r="T85" s="445"/>
      <c r="U85" s="446"/>
      <c r="V85" s="285"/>
      <c r="W85" s="286"/>
      <c r="X85" s="286"/>
      <c r="Y85" s="287"/>
      <c r="Z85" s="285"/>
      <c r="AA85" s="288"/>
      <c r="AB85" s="288"/>
      <c r="AC85" s="289"/>
      <c r="AD85" s="285"/>
      <c r="AE85" s="288"/>
      <c r="AF85" s="288"/>
      <c r="AG85" s="289"/>
      <c r="AH85" s="285"/>
      <c r="AI85" s="284"/>
      <c r="AJ85" s="284"/>
      <c r="AK85" s="284"/>
      <c r="AL85" s="290"/>
      <c r="AM85" s="291"/>
      <c r="AN85" s="285"/>
      <c r="AO85" s="286"/>
      <c r="AP85" s="286"/>
      <c r="AQ85" s="286"/>
      <c r="AR85" s="286"/>
      <c r="AS85" s="182"/>
    </row>
    <row r="86" spans="2:45" ht="9.75" customHeight="1" x14ac:dyDescent="0.15">
      <c r="B86" s="594"/>
      <c r="C86" s="640"/>
      <c r="D86" s="640"/>
      <c r="E86" s="304" t="s">
        <v>289</v>
      </c>
      <c r="F86" s="1068">
        <f>'事業主控（こちらにご入力下さい）'!F86</f>
        <v>0</v>
      </c>
      <c r="G86" s="604"/>
      <c r="H86" s="604"/>
      <c r="I86" s="604"/>
      <c r="J86" s="604"/>
      <c r="K86" s="604"/>
      <c r="L86" s="604"/>
      <c r="M86" s="604"/>
      <c r="N86" s="605"/>
      <c r="O86" s="444"/>
      <c r="P86" s="445"/>
      <c r="Q86" s="445"/>
      <c r="R86" s="445"/>
      <c r="S86" s="445"/>
      <c r="T86" s="445"/>
      <c r="U86" s="446"/>
      <c r="V86" s="285"/>
      <c r="W86" s="286"/>
      <c r="X86" s="286"/>
      <c r="Y86" s="287"/>
      <c r="Z86" s="285"/>
      <c r="AA86" s="288"/>
      <c r="AB86" s="288"/>
      <c r="AC86" s="289"/>
      <c r="AD86" s="285"/>
      <c r="AE86" s="288"/>
      <c r="AF86" s="288"/>
      <c r="AG86" s="289"/>
      <c r="AH86" s="285"/>
      <c r="AI86" s="284"/>
      <c r="AJ86" s="284"/>
      <c r="AK86" s="284"/>
      <c r="AL86" s="290"/>
      <c r="AM86" s="291"/>
      <c r="AN86" s="285"/>
      <c r="AO86" s="286"/>
      <c r="AP86" s="286"/>
      <c r="AQ86" s="286"/>
      <c r="AR86" s="286"/>
      <c r="AS86" s="182"/>
    </row>
    <row r="87" spans="2:45" ht="9.75" customHeight="1" x14ac:dyDescent="0.15">
      <c r="B87" s="594"/>
      <c r="C87" s="640"/>
      <c r="D87" s="640"/>
      <c r="E87" s="304" t="s">
        <v>290</v>
      </c>
      <c r="F87" s="1068">
        <f>'事業主控（こちらにご入力下さい）'!F87</f>
        <v>0</v>
      </c>
      <c r="G87" s="604"/>
      <c r="H87" s="604"/>
      <c r="I87" s="604"/>
      <c r="J87" s="604"/>
      <c r="K87" s="604"/>
      <c r="L87" s="604"/>
      <c r="M87" s="604"/>
      <c r="N87" s="605"/>
      <c r="O87" s="444"/>
      <c r="P87" s="445"/>
      <c r="Q87" s="445"/>
      <c r="R87" s="445"/>
      <c r="S87" s="445"/>
      <c r="T87" s="445"/>
      <c r="U87" s="446"/>
      <c r="V87" s="285"/>
      <c r="W87" s="286"/>
      <c r="X87" s="286"/>
      <c r="Y87" s="287"/>
      <c r="Z87" s="285"/>
      <c r="AA87" s="288"/>
      <c r="AB87" s="288"/>
      <c r="AC87" s="289"/>
      <c r="AD87" s="285"/>
      <c r="AE87" s="288"/>
      <c r="AF87" s="288"/>
      <c r="AG87" s="289"/>
      <c r="AH87" s="285"/>
      <c r="AI87" s="284"/>
      <c r="AJ87" s="284"/>
      <c r="AK87" s="284"/>
      <c r="AL87" s="290"/>
      <c r="AM87" s="291"/>
      <c r="AN87" s="285"/>
      <c r="AO87" s="286"/>
      <c r="AP87" s="286"/>
      <c r="AQ87" s="286"/>
      <c r="AR87" s="286"/>
      <c r="AS87" s="182"/>
    </row>
    <row r="88" spans="2:45" ht="9.75" customHeight="1" x14ac:dyDescent="0.15">
      <c r="B88" s="597"/>
      <c r="C88" s="598"/>
      <c r="D88" s="598"/>
      <c r="E88" s="305" t="s">
        <v>291</v>
      </c>
      <c r="F88" s="1069">
        <f>'事業主控（こちらにご入力下さい）'!F88</f>
        <v>0</v>
      </c>
      <c r="G88" s="607"/>
      <c r="H88" s="607"/>
      <c r="I88" s="607"/>
      <c r="J88" s="607"/>
      <c r="K88" s="607"/>
      <c r="L88" s="607"/>
      <c r="M88" s="607"/>
      <c r="N88" s="608"/>
      <c r="O88" s="447"/>
      <c r="P88" s="448"/>
      <c r="Q88" s="448"/>
      <c r="R88" s="448"/>
      <c r="S88" s="448"/>
      <c r="T88" s="448"/>
      <c r="U88" s="449"/>
      <c r="V88" s="708">
        <f>'事業主控（こちらにご入力下さい）'!V88</f>
        <v>0</v>
      </c>
      <c r="W88" s="709"/>
      <c r="X88" s="709"/>
      <c r="Y88" s="1079"/>
      <c r="Z88" s="708">
        <f>'事業主控（こちらにご入力下さい）'!Z88</f>
        <v>0</v>
      </c>
      <c r="AA88" s="709"/>
      <c r="AB88" s="709"/>
      <c r="AC88" s="1079"/>
      <c r="AD88" s="708">
        <f>'事業主控（こちらにご入力下さい）'!AD88</f>
        <v>0</v>
      </c>
      <c r="AE88" s="709"/>
      <c r="AF88" s="709"/>
      <c r="AG88" s="1079"/>
      <c r="AH88" s="708">
        <f>'事業主控（こちらにご入力下さい）'!AH88</f>
        <v>0</v>
      </c>
      <c r="AI88" s="709"/>
      <c r="AJ88" s="709"/>
      <c r="AK88" s="1079"/>
      <c r="AL88" s="57"/>
      <c r="AM88" s="58"/>
      <c r="AN88" s="708">
        <f>'事業主控（こちらにご入力下さい）'!AN88</f>
        <v>0</v>
      </c>
      <c r="AO88" s="709"/>
      <c r="AP88" s="709"/>
      <c r="AQ88" s="709"/>
      <c r="AR88" s="709"/>
      <c r="AS88" s="58"/>
    </row>
    <row r="89" spans="2:45" ht="18" customHeight="1" x14ac:dyDescent="0.15">
      <c r="AN89" s="1078">
        <f>'事業主控（こちらにご入力下さい）'!AN89</f>
        <v>0</v>
      </c>
      <c r="AO89" s="1078"/>
      <c r="AP89" s="1078"/>
      <c r="AQ89" s="1078"/>
      <c r="AR89" s="1078"/>
    </row>
    <row r="90" spans="2:45" ht="31.5" customHeight="1" x14ac:dyDescent="0.15">
      <c r="AN90" s="82"/>
      <c r="AO90" s="82"/>
      <c r="AP90" s="82"/>
      <c r="AQ90" s="82"/>
      <c r="AR90" s="82"/>
    </row>
    <row r="91" spans="2:45" ht="7.5" customHeight="1" x14ac:dyDescent="0.15">
      <c r="X91" s="6"/>
      <c r="Y91" s="6"/>
    </row>
    <row r="92" spans="2:45" ht="10.5" customHeight="1" x14ac:dyDescent="0.15">
      <c r="X92" s="6"/>
      <c r="Y92" s="6"/>
    </row>
    <row r="93" spans="2:45" ht="5.25" customHeight="1" x14ac:dyDescent="0.15">
      <c r="X93" s="6"/>
      <c r="Y93" s="6"/>
    </row>
    <row r="94" spans="2:45" ht="5.25" customHeight="1" x14ac:dyDescent="0.15">
      <c r="X94" s="6"/>
      <c r="Y94" s="6"/>
    </row>
    <row r="95" spans="2:45" ht="5.25" customHeight="1" x14ac:dyDescent="0.15">
      <c r="X95" s="6"/>
      <c r="Y95" s="6"/>
    </row>
    <row r="96" spans="2:45" ht="5.25" customHeight="1" x14ac:dyDescent="0.15">
      <c r="X96" s="6"/>
      <c r="Y96" s="6"/>
    </row>
    <row r="97" spans="2:45" ht="17.25" customHeight="1" x14ac:dyDescent="0.15">
      <c r="B97" s="2" t="s">
        <v>50</v>
      </c>
      <c r="S97" s="4"/>
      <c r="T97" s="4"/>
      <c r="U97" s="4"/>
      <c r="V97" s="4"/>
      <c r="W97" s="4"/>
      <c r="AL97" s="48"/>
      <c r="AM97" s="48"/>
      <c r="AN97" s="48"/>
      <c r="AO97" s="48"/>
    </row>
    <row r="98" spans="2:45" ht="12.75" customHeight="1" x14ac:dyDescent="0.15">
      <c r="M98" s="49"/>
      <c r="N98" s="49"/>
      <c r="O98" s="49"/>
      <c r="P98" s="49"/>
      <c r="Q98" s="49"/>
      <c r="R98" s="49"/>
      <c r="S98" s="49"/>
      <c r="T98" s="50"/>
      <c r="U98" s="50"/>
      <c r="V98" s="50"/>
      <c r="W98" s="50"/>
      <c r="X98" s="50"/>
      <c r="Y98" s="50"/>
      <c r="Z98" s="50"/>
      <c r="AA98" s="49"/>
      <c r="AB98" s="49"/>
      <c r="AC98" s="49"/>
      <c r="AL98" s="48"/>
      <c r="AM98" s="560" t="s">
        <v>268</v>
      </c>
      <c r="AN98" s="1172"/>
      <c r="AO98" s="1172"/>
      <c r="AP98" s="1173"/>
    </row>
    <row r="99" spans="2:45" ht="12.75" customHeight="1" x14ac:dyDescent="0.15">
      <c r="M99" s="49"/>
      <c r="N99" s="49"/>
      <c r="O99" s="49"/>
      <c r="P99" s="49"/>
      <c r="Q99" s="49"/>
      <c r="R99" s="49"/>
      <c r="S99" s="49"/>
      <c r="T99" s="50"/>
      <c r="U99" s="50"/>
      <c r="V99" s="50"/>
      <c r="W99" s="50"/>
      <c r="X99" s="50"/>
      <c r="Y99" s="50"/>
      <c r="Z99" s="50"/>
      <c r="AA99" s="49"/>
      <c r="AB99" s="49"/>
      <c r="AC99" s="49"/>
      <c r="AL99" s="48"/>
      <c r="AM99" s="1174"/>
      <c r="AN99" s="1175"/>
      <c r="AO99" s="1175"/>
      <c r="AP99" s="1176"/>
    </row>
    <row r="100" spans="2:45" ht="12.75" customHeight="1" x14ac:dyDescent="0.15">
      <c r="M100" s="49"/>
      <c r="N100" s="49"/>
      <c r="O100" s="49"/>
      <c r="P100" s="49"/>
      <c r="Q100" s="49"/>
      <c r="R100" s="49"/>
      <c r="S100" s="49"/>
      <c r="T100" s="49"/>
      <c r="U100" s="49"/>
      <c r="V100" s="49"/>
      <c r="W100" s="49"/>
      <c r="X100" s="49"/>
      <c r="Y100" s="49"/>
      <c r="Z100" s="49"/>
      <c r="AA100" s="49"/>
      <c r="AB100" s="49"/>
      <c r="AC100" s="49"/>
      <c r="AL100" s="48"/>
      <c r="AM100" s="48"/>
      <c r="AN100" s="222"/>
      <c r="AO100" s="222"/>
    </row>
    <row r="101" spans="2:45" ht="6" customHeight="1" x14ac:dyDescent="0.15">
      <c r="M101" s="49"/>
      <c r="N101" s="49"/>
      <c r="O101" s="49"/>
      <c r="P101" s="49"/>
      <c r="Q101" s="49"/>
      <c r="R101" s="49"/>
      <c r="S101" s="49"/>
      <c r="T101" s="49"/>
      <c r="U101" s="49"/>
      <c r="V101" s="49"/>
      <c r="W101" s="49"/>
      <c r="X101" s="49"/>
      <c r="Y101" s="49"/>
      <c r="Z101" s="49"/>
      <c r="AA101" s="49"/>
      <c r="AB101" s="49"/>
      <c r="AC101" s="49"/>
      <c r="AL101" s="48"/>
      <c r="AM101" s="48"/>
    </row>
    <row r="102" spans="2:45" ht="12.75" customHeight="1" x14ac:dyDescent="0.15">
      <c r="B102" s="566" t="s">
        <v>2</v>
      </c>
      <c r="C102" s="567"/>
      <c r="D102" s="567"/>
      <c r="E102" s="567"/>
      <c r="F102" s="567"/>
      <c r="G102" s="567"/>
      <c r="H102" s="567"/>
      <c r="I102" s="567"/>
      <c r="J102" s="569" t="s">
        <v>10</v>
      </c>
      <c r="K102" s="569"/>
      <c r="L102" s="3" t="s">
        <v>3</v>
      </c>
      <c r="M102" s="569" t="s">
        <v>11</v>
      </c>
      <c r="N102" s="569"/>
      <c r="O102" s="570" t="s">
        <v>12</v>
      </c>
      <c r="P102" s="569"/>
      <c r="Q102" s="569"/>
      <c r="R102" s="569"/>
      <c r="S102" s="569"/>
      <c r="T102" s="569"/>
      <c r="U102" s="569" t="s">
        <v>13</v>
      </c>
      <c r="V102" s="569"/>
      <c r="W102" s="569"/>
      <c r="AD102" s="5"/>
      <c r="AE102" s="5"/>
      <c r="AF102" s="5"/>
      <c r="AG102" s="5"/>
      <c r="AH102" s="5"/>
      <c r="AI102" s="5"/>
      <c r="AJ102" s="5"/>
      <c r="AL102" s="571">
        <f>$AL$9</f>
        <v>0</v>
      </c>
      <c r="AM102" s="572"/>
      <c r="AN102" s="502" t="s">
        <v>4</v>
      </c>
      <c r="AO102" s="502"/>
      <c r="AP102" s="572">
        <v>3</v>
      </c>
      <c r="AQ102" s="572"/>
      <c r="AR102" s="502" t="s">
        <v>5</v>
      </c>
      <c r="AS102" s="503"/>
    </row>
    <row r="103" spans="2:45" ht="13.5" customHeight="1" x14ac:dyDescent="0.15">
      <c r="B103" s="567"/>
      <c r="C103" s="567"/>
      <c r="D103" s="567"/>
      <c r="E103" s="567"/>
      <c r="F103" s="567"/>
      <c r="G103" s="567"/>
      <c r="H103" s="567"/>
      <c r="I103" s="567"/>
      <c r="J103" s="508" t="str">
        <f>$J$10</f>
        <v>1</v>
      </c>
      <c r="K103" s="510" t="str">
        <f>$K$10</f>
        <v>2</v>
      </c>
      <c r="L103" s="513" t="str">
        <f>$L$10</f>
        <v>1</v>
      </c>
      <c r="M103" s="516" t="str">
        <f>$M$10</f>
        <v>0</v>
      </c>
      <c r="N103" s="510" t="str">
        <f>$N$10</f>
        <v>3</v>
      </c>
      <c r="O103" s="516" t="str">
        <f>$O$10</f>
        <v>9</v>
      </c>
      <c r="P103" s="519" t="str">
        <f>$P$10</f>
        <v>3</v>
      </c>
      <c r="Q103" s="519" t="str">
        <f>$Q$10</f>
        <v>9</v>
      </c>
      <c r="R103" s="519" t="str">
        <f>$R$10</f>
        <v>0</v>
      </c>
      <c r="S103" s="519" t="str">
        <f>$S$10</f>
        <v>2</v>
      </c>
      <c r="T103" s="510" t="str">
        <f>$T$10</f>
        <v>5</v>
      </c>
      <c r="U103" s="516">
        <f>$U$10</f>
        <v>0</v>
      </c>
      <c r="V103" s="519">
        <f>$V$10</f>
        <v>0</v>
      </c>
      <c r="W103" s="510">
        <f>$W$10</f>
        <v>0</v>
      </c>
      <c r="AD103" s="5"/>
      <c r="AE103" s="5"/>
      <c r="AF103" s="5"/>
      <c r="AG103" s="5"/>
      <c r="AH103" s="5"/>
      <c r="AI103" s="5"/>
      <c r="AJ103" s="5"/>
      <c r="AL103" s="573"/>
      <c r="AM103" s="574"/>
      <c r="AN103" s="504"/>
      <c r="AO103" s="504"/>
      <c r="AP103" s="574"/>
      <c r="AQ103" s="574"/>
      <c r="AR103" s="504"/>
      <c r="AS103" s="505"/>
    </row>
    <row r="104" spans="2:45" ht="9" customHeight="1" x14ac:dyDescent="0.15">
      <c r="B104" s="567"/>
      <c r="C104" s="567"/>
      <c r="D104" s="567"/>
      <c r="E104" s="567"/>
      <c r="F104" s="567"/>
      <c r="G104" s="567"/>
      <c r="H104" s="567"/>
      <c r="I104" s="567"/>
      <c r="J104" s="509"/>
      <c r="K104" s="511"/>
      <c r="L104" s="514"/>
      <c r="M104" s="517"/>
      <c r="N104" s="511"/>
      <c r="O104" s="517"/>
      <c r="P104" s="520"/>
      <c r="Q104" s="520"/>
      <c r="R104" s="520"/>
      <c r="S104" s="520"/>
      <c r="T104" s="511"/>
      <c r="U104" s="517"/>
      <c r="V104" s="520"/>
      <c r="W104" s="511"/>
      <c r="AD104" s="5"/>
      <c r="AE104" s="5"/>
      <c r="AF104" s="5"/>
      <c r="AG104" s="5"/>
      <c r="AH104" s="5"/>
      <c r="AI104" s="5"/>
      <c r="AJ104" s="5"/>
      <c r="AL104" s="575"/>
      <c r="AM104" s="576"/>
      <c r="AN104" s="506"/>
      <c r="AO104" s="506"/>
      <c r="AP104" s="576"/>
      <c r="AQ104" s="576"/>
      <c r="AR104" s="506"/>
      <c r="AS104" s="507"/>
    </row>
    <row r="105" spans="2:45" ht="6" customHeight="1" x14ac:dyDescent="0.15">
      <c r="B105" s="568"/>
      <c r="C105" s="568"/>
      <c r="D105" s="568"/>
      <c r="E105" s="568"/>
      <c r="F105" s="568"/>
      <c r="G105" s="568"/>
      <c r="H105" s="568"/>
      <c r="I105" s="568"/>
      <c r="J105" s="509"/>
      <c r="K105" s="512"/>
      <c r="L105" s="515"/>
      <c r="M105" s="518"/>
      <c r="N105" s="512"/>
      <c r="O105" s="518"/>
      <c r="P105" s="521"/>
      <c r="Q105" s="521"/>
      <c r="R105" s="521"/>
      <c r="S105" s="521"/>
      <c r="T105" s="512"/>
      <c r="U105" s="518"/>
      <c r="V105" s="521"/>
      <c r="W105" s="512"/>
    </row>
    <row r="106" spans="2:45" ht="15" customHeight="1" x14ac:dyDescent="0.15">
      <c r="B106" s="487" t="s">
        <v>51</v>
      </c>
      <c r="C106" s="488"/>
      <c r="D106" s="488"/>
      <c r="E106" s="488"/>
      <c r="F106" s="488"/>
      <c r="G106" s="488"/>
      <c r="H106" s="488"/>
      <c r="I106" s="489"/>
      <c r="J106" s="487" t="s">
        <v>6</v>
      </c>
      <c r="K106" s="488"/>
      <c r="L106" s="488"/>
      <c r="M106" s="488"/>
      <c r="N106" s="496"/>
      <c r="O106" s="499" t="s">
        <v>52</v>
      </c>
      <c r="P106" s="488"/>
      <c r="Q106" s="488"/>
      <c r="R106" s="488"/>
      <c r="S106" s="488"/>
      <c r="T106" s="488"/>
      <c r="U106" s="489"/>
      <c r="V106" s="12" t="s">
        <v>53</v>
      </c>
      <c r="W106" s="27"/>
      <c r="X106" s="27"/>
      <c r="Y106" s="526" t="s">
        <v>54</v>
      </c>
      <c r="Z106" s="526"/>
      <c r="AA106" s="526"/>
      <c r="AB106" s="526"/>
      <c r="AC106" s="526"/>
      <c r="AD106" s="526"/>
      <c r="AE106" s="526"/>
      <c r="AF106" s="526"/>
      <c r="AG106" s="526"/>
      <c r="AH106" s="526"/>
      <c r="AI106" s="27"/>
      <c r="AJ106" s="27"/>
      <c r="AK106" s="28"/>
      <c r="AL106" s="527" t="s">
        <v>55</v>
      </c>
      <c r="AM106" s="527"/>
      <c r="AN106" s="528" t="s">
        <v>62</v>
      </c>
      <c r="AO106" s="528"/>
      <c r="AP106" s="528"/>
      <c r="AQ106" s="528"/>
      <c r="AR106" s="528"/>
      <c r="AS106" s="529"/>
    </row>
    <row r="107" spans="2:45" ht="13.5" customHeight="1" x14ac:dyDescent="0.15">
      <c r="B107" s="490"/>
      <c r="C107" s="491"/>
      <c r="D107" s="491"/>
      <c r="E107" s="491"/>
      <c r="F107" s="491"/>
      <c r="G107" s="491"/>
      <c r="H107" s="491"/>
      <c r="I107" s="492"/>
      <c r="J107" s="490"/>
      <c r="K107" s="491"/>
      <c r="L107" s="491"/>
      <c r="M107" s="491"/>
      <c r="N107" s="497"/>
      <c r="O107" s="500"/>
      <c r="P107" s="491"/>
      <c r="Q107" s="491"/>
      <c r="R107" s="491"/>
      <c r="S107" s="491"/>
      <c r="T107" s="491"/>
      <c r="U107" s="492"/>
      <c r="V107" s="530" t="s">
        <v>7</v>
      </c>
      <c r="W107" s="643"/>
      <c r="X107" s="643"/>
      <c r="Y107" s="644"/>
      <c r="Z107" s="536" t="s">
        <v>16</v>
      </c>
      <c r="AA107" s="537"/>
      <c r="AB107" s="537"/>
      <c r="AC107" s="538"/>
      <c r="AD107" s="648" t="s">
        <v>17</v>
      </c>
      <c r="AE107" s="649"/>
      <c r="AF107" s="649"/>
      <c r="AG107" s="650"/>
      <c r="AH107" s="1090" t="s">
        <v>86</v>
      </c>
      <c r="AI107" s="502"/>
      <c r="AJ107" s="502"/>
      <c r="AK107" s="503"/>
      <c r="AL107" s="554" t="s">
        <v>56</v>
      </c>
      <c r="AM107" s="554"/>
      <c r="AN107" s="556" t="s">
        <v>19</v>
      </c>
      <c r="AO107" s="557"/>
      <c r="AP107" s="557"/>
      <c r="AQ107" s="557"/>
      <c r="AR107" s="558"/>
      <c r="AS107" s="559"/>
    </row>
    <row r="108" spans="2:45" ht="13.5" customHeight="1" x14ac:dyDescent="0.15">
      <c r="B108" s="493"/>
      <c r="C108" s="494"/>
      <c r="D108" s="494"/>
      <c r="E108" s="494"/>
      <c r="F108" s="494"/>
      <c r="G108" s="494"/>
      <c r="H108" s="494"/>
      <c r="I108" s="495"/>
      <c r="J108" s="493"/>
      <c r="K108" s="494"/>
      <c r="L108" s="494"/>
      <c r="M108" s="494"/>
      <c r="N108" s="498"/>
      <c r="O108" s="501"/>
      <c r="P108" s="494"/>
      <c r="Q108" s="494"/>
      <c r="R108" s="494"/>
      <c r="S108" s="494"/>
      <c r="T108" s="494"/>
      <c r="U108" s="495"/>
      <c r="V108" s="645"/>
      <c r="W108" s="646"/>
      <c r="X108" s="646"/>
      <c r="Y108" s="647"/>
      <c r="Z108" s="539"/>
      <c r="AA108" s="540"/>
      <c r="AB108" s="540"/>
      <c r="AC108" s="541"/>
      <c r="AD108" s="651"/>
      <c r="AE108" s="652"/>
      <c r="AF108" s="652"/>
      <c r="AG108" s="653"/>
      <c r="AH108" s="1091"/>
      <c r="AI108" s="506"/>
      <c r="AJ108" s="506"/>
      <c r="AK108" s="507"/>
      <c r="AL108" s="555"/>
      <c r="AM108" s="555"/>
      <c r="AN108" s="524"/>
      <c r="AO108" s="524"/>
      <c r="AP108" s="524"/>
      <c r="AQ108" s="524"/>
      <c r="AR108" s="524"/>
      <c r="AS108" s="525"/>
    </row>
    <row r="109" spans="2:45" ht="15" customHeight="1" x14ac:dyDescent="0.15">
      <c r="B109" s="1070" t="str">
        <f>'事業主控（こちらにご入力下さい）'!B109</f>
        <v>①</v>
      </c>
      <c r="C109" s="1066">
        <f>'事業主控（こちらにご入力下さい）'!C109</f>
        <v>0</v>
      </c>
      <c r="D109" s="579"/>
      <c r="E109" s="579"/>
      <c r="F109" s="579"/>
      <c r="G109" s="579"/>
      <c r="H109" s="579"/>
      <c r="I109" s="580"/>
      <c r="J109" s="1092">
        <f>'事業主控（こちらにご入力下さい）'!J109</f>
        <v>0</v>
      </c>
      <c r="K109" s="1093"/>
      <c r="L109" s="1093"/>
      <c r="M109" s="1093"/>
      <c r="N109" s="1094"/>
      <c r="O109" s="68">
        <f>'事業主控（こちらにご入力下さい）'!O109</f>
        <v>0</v>
      </c>
      <c r="P109" s="15" t="s">
        <v>45</v>
      </c>
      <c r="Q109" s="68">
        <f>'事業主控（こちらにご入力下さい）'!Q109</f>
        <v>0</v>
      </c>
      <c r="R109" s="15" t="s">
        <v>46</v>
      </c>
      <c r="S109" s="68">
        <f>'事業主控（こちらにご入力下さい）'!S109</f>
        <v>0</v>
      </c>
      <c r="T109" s="474" t="s">
        <v>47</v>
      </c>
      <c r="U109" s="474"/>
      <c r="V109" s="742">
        <f>'事業主控（こちらにご入力下さい）'!V109</f>
        <v>0</v>
      </c>
      <c r="W109" s="743"/>
      <c r="X109" s="743"/>
      <c r="Y109" s="65" t="s">
        <v>8</v>
      </c>
      <c r="Z109" s="53"/>
      <c r="AA109" s="73"/>
      <c r="AB109" s="73"/>
      <c r="AC109" s="65" t="s">
        <v>8</v>
      </c>
      <c r="AD109" s="53"/>
      <c r="AE109" s="73"/>
      <c r="AF109" s="73"/>
      <c r="AG109" s="70" t="s">
        <v>8</v>
      </c>
      <c r="AH109" s="1097">
        <f>'事業主控（こちらにご入力下さい）'!AH109</f>
        <v>0</v>
      </c>
      <c r="AI109" s="1098"/>
      <c r="AJ109" s="1098"/>
      <c r="AK109" s="1099"/>
      <c r="AL109" s="53"/>
      <c r="AM109" s="54"/>
      <c r="AN109" s="744">
        <f>'事業主控（こちらにご入力下さい）'!AN109</f>
        <v>0</v>
      </c>
      <c r="AO109" s="745"/>
      <c r="AP109" s="745"/>
      <c r="AQ109" s="745"/>
      <c r="AR109" s="745"/>
      <c r="AS109" s="70" t="s">
        <v>8</v>
      </c>
    </row>
    <row r="110" spans="2:45" ht="15" customHeight="1" x14ac:dyDescent="0.15">
      <c r="B110" s="1071"/>
      <c r="C110" s="581"/>
      <c r="D110" s="581"/>
      <c r="E110" s="581"/>
      <c r="F110" s="581"/>
      <c r="G110" s="581"/>
      <c r="H110" s="581"/>
      <c r="I110" s="582"/>
      <c r="J110" s="1075"/>
      <c r="K110" s="1076"/>
      <c r="L110" s="1076"/>
      <c r="M110" s="1076"/>
      <c r="N110" s="1077"/>
      <c r="O110" s="75">
        <f>'事業主控（こちらにご入力下さい）'!O110</f>
        <v>0</v>
      </c>
      <c r="P110" s="16" t="s">
        <v>45</v>
      </c>
      <c r="Q110" s="75">
        <f>'事業主控（こちらにご入力下さい）'!Q110</f>
        <v>0</v>
      </c>
      <c r="R110" s="16" t="s">
        <v>46</v>
      </c>
      <c r="S110" s="75">
        <f>'事業主控（こちらにご入力下さい）'!S110</f>
        <v>0</v>
      </c>
      <c r="T110" s="480" t="s">
        <v>48</v>
      </c>
      <c r="U110" s="480"/>
      <c r="V110" s="708">
        <f>'事業主控（こちらにご入力下さい）'!V110</f>
        <v>0</v>
      </c>
      <c r="W110" s="709"/>
      <c r="X110" s="709"/>
      <c r="Y110" s="709"/>
      <c r="Z110" s="708">
        <f>'事業主控（こちらにご入力下さい）'!Z110</f>
        <v>0</v>
      </c>
      <c r="AA110" s="709"/>
      <c r="AB110" s="709"/>
      <c r="AC110" s="709"/>
      <c r="AD110" s="708">
        <f>'事業主控（こちらにご入力下さい）'!AD110</f>
        <v>0</v>
      </c>
      <c r="AE110" s="709"/>
      <c r="AF110" s="709"/>
      <c r="AG110" s="1079"/>
      <c r="AH110" s="927">
        <f>'事業主控（こちらにご入力下さい）'!AH110</f>
        <v>0</v>
      </c>
      <c r="AI110" s="928"/>
      <c r="AJ110" s="928"/>
      <c r="AK110" s="1082"/>
      <c r="AL110" s="439">
        <f>'事業主控（こちらにご入力下さい）'!AL110</f>
        <v>0</v>
      </c>
      <c r="AM110" s="1081"/>
      <c r="AN110" s="708">
        <f>'事業主控（こちらにご入力下さい）'!AN110</f>
        <v>0</v>
      </c>
      <c r="AO110" s="709"/>
      <c r="AP110" s="709"/>
      <c r="AQ110" s="709"/>
      <c r="AR110" s="709"/>
      <c r="AS110" s="58"/>
    </row>
    <row r="111" spans="2:45" ht="15" customHeight="1" x14ac:dyDescent="0.15">
      <c r="B111" s="1070" t="str">
        <f>'事業主控（こちらにご入力下さい）'!B111</f>
        <v>②</v>
      </c>
      <c r="C111" s="1066">
        <f>'事業主控（こちらにご入力下さい）'!C111</f>
        <v>0</v>
      </c>
      <c r="D111" s="579"/>
      <c r="E111" s="579"/>
      <c r="F111" s="579"/>
      <c r="G111" s="579"/>
      <c r="H111" s="579"/>
      <c r="I111" s="580"/>
      <c r="J111" s="1072">
        <f>'事業主控（こちらにご入力下さい）'!J111</f>
        <v>0</v>
      </c>
      <c r="K111" s="1073"/>
      <c r="L111" s="1073"/>
      <c r="M111" s="1073"/>
      <c r="N111" s="1074"/>
      <c r="O111" s="71">
        <f>'事業主控（こちらにご入力下さい）'!O111</f>
        <v>0</v>
      </c>
      <c r="P111" s="5" t="s">
        <v>45</v>
      </c>
      <c r="Q111" s="71">
        <f>'事業主控（こちらにご入力下さい）'!Q111</f>
        <v>0</v>
      </c>
      <c r="R111" s="5" t="s">
        <v>46</v>
      </c>
      <c r="S111" s="71">
        <f>'事業主控（こちらにご入力下さい）'!S111</f>
        <v>0</v>
      </c>
      <c r="T111" s="1022" t="s">
        <v>47</v>
      </c>
      <c r="U111" s="1022"/>
      <c r="V111" s="742">
        <f>'事業主控（こちらにご入力下さい）'!V111</f>
        <v>0</v>
      </c>
      <c r="W111" s="743"/>
      <c r="X111" s="743"/>
      <c r="Y111" s="66"/>
      <c r="Z111" s="53"/>
      <c r="AA111" s="73"/>
      <c r="AB111" s="73"/>
      <c r="AC111" s="66"/>
      <c r="AD111" s="53"/>
      <c r="AE111" s="73"/>
      <c r="AF111" s="73"/>
      <c r="AG111" s="66"/>
      <c r="AH111" s="744">
        <f>'事業主控（こちらにご入力下さい）'!AH111</f>
        <v>0</v>
      </c>
      <c r="AI111" s="745"/>
      <c r="AJ111" s="745"/>
      <c r="AK111" s="1080"/>
      <c r="AL111" s="53"/>
      <c r="AM111" s="54"/>
      <c r="AN111" s="744">
        <f>'事業主控（こちらにご入力下さい）'!AN111</f>
        <v>0</v>
      </c>
      <c r="AO111" s="745"/>
      <c r="AP111" s="745"/>
      <c r="AQ111" s="745"/>
      <c r="AR111" s="745"/>
      <c r="AS111" s="74"/>
    </row>
    <row r="112" spans="2:45" ht="15" customHeight="1" x14ac:dyDescent="0.15">
      <c r="B112" s="1071"/>
      <c r="C112" s="581"/>
      <c r="D112" s="581"/>
      <c r="E112" s="581"/>
      <c r="F112" s="581"/>
      <c r="G112" s="581"/>
      <c r="H112" s="581"/>
      <c r="I112" s="582"/>
      <c r="J112" s="1075"/>
      <c r="K112" s="1076"/>
      <c r="L112" s="1076"/>
      <c r="M112" s="1076"/>
      <c r="N112" s="1077"/>
      <c r="O112" s="75">
        <f>'事業主控（こちらにご入力下さい）'!O112</f>
        <v>0</v>
      </c>
      <c r="P112" s="16" t="s">
        <v>45</v>
      </c>
      <c r="Q112" s="75">
        <f>'事業主控（こちらにご入力下さい）'!Q112</f>
        <v>0</v>
      </c>
      <c r="R112" s="16" t="s">
        <v>46</v>
      </c>
      <c r="S112" s="75">
        <f>'事業主控（こちらにご入力下さい）'!S112</f>
        <v>0</v>
      </c>
      <c r="T112" s="480" t="s">
        <v>48</v>
      </c>
      <c r="U112" s="480"/>
      <c r="V112" s="927">
        <f>'事業主控（こちらにご入力下さい）'!V112</f>
        <v>0</v>
      </c>
      <c r="W112" s="928"/>
      <c r="X112" s="928"/>
      <c r="Y112" s="928"/>
      <c r="Z112" s="927">
        <f>'事業主控（こちらにご入力下さい）'!Z112</f>
        <v>0</v>
      </c>
      <c r="AA112" s="928"/>
      <c r="AB112" s="928"/>
      <c r="AC112" s="928"/>
      <c r="AD112" s="927">
        <f>'事業主控（こちらにご入力下さい）'!AD112</f>
        <v>0</v>
      </c>
      <c r="AE112" s="928"/>
      <c r="AF112" s="928"/>
      <c r="AG112" s="928"/>
      <c r="AH112" s="927">
        <f>'事業主控（こちらにご入力下さい）'!AH112</f>
        <v>0</v>
      </c>
      <c r="AI112" s="928"/>
      <c r="AJ112" s="928"/>
      <c r="AK112" s="1082"/>
      <c r="AL112" s="439">
        <f>'事業主控（こちらにご入力下さい）'!AL112</f>
        <v>0</v>
      </c>
      <c r="AM112" s="1081"/>
      <c r="AN112" s="708">
        <f>'事業主控（こちらにご入力下さい）'!AN112</f>
        <v>0</v>
      </c>
      <c r="AO112" s="709"/>
      <c r="AP112" s="709"/>
      <c r="AQ112" s="709"/>
      <c r="AR112" s="709"/>
      <c r="AS112" s="58"/>
    </row>
    <row r="113" spans="2:45" ht="15" customHeight="1" x14ac:dyDescent="0.15">
      <c r="B113" s="1070" t="str">
        <f>'事業主控（こちらにご入力下さい）'!B113</f>
        <v>③</v>
      </c>
      <c r="C113" s="1066">
        <f>'事業主控（こちらにご入力下さい）'!C113</f>
        <v>0</v>
      </c>
      <c r="D113" s="579"/>
      <c r="E113" s="579"/>
      <c r="F113" s="579"/>
      <c r="G113" s="579"/>
      <c r="H113" s="579"/>
      <c r="I113" s="580"/>
      <c r="J113" s="1072">
        <f>'事業主控（こちらにご入力下さい）'!J113</f>
        <v>0</v>
      </c>
      <c r="K113" s="1073"/>
      <c r="L113" s="1073"/>
      <c r="M113" s="1073"/>
      <c r="N113" s="1074"/>
      <c r="O113" s="71">
        <f>'事業主控（こちらにご入力下さい）'!O113</f>
        <v>0</v>
      </c>
      <c r="P113" s="5" t="s">
        <v>45</v>
      </c>
      <c r="Q113" s="71">
        <f>'事業主控（こちらにご入力下さい）'!Q113</f>
        <v>0</v>
      </c>
      <c r="R113" s="5" t="s">
        <v>46</v>
      </c>
      <c r="S113" s="71">
        <f>'事業主控（こちらにご入力下さい）'!S113</f>
        <v>0</v>
      </c>
      <c r="T113" s="1022" t="s">
        <v>47</v>
      </c>
      <c r="U113" s="1022"/>
      <c r="V113" s="742">
        <f>'事業主控（こちらにご入力下さい）'!V113</f>
        <v>0</v>
      </c>
      <c r="W113" s="743"/>
      <c r="X113" s="743"/>
      <c r="Y113" s="66"/>
      <c r="Z113" s="53"/>
      <c r="AA113" s="73"/>
      <c r="AB113" s="73"/>
      <c r="AC113" s="66"/>
      <c r="AD113" s="53"/>
      <c r="AE113" s="73"/>
      <c r="AF113" s="73"/>
      <c r="AG113" s="66"/>
      <c r="AH113" s="744">
        <f>'事業主控（こちらにご入力下さい）'!AH113</f>
        <v>0</v>
      </c>
      <c r="AI113" s="745"/>
      <c r="AJ113" s="745"/>
      <c r="AK113" s="1080"/>
      <c r="AL113" s="53"/>
      <c r="AM113" s="54"/>
      <c r="AN113" s="744">
        <f>'事業主控（こちらにご入力下さい）'!AN113</f>
        <v>0</v>
      </c>
      <c r="AO113" s="745"/>
      <c r="AP113" s="745"/>
      <c r="AQ113" s="745"/>
      <c r="AR113" s="745"/>
      <c r="AS113" s="74"/>
    </row>
    <row r="114" spans="2:45" ht="15" customHeight="1" x14ac:dyDescent="0.15">
      <c r="B114" s="1071"/>
      <c r="C114" s="581"/>
      <c r="D114" s="581"/>
      <c r="E114" s="581"/>
      <c r="F114" s="581"/>
      <c r="G114" s="581"/>
      <c r="H114" s="581"/>
      <c r="I114" s="582"/>
      <c r="J114" s="1075"/>
      <c r="K114" s="1076"/>
      <c r="L114" s="1076"/>
      <c r="M114" s="1076"/>
      <c r="N114" s="1077"/>
      <c r="O114" s="75">
        <f>'事業主控（こちらにご入力下さい）'!O114</f>
        <v>0</v>
      </c>
      <c r="P114" s="16" t="s">
        <v>45</v>
      </c>
      <c r="Q114" s="75">
        <f>'事業主控（こちらにご入力下さい）'!Q114</f>
        <v>0</v>
      </c>
      <c r="R114" s="16" t="s">
        <v>46</v>
      </c>
      <c r="S114" s="75">
        <f>'事業主控（こちらにご入力下さい）'!S114</f>
        <v>0</v>
      </c>
      <c r="T114" s="480" t="s">
        <v>48</v>
      </c>
      <c r="U114" s="480"/>
      <c r="V114" s="927">
        <f>'事業主控（こちらにご入力下さい）'!V114</f>
        <v>0</v>
      </c>
      <c r="W114" s="928"/>
      <c r="X114" s="928"/>
      <c r="Y114" s="928"/>
      <c r="Z114" s="927">
        <f>'事業主控（こちらにご入力下さい）'!Z114</f>
        <v>0</v>
      </c>
      <c r="AA114" s="928"/>
      <c r="AB114" s="928"/>
      <c r="AC114" s="928"/>
      <c r="AD114" s="927">
        <f>'事業主控（こちらにご入力下さい）'!AD114</f>
        <v>0</v>
      </c>
      <c r="AE114" s="928"/>
      <c r="AF114" s="928"/>
      <c r="AG114" s="928"/>
      <c r="AH114" s="927">
        <f>'事業主控（こちらにご入力下さい）'!AH114</f>
        <v>0</v>
      </c>
      <c r="AI114" s="928"/>
      <c r="AJ114" s="928"/>
      <c r="AK114" s="1082"/>
      <c r="AL114" s="439">
        <f>'事業主控（こちらにご入力下さい）'!AL114</f>
        <v>0</v>
      </c>
      <c r="AM114" s="1081"/>
      <c r="AN114" s="708">
        <f>'事業主控（こちらにご入力下さい）'!AN114</f>
        <v>0</v>
      </c>
      <c r="AO114" s="709"/>
      <c r="AP114" s="709"/>
      <c r="AQ114" s="709"/>
      <c r="AR114" s="709"/>
      <c r="AS114" s="58"/>
    </row>
    <row r="115" spans="2:45" ht="15" customHeight="1" x14ac:dyDescent="0.15">
      <c r="B115" s="1070" t="str">
        <f>'事業主控（こちらにご入力下さい）'!B115</f>
        <v>④</v>
      </c>
      <c r="C115" s="1066">
        <f>'事業主控（こちらにご入力下さい）'!C115</f>
        <v>0</v>
      </c>
      <c r="D115" s="579"/>
      <c r="E115" s="579"/>
      <c r="F115" s="579"/>
      <c r="G115" s="579"/>
      <c r="H115" s="579"/>
      <c r="I115" s="580"/>
      <c r="J115" s="1072">
        <f>'事業主控（こちらにご入力下さい）'!J115</f>
        <v>0</v>
      </c>
      <c r="K115" s="1073"/>
      <c r="L115" s="1073"/>
      <c r="M115" s="1073"/>
      <c r="N115" s="1074"/>
      <c r="O115" s="71">
        <f>'事業主控（こちらにご入力下さい）'!O115</f>
        <v>0</v>
      </c>
      <c r="P115" s="5" t="s">
        <v>45</v>
      </c>
      <c r="Q115" s="71">
        <f>'事業主控（こちらにご入力下さい）'!Q115</f>
        <v>0</v>
      </c>
      <c r="R115" s="5" t="s">
        <v>46</v>
      </c>
      <c r="S115" s="71">
        <f>'事業主控（こちらにご入力下さい）'!S115</f>
        <v>0</v>
      </c>
      <c r="T115" s="1022" t="s">
        <v>47</v>
      </c>
      <c r="U115" s="1022"/>
      <c r="V115" s="742">
        <f>'事業主控（こちらにご入力下さい）'!V115</f>
        <v>0</v>
      </c>
      <c r="W115" s="743"/>
      <c r="X115" s="743"/>
      <c r="Y115" s="66"/>
      <c r="Z115" s="53"/>
      <c r="AA115" s="73"/>
      <c r="AB115" s="73"/>
      <c r="AC115" s="66"/>
      <c r="AD115" s="53"/>
      <c r="AE115" s="73"/>
      <c r="AF115" s="73"/>
      <c r="AG115" s="66"/>
      <c r="AH115" s="744">
        <f>'事業主控（こちらにご入力下さい）'!AH115</f>
        <v>0</v>
      </c>
      <c r="AI115" s="745"/>
      <c r="AJ115" s="745"/>
      <c r="AK115" s="1080"/>
      <c r="AL115" s="53"/>
      <c r="AM115" s="54"/>
      <c r="AN115" s="744">
        <f>'事業主控（こちらにご入力下さい）'!AN115</f>
        <v>0</v>
      </c>
      <c r="AO115" s="745"/>
      <c r="AP115" s="745"/>
      <c r="AQ115" s="745"/>
      <c r="AR115" s="745"/>
      <c r="AS115" s="74"/>
    </row>
    <row r="116" spans="2:45" ht="15" customHeight="1" x14ac:dyDescent="0.15">
      <c r="B116" s="1071"/>
      <c r="C116" s="581"/>
      <c r="D116" s="581"/>
      <c r="E116" s="581"/>
      <c r="F116" s="581"/>
      <c r="G116" s="581"/>
      <c r="H116" s="581"/>
      <c r="I116" s="582"/>
      <c r="J116" s="1075"/>
      <c r="K116" s="1076"/>
      <c r="L116" s="1076"/>
      <c r="M116" s="1076"/>
      <c r="N116" s="1077"/>
      <c r="O116" s="75">
        <f>'事業主控（こちらにご入力下さい）'!O116</f>
        <v>0</v>
      </c>
      <c r="P116" s="16" t="s">
        <v>45</v>
      </c>
      <c r="Q116" s="75">
        <f>'事業主控（こちらにご入力下さい）'!Q116</f>
        <v>0</v>
      </c>
      <c r="R116" s="16" t="s">
        <v>46</v>
      </c>
      <c r="S116" s="75">
        <f>'事業主控（こちらにご入力下さい）'!S116</f>
        <v>0</v>
      </c>
      <c r="T116" s="480" t="s">
        <v>48</v>
      </c>
      <c r="U116" s="480"/>
      <c r="V116" s="927">
        <f>'事業主控（こちらにご入力下さい）'!V116</f>
        <v>0</v>
      </c>
      <c r="W116" s="928"/>
      <c r="X116" s="928"/>
      <c r="Y116" s="928"/>
      <c r="Z116" s="927">
        <f>'事業主控（こちらにご入力下さい）'!Z116</f>
        <v>0</v>
      </c>
      <c r="AA116" s="928"/>
      <c r="AB116" s="928"/>
      <c r="AC116" s="928"/>
      <c r="AD116" s="927">
        <f>'事業主控（こちらにご入力下さい）'!AD116</f>
        <v>0</v>
      </c>
      <c r="AE116" s="928"/>
      <c r="AF116" s="928"/>
      <c r="AG116" s="928"/>
      <c r="AH116" s="927">
        <f>'事業主控（こちらにご入力下さい）'!AH116</f>
        <v>0</v>
      </c>
      <c r="AI116" s="928"/>
      <c r="AJ116" s="928"/>
      <c r="AK116" s="1082"/>
      <c r="AL116" s="439">
        <f>'事業主控（こちらにご入力下さい）'!AL116</f>
        <v>0</v>
      </c>
      <c r="AM116" s="1081"/>
      <c r="AN116" s="708">
        <f>'事業主控（こちらにご入力下さい）'!AN116</f>
        <v>0</v>
      </c>
      <c r="AO116" s="709"/>
      <c r="AP116" s="709"/>
      <c r="AQ116" s="709"/>
      <c r="AR116" s="709"/>
      <c r="AS116" s="58"/>
    </row>
    <row r="117" spans="2:45" ht="15" customHeight="1" x14ac:dyDescent="0.15">
      <c r="B117" s="1070" t="str">
        <f>'事業主控（こちらにご入力下さい）'!B117</f>
        <v>⑤</v>
      </c>
      <c r="C117" s="1066">
        <f>'事業主控（こちらにご入力下さい）'!C117</f>
        <v>0</v>
      </c>
      <c r="D117" s="579"/>
      <c r="E117" s="579"/>
      <c r="F117" s="579"/>
      <c r="G117" s="579"/>
      <c r="H117" s="579"/>
      <c r="I117" s="580"/>
      <c r="J117" s="1072">
        <f>'事業主控（こちらにご入力下さい）'!J117</f>
        <v>0</v>
      </c>
      <c r="K117" s="1073"/>
      <c r="L117" s="1073"/>
      <c r="M117" s="1073"/>
      <c r="N117" s="1074"/>
      <c r="O117" s="71">
        <f>'事業主控（こちらにご入力下さい）'!O117</f>
        <v>0</v>
      </c>
      <c r="P117" s="5" t="s">
        <v>45</v>
      </c>
      <c r="Q117" s="71">
        <f>'事業主控（こちらにご入力下さい）'!Q117</f>
        <v>0</v>
      </c>
      <c r="R117" s="5" t="s">
        <v>46</v>
      </c>
      <c r="S117" s="71">
        <f>'事業主控（こちらにご入力下さい）'!S117</f>
        <v>0</v>
      </c>
      <c r="T117" s="1022" t="s">
        <v>47</v>
      </c>
      <c r="U117" s="1022"/>
      <c r="V117" s="742">
        <f>'事業主控（こちらにご入力下さい）'!V117</f>
        <v>0</v>
      </c>
      <c r="W117" s="743"/>
      <c r="X117" s="743"/>
      <c r="Y117" s="66"/>
      <c r="Z117" s="53"/>
      <c r="AA117" s="73"/>
      <c r="AB117" s="73"/>
      <c r="AC117" s="66"/>
      <c r="AD117" s="53"/>
      <c r="AE117" s="73"/>
      <c r="AF117" s="73"/>
      <c r="AG117" s="66"/>
      <c r="AH117" s="744">
        <f>'事業主控（こちらにご入力下さい）'!AH117</f>
        <v>0</v>
      </c>
      <c r="AI117" s="745"/>
      <c r="AJ117" s="745"/>
      <c r="AK117" s="1080"/>
      <c r="AL117" s="53"/>
      <c r="AM117" s="54"/>
      <c r="AN117" s="744">
        <f>'事業主控（こちらにご入力下さい）'!AN117</f>
        <v>0</v>
      </c>
      <c r="AO117" s="745"/>
      <c r="AP117" s="745"/>
      <c r="AQ117" s="745"/>
      <c r="AR117" s="745"/>
      <c r="AS117" s="74"/>
    </row>
    <row r="118" spans="2:45" ht="15" customHeight="1" x14ac:dyDescent="0.15">
      <c r="B118" s="1071"/>
      <c r="C118" s="581"/>
      <c r="D118" s="581"/>
      <c r="E118" s="581"/>
      <c r="F118" s="581"/>
      <c r="G118" s="581"/>
      <c r="H118" s="581"/>
      <c r="I118" s="582"/>
      <c r="J118" s="1075"/>
      <c r="K118" s="1076"/>
      <c r="L118" s="1076"/>
      <c r="M118" s="1076"/>
      <c r="N118" s="1077"/>
      <c r="O118" s="75">
        <f>'事業主控（こちらにご入力下さい）'!O118</f>
        <v>0</v>
      </c>
      <c r="P118" s="16" t="s">
        <v>45</v>
      </c>
      <c r="Q118" s="75">
        <f>'事業主控（こちらにご入力下さい）'!Q118</f>
        <v>0</v>
      </c>
      <c r="R118" s="16" t="s">
        <v>46</v>
      </c>
      <c r="S118" s="75">
        <f>'事業主控（こちらにご入力下さい）'!S118</f>
        <v>0</v>
      </c>
      <c r="T118" s="480" t="s">
        <v>48</v>
      </c>
      <c r="U118" s="480"/>
      <c r="V118" s="927">
        <f>'事業主控（こちらにご入力下さい）'!V118</f>
        <v>0</v>
      </c>
      <c r="W118" s="928"/>
      <c r="X118" s="928"/>
      <c r="Y118" s="928"/>
      <c r="Z118" s="927">
        <f>'事業主控（こちらにご入力下さい）'!Z118</f>
        <v>0</v>
      </c>
      <c r="AA118" s="928"/>
      <c r="AB118" s="928"/>
      <c r="AC118" s="928"/>
      <c r="AD118" s="927">
        <f>'事業主控（こちらにご入力下さい）'!AD118</f>
        <v>0</v>
      </c>
      <c r="AE118" s="928"/>
      <c r="AF118" s="928"/>
      <c r="AG118" s="928"/>
      <c r="AH118" s="927">
        <f>'事業主控（こちらにご入力下さい）'!AH118</f>
        <v>0</v>
      </c>
      <c r="AI118" s="928"/>
      <c r="AJ118" s="928"/>
      <c r="AK118" s="1082"/>
      <c r="AL118" s="439">
        <f>'事業主控（こちらにご入力下さい）'!AL118</f>
        <v>0</v>
      </c>
      <c r="AM118" s="1081"/>
      <c r="AN118" s="708">
        <f>'事業主控（こちらにご入力下さい）'!AN118</f>
        <v>0</v>
      </c>
      <c r="AO118" s="709"/>
      <c r="AP118" s="709"/>
      <c r="AQ118" s="709"/>
      <c r="AR118" s="709"/>
      <c r="AS118" s="58"/>
    </row>
    <row r="119" spans="2:45" ht="15" customHeight="1" x14ac:dyDescent="0.15">
      <c r="B119" s="1070" t="str">
        <f>'事業主控（こちらにご入力下さい）'!B119</f>
        <v>⑥</v>
      </c>
      <c r="C119" s="1066">
        <f>'事業主控（こちらにご入力下さい）'!C119</f>
        <v>0</v>
      </c>
      <c r="D119" s="579"/>
      <c r="E119" s="579"/>
      <c r="F119" s="579"/>
      <c r="G119" s="579"/>
      <c r="H119" s="579"/>
      <c r="I119" s="580"/>
      <c r="J119" s="1072">
        <f>'事業主控（こちらにご入力下さい）'!J119</f>
        <v>0</v>
      </c>
      <c r="K119" s="1073"/>
      <c r="L119" s="1073"/>
      <c r="M119" s="1073"/>
      <c r="N119" s="1074"/>
      <c r="O119" s="71">
        <f>'事業主控（こちらにご入力下さい）'!O119</f>
        <v>0</v>
      </c>
      <c r="P119" s="5" t="s">
        <v>45</v>
      </c>
      <c r="Q119" s="71">
        <f>'事業主控（こちらにご入力下さい）'!Q119</f>
        <v>0</v>
      </c>
      <c r="R119" s="5" t="s">
        <v>46</v>
      </c>
      <c r="S119" s="71">
        <f>'事業主控（こちらにご入力下さい）'!S119</f>
        <v>0</v>
      </c>
      <c r="T119" s="1022" t="s">
        <v>47</v>
      </c>
      <c r="U119" s="1022"/>
      <c r="V119" s="742">
        <f>'事業主控（こちらにご入力下さい）'!V119</f>
        <v>0</v>
      </c>
      <c r="W119" s="743"/>
      <c r="X119" s="743"/>
      <c r="Y119" s="66"/>
      <c r="Z119" s="53"/>
      <c r="AA119" s="73"/>
      <c r="AB119" s="73"/>
      <c r="AC119" s="66"/>
      <c r="AD119" s="53"/>
      <c r="AE119" s="73"/>
      <c r="AF119" s="73"/>
      <c r="AG119" s="66"/>
      <c r="AH119" s="744">
        <f>'事業主控（こちらにご入力下さい）'!AH119</f>
        <v>0</v>
      </c>
      <c r="AI119" s="745"/>
      <c r="AJ119" s="745"/>
      <c r="AK119" s="1080"/>
      <c r="AL119" s="53"/>
      <c r="AM119" s="54"/>
      <c r="AN119" s="744">
        <f>'事業主控（こちらにご入力下さい）'!AN119</f>
        <v>0</v>
      </c>
      <c r="AO119" s="745"/>
      <c r="AP119" s="745"/>
      <c r="AQ119" s="745"/>
      <c r="AR119" s="745"/>
      <c r="AS119" s="74"/>
    </row>
    <row r="120" spans="2:45" ht="15" customHeight="1" x14ac:dyDescent="0.15">
      <c r="B120" s="1071"/>
      <c r="C120" s="581"/>
      <c r="D120" s="581"/>
      <c r="E120" s="581"/>
      <c r="F120" s="581"/>
      <c r="G120" s="581"/>
      <c r="H120" s="581"/>
      <c r="I120" s="582"/>
      <c r="J120" s="1075"/>
      <c r="K120" s="1076"/>
      <c r="L120" s="1076"/>
      <c r="M120" s="1076"/>
      <c r="N120" s="1077"/>
      <c r="O120" s="75">
        <f>'事業主控（こちらにご入力下さい）'!O120</f>
        <v>0</v>
      </c>
      <c r="P120" s="16" t="s">
        <v>45</v>
      </c>
      <c r="Q120" s="75">
        <f>'事業主控（こちらにご入力下さい）'!Q120</f>
        <v>0</v>
      </c>
      <c r="R120" s="16" t="s">
        <v>46</v>
      </c>
      <c r="S120" s="75">
        <f>'事業主控（こちらにご入力下さい）'!S120</f>
        <v>0</v>
      </c>
      <c r="T120" s="480" t="s">
        <v>48</v>
      </c>
      <c r="U120" s="480"/>
      <c r="V120" s="927">
        <f>'事業主控（こちらにご入力下さい）'!V120</f>
        <v>0</v>
      </c>
      <c r="W120" s="928"/>
      <c r="X120" s="928"/>
      <c r="Y120" s="928"/>
      <c r="Z120" s="927">
        <f>'事業主控（こちらにご入力下さい）'!Z120</f>
        <v>0</v>
      </c>
      <c r="AA120" s="928"/>
      <c r="AB120" s="928"/>
      <c r="AC120" s="928"/>
      <c r="AD120" s="927">
        <f>'事業主控（こちらにご入力下さい）'!AD120</f>
        <v>0</v>
      </c>
      <c r="AE120" s="928"/>
      <c r="AF120" s="928"/>
      <c r="AG120" s="928"/>
      <c r="AH120" s="927">
        <f>'事業主控（こちらにご入力下さい）'!AH120</f>
        <v>0</v>
      </c>
      <c r="AI120" s="928"/>
      <c r="AJ120" s="928"/>
      <c r="AK120" s="1082"/>
      <c r="AL120" s="439">
        <f>'事業主控（こちらにご入力下さい）'!AL120</f>
        <v>0</v>
      </c>
      <c r="AM120" s="1081"/>
      <c r="AN120" s="708">
        <f>'事業主控（こちらにご入力下さい）'!AN120</f>
        <v>0</v>
      </c>
      <c r="AO120" s="709"/>
      <c r="AP120" s="709"/>
      <c r="AQ120" s="709"/>
      <c r="AR120" s="709"/>
      <c r="AS120" s="58"/>
    </row>
    <row r="121" spans="2:45" ht="15" customHeight="1" x14ac:dyDescent="0.15">
      <c r="B121" s="1070" t="str">
        <f>'事業主控（こちらにご入力下さい）'!B121</f>
        <v>⑦</v>
      </c>
      <c r="C121" s="1066">
        <f>'事業主控（こちらにご入力下さい）'!C121</f>
        <v>0</v>
      </c>
      <c r="D121" s="579"/>
      <c r="E121" s="579"/>
      <c r="F121" s="579"/>
      <c r="G121" s="579"/>
      <c r="H121" s="579"/>
      <c r="I121" s="580"/>
      <c r="J121" s="1072">
        <f>'事業主控（こちらにご入力下さい）'!J121</f>
        <v>0</v>
      </c>
      <c r="K121" s="1073"/>
      <c r="L121" s="1073"/>
      <c r="M121" s="1073"/>
      <c r="N121" s="1074"/>
      <c r="O121" s="71">
        <f>'事業主控（こちらにご入力下さい）'!O121</f>
        <v>0</v>
      </c>
      <c r="P121" s="5" t="s">
        <v>45</v>
      </c>
      <c r="Q121" s="71">
        <f>'事業主控（こちらにご入力下さい）'!Q121</f>
        <v>0</v>
      </c>
      <c r="R121" s="5" t="s">
        <v>46</v>
      </c>
      <c r="S121" s="71">
        <f>'事業主控（こちらにご入力下さい）'!S121</f>
        <v>0</v>
      </c>
      <c r="T121" s="1022" t="s">
        <v>47</v>
      </c>
      <c r="U121" s="1022"/>
      <c r="V121" s="742">
        <f>'事業主控（こちらにご入力下さい）'!V121</f>
        <v>0</v>
      </c>
      <c r="W121" s="743"/>
      <c r="X121" s="743"/>
      <c r="Y121" s="66"/>
      <c r="Z121" s="53"/>
      <c r="AA121" s="73"/>
      <c r="AB121" s="73"/>
      <c r="AC121" s="66"/>
      <c r="AD121" s="53"/>
      <c r="AE121" s="73"/>
      <c r="AF121" s="73"/>
      <c r="AG121" s="66"/>
      <c r="AH121" s="744">
        <f>'事業主控（こちらにご入力下さい）'!AH121</f>
        <v>0</v>
      </c>
      <c r="AI121" s="745"/>
      <c r="AJ121" s="745"/>
      <c r="AK121" s="1080"/>
      <c r="AL121" s="53"/>
      <c r="AM121" s="54"/>
      <c r="AN121" s="744">
        <f>'事業主控（こちらにご入力下さい）'!AN121</f>
        <v>0</v>
      </c>
      <c r="AO121" s="745"/>
      <c r="AP121" s="745"/>
      <c r="AQ121" s="745"/>
      <c r="AR121" s="745"/>
      <c r="AS121" s="74"/>
    </row>
    <row r="122" spans="2:45" ht="15" customHeight="1" x14ac:dyDescent="0.15">
      <c r="B122" s="1071"/>
      <c r="C122" s="581"/>
      <c r="D122" s="581"/>
      <c r="E122" s="581"/>
      <c r="F122" s="581"/>
      <c r="G122" s="581"/>
      <c r="H122" s="581"/>
      <c r="I122" s="582"/>
      <c r="J122" s="1075"/>
      <c r="K122" s="1076"/>
      <c r="L122" s="1076"/>
      <c r="M122" s="1076"/>
      <c r="N122" s="1077"/>
      <c r="O122" s="75">
        <f>'事業主控（こちらにご入力下さい）'!O122</f>
        <v>0</v>
      </c>
      <c r="P122" s="16" t="s">
        <v>45</v>
      </c>
      <c r="Q122" s="75">
        <f>'事業主控（こちらにご入力下さい）'!Q122</f>
        <v>0</v>
      </c>
      <c r="R122" s="16" t="s">
        <v>46</v>
      </c>
      <c r="S122" s="75">
        <f>'事業主控（こちらにご入力下さい）'!S122</f>
        <v>0</v>
      </c>
      <c r="T122" s="480" t="s">
        <v>48</v>
      </c>
      <c r="U122" s="480"/>
      <c r="V122" s="927">
        <f>'事業主控（こちらにご入力下さい）'!V122</f>
        <v>0</v>
      </c>
      <c r="W122" s="928"/>
      <c r="X122" s="928"/>
      <c r="Y122" s="928"/>
      <c r="Z122" s="927">
        <f>'事業主控（こちらにご入力下さい）'!Z122</f>
        <v>0</v>
      </c>
      <c r="AA122" s="928"/>
      <c r="AB122" s="928"/>
      <c r="AC122" s="928"/>
      <c r="AD122" s="927">
        <f>'事業主控（こちらにご入力下さい）'!AD122</f>
        <v>0</v>
      </c>
      <c r="AE122" s="928"/>
      <c r="AF122" s="928"/>
      <c r="AG122" s="928"/>
      <c r="AH122" s="927">
        <f>'事業主控（こちらにご入力下さい）'!AH122</f>
        <v>0</v>
      </c>
      <c r="AI122" s="928"/>
      <c r="AJ122" s="928"/>
      <c r="AK122" s="1082"/>
      <c r="AL122" s="439">
        <f>'事業主控（こちらにご入力下さい）'!AL122</f>
        <v>0</v>
      </c>
      <c r="AM122" s="1081"/>
      <c r="AN122" s="708">
        <f>'事業主控（こちらにご入力下さい）'!AN122</f>
        <v>0</v>
      </c>
      <c r="AO122" s="709"/>
      <c r="AP122" s="709"/>
      <c r="AQ122" s="709"/>
      <c r="AR122" s="709"/>
      <c r="AS122" s="58"/>
    </row>
    <row r="123" spans="2:45" ht="15" customHeight="1" x14ac:dyDescent="0.15">
      <c r="B123" s="1070" t="str">
        <f>'事業主控（こちらにご入力下さい）'!B123</f>
        <v>⑧</v>
      </c>
      <c r="C123" s="1066">
        <f>'事業主控（こちらにご入力下さい）'!C123</f>
        <v>0</v>
      </c>
      <c r="D123" s="579"/>
      <c r="E123" s="579"/>
      <c r="F123" s="579"/>
      <c r="G123" s="579"/>
      <c r="H123" s="579"/>
      <c r="I123" s="580"/>
      <c r="J123" s="1072">
        <f>'事業主控（こちらにご入力下さい）'!J123</f>
        <v>0</v>
      </c>
      <c r="K123" s="1073"/>
      <c r="L123" s="1073"/>
      <c r="M123" s="1073"/>
      <c r="N123" s="1074"/>
      <c r="O123" s="71">
        <f>'事業主控（こちらにご入力下さい）'!O123</f>
        <v>0</v>
      </c>
      <c r="P123" s="5" t="s">
        <v>45</v>
      </c>
      <c r="Q123" s="71">
        <f>'事業主控（こちらにご入力下さい）'!Q123</f>
        <v>0</v>
      </c>
      <c r="R123" s="5" t="s">
        <v>46</v>
      </c>
      <c r="S123" s="71">
        <f>'事業主控（こちらにご入力下さい）'!S123</f>
        <v>0</v>
      </c>
      <c r="T123" s="1022" t="s">
        <v>47</v>
      </c>
      <c r="U123" s="1022"/>
      <c r="V123" s="742">
        <f>'事業主控（こちらにご入力下さい）'!V123</f>
        <v>0</v>
      </c>
      <c r="W123" s="743"/>
      <c r="X123" s="743"/>
      <c r="Y123" s="66"/>
      <c r="Z123" s="53"/>
      <c r="AA123" s="73"/>
      <c r="AB123" s="73"/>
      <c r="AC123" s="66"/>
      <c r="AD123" s="53"/>
      <c r="AE123" s="73"/>
      <c r="AF123" s="73"/>
      <c r="AG123" s="66"/>
      <c r="AH123" s="744">
        <f>'事業主控（こちらにご入力下さい）'!AH123</f>
        <v>0</v>
      </c>
      <c r="AI123" s="745"/>
      <c r="AJ123" s="745"/>
      <c r="AK123" s="1080"/>
      <c r="AL123" s="53"/>
      <c r="AM123" s="54"/>
      <c r="AN123" s="744">
        <f>'事業主控（こちらにご入力下さい）'!AN123</f>
        <v>0</v>
      </c>
      <c r="AO123" s="745"/>
      <c r="AP123" s="745"/>
      <c r="AQ123" s="745"/>
      <c r="AR123" s="745"/>
      <c r="AS123" s="74"/>
    </row>
    <row r="124" spans="2:45" ht="15" customHeight="1" x14ac:dyDescent="0.15">
      <c r="B124" s="1071"/>
      <c r="C124" s="581"/>
      <c r="D124" s="581"/>
      <c r="E124" s="581"/>
      <c r="F124" s="581"/>
      <c r="G124" s="581"/>
      <c r="H124" s="581"/>
      <c r="I124" s="582"/>
      <c r="J124" s="1075"/>
      <c r="K124" s="1076"/>
      <c r="L124" s="1076"/>
      <c r="M124" s="1076"/>
      <c r="N124" s="1077"/>
      <c r="O124" s="75">
        <f>'事業主控（こちらにご入力下さい）'!O124</f>
        <v>0</v>
      </c>
      <c r="P124" s="16" t="s">
        <v>45</v>
      </c>
      <c r="Q124" s="75">
        <f>'事業主控（こちらにご入力下さい）'!Q124</f>
        <v>0</v>
      </c>
      <c r="R124" s="16" t="s">
        <v>46</v>
      </c>
      <c r="S124" s="75">
        <f>'事業主控（こちらにご入力下さい）'!S124</f>
        <v>0</v>
      </c>
      <c r="T124" s="480" t="s">
        <v>48</v>
      </c>
      <c r="U124" s="480"/>
      <c r="V124" s="927">
        <f>'事業主控（こちらにご入力下さい）'!V124</f>
        <v>0</v>
      </c>
      <c r="W124" s="928"/>
      <c r="X124" s="928"/>
      <c r="Y124" s="928"/>
      <c r="Z124" s="927">
        <f>'事業主控（こちらにご入力下さい）'!Z124</f>
        <v>0</v>
      </c>
      <c r="AA124" s="928"/>
      <c r="AB124" s="928"/>
      <c r="AC124" s="928"/>
      <c r="AD124" s="927">
        <f>'事業主控（こちらにご入力下さい）'!AD124</f>
        <v>0</v>
      </c>
      <c r="AE124" s="928"/>
      <c r="AF124" s="928"/>
      <c r="AG124" s="928"/>
      <c r="AH124" s="927">
        <f>'事業主控（こちらにご入力下さい）'!AH124</f>
        <v>0</v>
      </c>
      <c r="AI124" s="928"/>
      <c r="AJ124" s="928"/>
      <c r="AK124" s="1082"/>
      <c r="AL124" s="439">
        <f>'事業主控（こちらにご入力下さい）'!AL124</f>
        <v>0</v>
      </c>
      <c r="AM124" s="1081"/>
      <c r="AN124" s="708">
        <f>'事業主控（こちらにご入力下さい）'!AN124</f>
        <v>0</v>
      </c>
      <c r="AO124" s="709"/>
      <c r="AP124" s="709"/>
      <c r="AQ124" s="709"/>
      <c r="AR124" s="709"/>
      <c r="AS124" s="58"/>
    </row>
    <row r="125" spans="2:45" ht="15" customHeight="1" x14ac:dyDescent="0.15">
      <c r="B125" s="1070" t="str">
        <f>'事業主控（こちらにご入力下さい）'!B125</f>
        <v>⑨</v>
      </c>
      <c r="C125" s="1066">
        <f>'事業主控（こちらにご入力下さい）'!C125</f>
        <v>0</v>
      </c>
      <c r="D125" s="579"/>
      <c r="E125" s="579"/>
      <c r="F125" s="579"/>
      <c r="G125" s="579"/>
      <c r="H125" s="579"/>
      <c r="I125" s="580"/>
      <c r="J125" s="1072">
        <f>'事業主控（こちらにご入力下さい）'!J125</f>
        <v>0</v>
      </c>
      <c r="K125" s="1073"/>
      <c r="L125" s="1073"/>
      <c r="M125" s="1073"/>
      <c r="N125" s="1074"/>
      <c r="O125" s="71">
        <f>'事業主控（こちらにご入力下さい）'!O125</f>
        <v>0</v>
      </c>
      <c r="P125" s="5" t="s">
        <v>45</v>
      </c>
      <c r="Q125" s="71">
        <f>'事業主控（こちらにご入力下さい）'!Q125</f>
        <v>0</v>
      </c>
      <c r="R125" s="5" t="s">
        <v>46</v>
      </c>
      <c r="S125" s="71">
        <f>'事業主控（こちらにご入力下さい）'!S125</f>
        <v>0</v>
      </c>
      <c r="T125" s="1022" t="s">
        <v>47</v>
      </c>
      <c r="U125" s="1022"/>
      <c r="V125" s="742">
        <f>'事業主控（こちらにご入力下さい）'!V125</f>
        <v>0</v>
      </c>
      <c r="W125" s="743"/>
      <c r="X125" s="743"/>
      <c r="Y125" s="66"/>
      <c r="Z125" s="53"/>
      <c r="AA125" s="73"/>
      <c r="AB125" s="73"/>
      <c r="AC125" s="66"/>
      <c r="AD125" s="53"/>
      <c r="AE125" s="73"/>
      <c r="AF125" s="73"/>
      <c r="AG125" s="66"/>
      <c r="AH125" s="744">
        <f>'事業主控（こちらにご入力下さい）'!AH125</f>
        <v>0</v>
      </c>
      <c r="AI125" s="745"/>
      <c r="AJ125" s="745"/>
      <c r="AK125" s="1080"/>
      <c r="AL125" s="53"/>
      <c r="AM125" s="54"/>
      <c r="AN125" s="744">
        <f>'事業主控（こちらにご入力下さい）'!AN125</f>
        <v>0</v>
      </c>
      <c r="AO125" s="745"/>
      <c r="AP125" s="745"/>
      <c r="AQ125" s="745"/>
      <c r="AR125" s="745"/>
      <c r="AS125" s="74"/>
    </row>
    <row r="126" spans="2:45" ht="15" customHeight="1" x14ac:dyDescent="0.15">
      <c r="B126" s="1071"/>
      <c r="C126" s="581"/>
      <c r="D126" s="581"/>
      <c r="E126" s="581"/>
      <c r="F126" s="581"/>
      <c r="G126" s="581"/>
      <c r="H126" s="581"/>
      <c r="I126" s="582"/>
      <c r="J126" s="1075"/>
      <c r="K126" s="1076"/>
      <c r="L126" s="1076"/>
      <c r="M126" s="1076"/>
      <c r="N126" s="1077"/>
      <c r="O126" s="75">
        <f>'事業主控（こちらにご入力下さい）'!O126</f>
        <v>0</v>
      </c>
      <c r="P126" s="16" t="s">
        <v>45</v>
      </c>
      <c r="Q126" s="75">
        <f>'事業主控（こちらにご入力下さい）'!Q126</f>
        <v>0</v>
      </c>
      <c r="R126" s="16" t="s">
        <v>46</v>
      </c>
      <c r="S126" s="75">
        <f>'事業主控（こちらにご入力下さい）'!S126</f>
        <v>0</v>
      </c>
      <c r="T126" s="480" t="s">
        <v>48</v>
      </c>
      <c r="U126" s="480"/>
      <c r="V126" s="927">
        <f>'事業主控（こちらにご入力下さい）'!V126</f>
        <v>0</v>
      </c>
      <c r="W126" s="928"/>
      <c r="X126" s="928"/>
      <c r="Y126" s="928"/>
      <c r="Z126" s="927">
        <f>'事業主控（こちらにご入力下さい）'!Z126</f>
        <v>0</v>
      </c>
      <c r="AA126" s="928"/>
      <c r="AB126" s="928"/>
      <c r="AC126" s="928"/>
      <c r="AD126" s="927">
        <f>'事業主控（こちらにご入力下さい）'!AD126</f>
        <v>0</v>
      </c>
      <c r="AE126" s="928"/>
      <c r="AF126" s="928"/>
      <c r="AG126" s="928"/>
      <c r="AH126" s="927">
        <f>'事業主控（こちらにご入力下さい）'!AH126</f>
        <v>0</v>
      </c>
      <c r="AI126" s="928"/>
      <c r="AJ126" s="928"/>
      <c r="AK126" s="1082"/>
      <c r="AL126" s="439">
        <f>'事業主控（こちらにご入力下さい）'!AL126</f>
        <v>0</v>
      </c>
      <c r="AM126" s="1081"/>
      <c r="AN126" s="708">
        <f>'事業主控（こちらにご入力下さい）'!AN126</f>
        <v>0</v>
      </c>
      <c r="AO126" s="709"/>
      <c r="AP126" s="709"/>
      <c r="AQ126" s="709"/>
      <c r="AR126" s="709"/>
      <c r="AS126" s="58"/>
    </row>
    <row r="127" spans="2:45" ht="9.75" customHeight="1" x14ac:dyDescent="0.15">
      <c r="B127" s="441" t="s">
        <v>85</v>
      </c>
      <c r="C127" s="592"/>
      <c r="D127" s="592"/>
      <c r="E127" s="303" t="s">
        <v>32</v>
      </c>
      <c r="F127" s="1067">
        <f>'事業主控（こちらにご入力下さい）'!F127</f>
        <v>0</v>
      </c>
      <c r="G127" s="601"/>
      <c r="H127" s="601"/>
      <c r="I127" s="601"/>
      <c r="J127" s="601"/>
      <c r="K127" s="601"/>
      <c r="L127" s="601"/>
      <c r="M127" s="601"/>
      <c r="N127" s="602"/>
      <c r="O127" s="441" t="s">
        <v>63</v>
      </c>
      <c r="P127" s="442"/>
      <c r="Q127" s="442"/>
      <c r="R127" s="442"/>
      <c r="S127" s="442"/>
      <c r="T127" s="442"/>
      <c r="U127" s="443"/>
      <c r="V127" s="744">
        <f>'事業主控（こちらにご入力下さい）'!V127</f>
        <v>0</v>
      </c>
      <c r="W127" s="745"/>
      <c r="X127" s="745"/>
      <c r="Y127" s="1080"/>
      <c r="Z127" s="53"/>
      <c r="AA127" s="73"/>
      <c r="AB127" s="73"/>
      <c r="AC127" s="66"/>
      <c r="AD127" s="53"/>
      <c r="AE127" s="73"/>
      <c r="AF127" s="73"/>
      <c r="AG127" s="66"/>
      <c r="AH127" s="744">
        <f>'事業主控（こちらにご入力下さい）'!AH127</f>
        <v>0</v>
      </c>
      <c r="AI127" s="745"/>
      <c r="AJ127" s="745"/>
      <c r="AK127" s="1080"/>
      <c r="AL127" s="53"/>
      <c r="AM127" s="54"/>
      <c r="AN127" s="744">
        <f>'事業主控（こちらにご入力下さい）'!AN127</f>
        <v>0</v>
      </c>
      <c r="AO127" s="745"/>
      <c r="AP127" s="745"/>
      <c r="AQ127" s="745"/>
      <c r="AR127" s="745"/>
      <c r="AS127" s="74"/>
    </row>
    <row r="128" spans="2:45" ht="9.75" customHeight="1" x14ac:dyDescent="0.15">
      <c r="B128" s="594"/>
      <c r="C128" s="640"/>
      <c r="D128" s="640"/>
      <c r="E128" s="304" t="s">
        <v>55</v>
      </c>
      <c r="F128" s="1068">
        <f>'事業主控（こちらにご入力下さい）'!F128</f>
        <v>0</v>
      </c>
      <c r="G128" s="604"/>
      <c r="H128" s="604"/>
      <c r="I128" s="604"/>
      <c r="J128" s="604"/>
      <c r="K128" s="604"/>
      <c r="L128" s="604"/>
      <c r="M128" s="604"/>
      <c r="N128" s="605"/>
      <c r="O128" s="444"/>
      <c r="P128" s="445"/>
      <c r="Q128" s="445"/>
      <c r="R128" s="445"/>
      <c r="S128" s="445"/>
      <c r="T128" s="445"/>
      <c r="U128" s="446"/>
      <c r="V128" s="434">
        <f>'事業主控（こちらにご入力下さい）'!V128</f>
        <v>0</v>
      </c>
      <c r="W128" s="1054"/>
      <c r="X128" s="1054"/>
      <c r="Y128" s="1055"/>
      <c r="Z128" s="434">
        <f>'事業主控（こちらにご入力下さい）'!Z128</f>
        <v>0</v>
      </c>
      <c r="AA128" s="1052"/>
      <c r="AB128" s="1052"/>
      <c r="AC128" s="1053"/>
      <c r="AD128" s="434">
        <f>'事業主控（こちらにご入力下さい）'!AD128</f>
        <v>0</v>
      </c>
      <c r="AE128" s="1052"/>
      <c r="AF128" s="1052"/>
      <c r="AG128" s="1053"/>
      <c r="AH128" s="434">
        <f>'事業主控（こちらにご入力下さい）'!AH128</f>
        <v>0</v>
      </c>
      <c r="AI128" s="435"/>
      <c r="AJ128" s="435"/>
      <c r="AK128" s="435"/>
      <c r="AL128" s="55"/>
      <c r="AM128" s="56"/>
      <c r="AN128" s="434">
        <f>'事業主控（こちらにご入力下さい）'!AN128</f>
        <v>0</v>
      </c>
      <c r="AO128" s="1054"/>
      <c r="AP128" s="1054"/>
      <c r="AQ128" s="1054"/>
      <c r="AR128" s="1054"/>
      <c r="AS128" s="182"/>
    </row>
    <row r="129" spans="2:45" ht="9.75" customHeight="1" x14ac:dyDescent="0.15">
      <c r="B129" s="594"/>
      <c r="C129" s="640"/>
      <c r="D129" s="640"/>
      <c r="E129" s="304" t="s">
        <v>33</v>
      </c>
      <c r="F129" s="1068">
        <f>'事業主控（こちらにご入力下さい）'!F129</f>
        <v>0</v>
      </c>
      <c r="G129" s="604"/>
      <c r="H129" s="604"/>
      <c r="I129" s="604"/>
      <c r="J129" s="604"/>
      <c r="K129" s="604"/>
      <c r="L129" s="604"/>
      <c r="M129" s="604"/>
      <c r="N129" s="605"/>
      <c r="O129" s="444"/>
      <c r="P129" s="445"/>
      <c r="Q129" s="445"/>
      <c r="R129" s="445"/>
      <c r="S129" s="445"/>
      <c r="T129" s="445"/>
      <c r="U129" s="446"/>
      <c r="V129" s="285"/>
      <c r="W129" s="286"/>
      <c r="X129" s="286"/>
      <c r="Y129" s="287"/>
      <c r="Z129" s="285"/>
      <c r="AA129" s="288"/>
      <c r="AB129" s="288"/>
      <c r="AC129" s="289"/>
      <c r="AD129" s="285"/>
      <c r="AE129" s="288"/>
      <c r="AF129" s="288"/>
      <c r="AG129" s="289"/>
      <c r="AH129" s="285"/>
      <c r="AI129" s="284"/>
      <c r="AJ129" s="284"/>
      <c r="AK129" s="284"/>
      <c r="AL129" s="290"/>
      <c r="AM129" s="291"/>
      <c r="AN129" s="285"/>
      <c r="AO129" s="286"/>
      <c r="AP129" s="286"/>
      <c r="AQ129" s="286"/>
      <c r="AR129" s="286"/>
      <c r="AS129" s="182"/>
    </row>
    <row r="130" spans="2:45" ht="9.75" customHeight="1" x14ac:dyDescent="0.15">
      <c r="B130" s="594"/>
      <c r="C130" s="640"/>
      <c r="D130" s="640"/>
      <c r="E130" s="304" t="s">
        <v>215</v>
      </c>
      <c r="F130" s="1068">
        <f>'事業主控（こちらにご入力下さい）'!F130</f>
        <v>0</v>
      </c>
      <c r="G130" s="604"/>
      <c r="H130" s="604"/>
      <c r="I130" s="604"/>
      <c r="J130" s="604"/>
      <c r="K130" s="604"/>
      <c r="L130" s="604"/>
      <c r="M130" s="604"/>
      <c r="N130" s="605"/>
      <c r="O130" s="444"/>
      <c r="P130" s="445"/>
      <c r="Q130" s="445"/>
      <c r="R130" s="445"/>
      <c r="S130" s="445"/>
      <c r="T130" s="445"/>
      <c r="U130" s="446"/>
      <c r="V130" s="285"/>
      <c r="W130" s="286"/>
      <c r="X130" s="286"/>
      <c r="Y130" s="287"/>
      <c r="Z130" s="285"/>
      <c r="AA130" s="288"/>
      <c r="AB130" s="288"/>
      <c r="AC130" s="289"/>
      <c r="AD130" s="285"/>
      <c r="AE130" s="288"/>
      <c r="AF130" s="288"/>
      <c r="AG130" s="289"/>
      <c r="AH130" s="285"/>
      <c r="AI130" s="284"/>
      <c r="AJ130" s="284"/>
      <c r="AK130" s="284"/>
      <c r="AL130" s="290"/>
      <c r="AM130" s="291"/>
      <c r="AN130" s="285"/>
      <c r="AO130" s="286"/>
      <c r="AP130" s="286"/>
      <c r="AQ130" s="286"/>
      <c r="AR130" s="286"/>
      <c r="AS130" s="182"/>
    </row>
    <row r="131" spans="2:45" ht="9.75" customHeight="1" x14ac:dyDescent="0.15">
      <c r="B131" s="594"/>
      <c r="C131" s="640"/>
      <c r="D131" s="640"/>
      <c r="E131" s="304" t="s">
        <v>284</v>
      </c>
      <c r="F131" s="1068">
        <f>'事業主控（こちらにご入力下さい）'!F131</f>
        <v>0</v>
      </c>
      <c r="G131" s="604"/>
      <c r="H131" s="604"/>
      <c r="I131" s="604"/>
      <c r="J131" s="604"/>
      <c r="K131" s="604"/>
      <c r="L131" s="604"/>
      <c r="M131" s="604"/>
      <c r="N131" s="605"/>
      <c r="O131" s="444"/>
      <c r="P131" s="445"/>
      <c r="Q131" s="445"/>
      <c r="R131" s="445"/>
      <c r="S131" s="445"/>
      <c r="T131" s="445"/>
      <c r="U131" s="446"/>
      <c r="V131" s="285"/>
      <c r="W131" s="286"/>
      <c r="X131" s="286"/>
      <c r="Y131" s="287"/>
      <c r="Z131" s="285"/>
      <c r="AA131" s="288"/>
      <c r="AB131" s="288"/>
      <c r="AC131" s="289"/>
      <c r="AD131" s="285"/>
      <c r="AE131" s="288"/>
      <c r="AF131" s="288"/>
      <c r="AG131" s="289"/>
      <c r="AH131" s="285"/>
      <c r="AI131" s="284"/>
      <c r="AJ131" s="284"/>
      <c r="AK131" s="284"/>
      <c r="AL131" s="290"/>
      <c r="AM131" s="291"/>
      <c r="AN131" s="285"/>
      <c r="AO131" s="286"/>
      <c r="AP131" s="286"/>
      <c r="AQ131" s="286"/>
      <c r="AR131" s="286"/>
      <c r="AS131" s="182"/>
    </row>
    <row r="132" spans="2:45" ht="9.75" customHeight="1" x14ac:dyDescent="0.15">
      <c r="B132" s="594"/>
      <c r="C132" s="640"/>
      <c r="D132" s="640"/>
      <c r="E132" s="304" t="s">
        <v>288</v>
      </c>
      <c r="F132" s="1068">
        <f>'事業主控（こちらにご入力下さい）'!F132</f>
        <v>0</v>
      </c>
      <c r="G132" s="604"/>
      <c r="H132" s="604"/>
      <c r="I132" s="604"/>
      <c r="J132" s="604"/>
      <c r="K132" s="604"/>
      <c r="L132" s="604"/>
      <c r="M132" s="604"/>
      <c r="N132" s="605"/>
      <c r="O132" s="444"/>
      <c r="P132" s="445"/>
      <c r="Q132" s="445"/>
      <c r="R132" s="445"/>
      <c r="S132" s="445"/>
      <c r="T132" s="445"/>
      <c r="U132" s="446"/>
      <c r="V132" s="285"/>
      <c r="W132" s="286"/>
      <c r="X132" s="286"/>
      <c r="Y132" s="287"/>
      <c r="Z132" s="285"/>
      <c r="AA132" s="288"/>
      <c r="AB132" s="288"/>
      <c r="AC132" s="289"/>
      <c r="AD132" s="285"/>
      <c r="AE132" s="288"/>
      <c r="AF132" s="288"/>
      <c r="AG132" s="289"/>
      <c r="AH132" s="285"/>
      <c r="AI132" s="284"/>
      <c r="AJ132" s="284"/>
      <c r="AK132" s="284"/>
      <c r="AL132" s="290"/>
      <c r="AM132" s="291"/>
      <c r="AN132" s="285"/>
      <c r="AO132" s="286"/>
      <c r="AP132" s="286"/>
      <c r="AQ132" s="286"/>
      <c r="AR132" s="286"/>
      <c r="AS132" s="182"/>
    </row>
    <row r="133" spans="2:45" ht="9.75" customHeight="1" x14ac:dyDescent="0.15">
      <c r="B133" s="594"/>
      <c r="C133" s="640"/>
      <c r="D133" s="640"/>
      <c r="E133" s="304" t="s">
        <v>289</v>
      </c>
      <c r="F133" s="1068">
        <f>'事業主控（こちらにご入力下さい）'!F133</f>
        <v>0</v>
      </c>
      <c r="G133" s="604"/>
      <c r="H133" s="604"/>
      <c r="I133" s="604"/>
      <c r="J133" s="604"/>
      <c r="K133" s="604"/>
      <c r="L133" s="604"/>
      <c r="M133" s="604"/>
      <c r="N133" s="605"/>
      <c r="O133" s="444"/>
      <c r="P133" s="445"/>
      <c r="Q133" s="445"/>
      <c r="R133" s="445"/>
      <c r="S133" s="445"/>
      <c r="T133" s="445"/>
      <c r="U133" s="446"/>
      <c r="V133" s="285"/>
      <c r="W133" s="286"/>
      <c r="X133" s="286"/>
      <c r="Y133" s="287"/>
      <c r="Z133" s="285"/>
      <c r="AA133" s="288"/>
      <c r="AB133" s="288"/>
      <c r="AC133" s="289"/>
      <c r="AD133" s="285"/>
      <c r="AE133" s="288"/>
      <c r="AF133" s="288"/>
      <c r="AG133" s="289"/>
      <c r="AH133" s="285"/>
      <c r="AI133" s="284"/>
      <c r="AJ133" s="284"/>
      <c r="AK133" s="284"/>
      <c r="AL133" s="290"/>
      <c r="AM133" s="291"/>
      <c r="AN133" s="285"/>
      <c r="AO133" s="286"/>
      <c r="AP133" s="286"/>
      <c r="AQ133" s="286"/>
      <c r="AR133" s="286"/>
      <c r="AS133" s="182"/>
    </row>
    <row r="134" spans="2:45" ht="9.75" customHeight="1" x14ac:dyDescent="0.15">
      <c r="B134" s="594"/>
      <c r="C134" s="640"/>
      <c r="D134" s="640"/>
      <c r="E134" s="304" t="s">
        <v>290</v>
      </c>
      <c r="F134" s="1068">
        <f>'事業主控（こちらにご入力下さい）'!F134</f>
        <v>0</v>
      </c>
      <c r="G134" s="604"/>
      <c r="H134" s="604"/>
      <c r="I134" s="604"/>
      <c r="J134" s="604"/>
      <c r="K134" s="604"/>
      <c r="L134" s="604"/>
      <c r="M134" s="604"/>
      <c r="N134" s="605"/>
      <c r="O134" s="444"/>
      <c r="P134" s="445"/>
      <c r="Q134" s="445"/>
      <c r="R134" s="445"/>
      <c r="S134" s="445"/>
      <c r="T134" s="445"/>
      <c r="U134" s="446"/>
      <c r="V134" s="285"/>
      <c r="W134" s="286"/>
      <c r="X134" s="286"/>
      <c r="Y134" s="287"/>
      <c r="Z134" s="285"/>
      <c r="AA134" s="288"/>
      <c r="AB134" s="288"/>
      <c r="AC134" s="289"/>
      <c r="AD134" s="285"/>
      <c r="AE134" s="288"/>
      <c r="AF134" s="288"/>
      <c r="AG134" s="289"/>
      <c r="AH134" s="285"/>
      <c r="AI134" s="284"/>
      <c r="AJ134" s="284"/>
      <c r="AK134" s="284"/>
      <c r="AL134" s="290"/>
      <c r="AM134" s="291"/>
      <c r="AN134" s="285"/>
      <c r="AO134" s="286"/>
      <c r="AP134" s="286"/>
      <c r="AQ134" s="286"/>
      <c r="AR134" s="286"/>
      <c r="AS134" s="182"/>
    </row>
    <row r="135" spans="2:45" ht="9.75" customHeight="1" x14ac:dyDescent="0.15">
      <c r="B135" s="597"/>
      <c r="C135" s="598"/>
      <c r="D135" s="598"/>
      <c r="E135" s="305" t="s">
        <v>291</v>
      </c>
      <c r="F135" s="1069">
        <f>'事業主控（こちらにご入力下さい）'!F135</f>
        <v>0</v>
      </c>
      <c r="G135" s="607"/>
      <c r="H135" s="607"/>
      <c r="I135" s="607"/>
      <c r="J135" s="607"/>
      <c r="K135" s="607"/>
      <c r="L135" s="607"/>
      <c r="M135" s="607"/>
      <c r="N135" s="608"/>
      <c r="O135" s="447"/>
      <c r="P135" s="448"/>
      <c r="Q135" s="448"/>
      <c r="R135" s="448"/>
      <c r="S135" s="448"/>
      <c r="T135" s="448"/>
      <c r="U135" s="449"/>
      <c r="V135" s="708">
        <f>'事業主控（こちらにご入力下さい）'!V135</f>
        <v>0</v>
      </c>
      <c r="W135" s="709"/>
      <c r="X135" s="709"/>
      <c r="Y135" s="1079"/>
      <c r="Z135" s="708">
        <f>'事業主控（こちらにご入力下さい）'!Z135</f>
        <v>0</v>
      </c>
      <c r="AA135" s="709"/>
      <c r="AB135" s="709"/>
      <c r="AC135" s="1079"/>
      <c r="AD135" s="708">
        <f>'事業主控（こちらにご入力下さい）'!AD135</f>
        <v>0</v>
      </c>
      <c r="AE135" s="709"/>
      <c r="AF135" s="709"/>
      <c r="AG135" s="1079"/>
      <c r="AH135" s="708">
        <f>'事業主控（こちらにご入力下さい）'!AH135</f>
        <v>0</v>
      </c>
      <c r="AI135" s="709"/>
      <c r="AJ135" s="709"/>
      <c r="AK135" s="1079"/>
      <c r="AL135" s="57"/>
      <c r="AM135" s="58"/>
      <c r="AN135" s="708">
        <f>'事業主控（こちらにご入力下さい）'!AN135</f>
        <v>0</v>
      </c>
      <c r="AO135" s="709"/>
      <c r="AP135" s="709"/>
      <c r="AQ135" s="709"/>
      <c r="AR135" s="709"/>
      <c r="AS135" s="58"/>
    </row>
    <row r="136" spans="2:45" ht="18" customHeight="1" x14ac:dyDescent="0.15">
      <c r="AN136" s="1078">
        <f>'事業主控（こちらにご入力下さい）'!AN136</f>
        <v>0</v>
      </c>
      <c r="AO136" s="1078"/>
      <c r="AP136" s="1078"/>
      <c r="AQ136" s="1078"/>
      <c r="AR136" s="1078"/>
    </row>
    <row r="137" spans="2:45" ht="31.5" customHeight="1" x14ac:dyDescent="0.15">
      <c r="AN137" s="82"/>
      <c r="AO137" s="82"/>
      <c r="AP137" s="82"/>
      <c r="AQ137" s="82"/>
      <c r="AR137" s="82"/>
    </row>
    <row r="138" spans="2:45" ht="7.5" customHeight="1" x14ac:dyDescent="0.15">
      <c r="X138" s="6"/>
      <c r="Y138" s="6"/>
    </row>
    <row r="139" spans="2:45" ht="10.5" customHeight="1" x14ac:dyDescent="0.15">
      <c r="X139" s="6"/>
      <c r="Y139" s="6"/>
    </row>
    <row r="140" spans="2:45" ht="5.25" customHeight="1" x14ac:dyDescent="0.15">
      <c r="X140" s="6"/>
      <c r="Y140" s="6"/>
    </row>
    <row r="141" spans="2:45" ht="5.25" customHeight="1" x14ac:dyDescent="0.15">
      <c r="X141" s="6"/>
      <c r="Y141" s="6"/>
    </row>
    <row r="142" spans="2:45" ht="5.25" customHeight="1" x14ac:dyDescent="0.15">
      <c r="X142" s="6"/>
      <c r="Y142" s="6"/>
    </row>
    <row r="143" spans="2:45" ht="5.25" customHeight="1" x14ac:dyDescent="0.15">
      <c r="X143" s="6"/>
      <c r="Y143" s="6"/>
    </row>
    <row r="144" spans="2:45" ht="17.25" customHeight="1" x14ac:dyDescent="0.15">
      <c r="B144" s="2" t="s">
        <v>50</v>
      </c>
      <c r="S144" s="4"/>
      <c r="T144" s="4"/>
      <c r="U144" s="4"/>
      <c r="V144" s="4"/>
      <c r="W144" s="4"/>
      <c r="AL144" s="48"/>
      <c r="AM144" s="48"/>
      <c r="AN144" s="48"/>
      <c r="AO144" s="48"/>
    </row>
    <row r="145" spans="2:45" ht="12.75" customHeight="1" x14ac:dyDescent="0.15">
      <c r="M145" s="49"/>
      <c r="N145" s="49"/>
      <c r="O145" s="49"/>
      <c r="P145" s="49"/>
      <c r="Q145" s="49"/>
      <c r="R145" s="49"/>
      <c r="S145" s="49"/>
      <c r="T145" s="50"/>
      <c r="U145" s="50"/>
      <c r="V145" s="50"/>
      <c r="W145" s="50"/>
      <c r="X145" s="50"/>
      <c r="Y145" s="50"/>
      <c r="Z145" s="50"/>
      <c r="AA145" s="49"/>
      <c r="AB145" s="49"/>
      <c r="AC145" s="49"/>
      <c r="AL145" s="48"/>
      <c r="AM145" s="560" t="s">
        <v>268</v>
      </c>
      <c r="AN145" s="1172"/>
      <c r="AO145" s="1172"/>
      <c r="AP145" s="1173"/>
    </row>
    <row r="146" spans="2:45" ht="12.75" customHeight="1" x14ac:dyDescent="0.15">
      <c r="M146" s="49"/>
      <c r="N146" s="49"/>
      <c r="O146" s="49"/>
      <c r="P146" s="49"/>
      <c r="Q146" s="49"/>
      <c r="R146" s="49"/>
      <c r="S146" s="49"/>
      <c r="T146" s="50"/>
      <c r="U146" s="50"/>
      <c r="V146" s="50"/>
      <c r="W146" s="50"/>
      <c r="X146" s="50"/>
      <c r="Y146" s="50"/>
      <c r="Z146" s="50"/>
      <c r="AA146" s="49"/>
      <c r="AB146" s="49"/>
      <c r="AC146" s="49"/>
      <c r="AL146" s="48"/>
      <c r="AM146" s="1174"/>
      <c r="AN146" s="1175"/>
      <c r="AO146" s="1175"/>
      <c r="AP146" s="1176"/>
    </row>
    <row r="147" spans="2:45" ht="12.75" customHeight="1" x14ac:dyDescent="0.15">
      <c r="M147" s="49"/>
      <c r="N147" s="49"/>
      <c r="O147" s="49"/>
      <c r="P147" s="49"/>
      <c r="Q147" s="49"/>
      <c r="R147" s="49"/>
      <c r="S147" s="49"/>
      <c r="T147" s="49"/>
      <c r="U147" s="49"/>
      <c r="V147" s="49"/>
      <c r="W147" s="49"/>
      <c r="X147" s="49"/>
      <c r="Y147" s="49"/>
      <c r="Z147" s="49"/>
      <c r="AA147" s="49"/>
      <c r="AB147" s="49"/>
      <c r="AC147" s="49"/>
      <c r="AL147" s="48"/>
      <c r="AM147" s="48"/>
      <c r="AN147" s="222"/>
      <c r="AO147" s="222"/>
    </row>
    <row r="148" spans="2:45" ht="6" customHeight="1" x14ac:dyDescent="0.15">
      <c r="M148" s="49"/>
      <c r="N148" s="49"/>
      <c r="O148" s="49"/>
      <c r="P148" s="49"/>
      <c r="Q148" s="49"/>
      <c r="R148" s="49"/>
      <c r="S148" s="49"/>
      <c r="T148" s="49"/>
      <c r="U148" s="49"/>
      <c r="V148" s="49"/>
      <c r="W148" s="49"/>
      <c r="X148" s="49"/>
      <c r="Y148" s="49"/>
      <c r="Z148" s="49"/>
      <c r="AA148" s="49"/>
      <c r="AB148" s="49"/>
      <c r="AC148" s="49"/>
      <c r="AL148" s="48"/>
      <c r="AM148" s="48"/>
    </row>
    <row r="149" spans="2:45" ht="12.75" customHeight="1" x14ac:dyDescent="0.15">
      <c r="B149" s="566" t="s">
        <v>2</v>
      </c>
      <c r="C149" s="567"/>
      <c r="D149" s="567"/>
      <c r="E149" s="567"/>
      <c r="F149" s="567"/>
      <c r="G149" s="567"/>
      <c r="H149" s="567"/>
      <c r="I149" s="567"/>
      <c r="J149" s="569" t="s">
        <v>10</v>
      </c>
      <c r="K149" s="569"/>
      <c r="L149" s="3" t="s">
        <v>3</v>
      </c>
      <c r="M149" s="569" t="s">
        <v>11</v>
      </c>
      <c r="N149" s="569"/>
      <c r="O149" s="570" t="s">
        <v>12</v>
      </c>
      <c r="P149" s="569"/>
      <c r="Q149" s="569"/>
      <c r="R149" s="569"/>
      <c r="S149" s="569"/>
      <c r="T149" s="569"/>
      <c r="U149" s="569" t="s">
        <v>13</v>
      </c>
      <c r="V149" s="569"/>
      <c r="W149" s="569"/>
      <c r="AD149" s="5"/>
      <c r="AE149" s="5"/>
      <c r="AF149" s="5"/>
      <c r="AG149" s="5"/>
      <c r="AH149" s="5"/>
      <c r="AI149" s="5"/>
      <c r="AJ149" s="5"/>
      <c r="AL149" s="571">
        <f>$AL$9</f>
        <v>0</v>
      </c>
      <c r="AM149" s="572"/>
      <c r="AN149" s="502" t="s">
        <v>4</v>
      </c>
      <c r="AO149" s="502"/>
      <c r="AP149" s="572">
        <v>4</v>
      </c>
      <c r="AQ149" s="572"/>
      <c r="AR149" s="502" t="s">
        <v>5</v>
      </c>
      <c r="AS149" s="503"/>
    </row>
    <row r="150" spans="2:45" ht="13.5" customHeight="1" x14ac:dyDescent="0.15">
      <c r="B150" s="567"/>
      <c r="C150" s="567"/>
      <c r="D150" s="567"/>
      <c r="E150" s="567"/>
      <c r="F150" s="567"/>
      <c r="G150" s="567"/>
      <c r="H150" s="567"/>
      <c r="I150" s="567"/>
      <c r="J150" s="508" t="str">
        <f>$J$10</f>
        <v>1</v>
      </c>
      <c r="K150" s="510" t="str">
        <f>$K$10</f>
        <v>2</v>
      </c>
      <c r="L150" s="513" t="str">
        <f>$L$10</f>
        <v>1</v>
      </c>
      <c r="M150" s="516" t="str">
        <f>$M$10</f>
        <v>0</v>
      </c>
      <c r="N150" s="510" t="str">
        <f>$N$10</f>
        <v>3</v>
      </c>
      <c r="O150" s="516" t="str">
        <f>$O$10</f>
        <v>9</v>
      </c>
      <c r="P150" s="519" t="str">
        <f>$P$10</f>
        <v>3</v>
      </c>
      <c r="Q150" s="519" t="str">
        <f>$Q$10</f>
        <v>9</v>
      </c>
      <c r="R150" s="519" t="str">
        <f>$R$10</f>
        <v>0</v>
      </c>
      <c r="S150" s="519" t="str">
        <f>$S$10</f>
        <v>2</v>
      </c>
      <c r="T150" s="510" t="str">
        <f>$T$10</f>
        <v>5</v>
      </c>
      <c r="U150" s="516">
        <f>$U$10</f>
        <v>0</v>
      </c>
      <c r="V150" s="519">
        <f>$V$10</f>
        <v>0</v>
      </c>
      <c r="W150" s="510">
        <f>$W$10</f>
        <v>0</v>
      </c>
      <c r="AD150" s="5"/>
      <c r="AE150" s="5"/>
      <c r="AF150" s="5"/>
      <c r="AG150" s="5"/>
      <c r="AH150" s="5"/>
      <c r="AI150" s="5"/>
      <c r="AJ150" s="5"/>
      <c r="AL150" s="573"/>
      <c r="AM150" s="574"/>
      <c r="AN150" s="504"/>
      <c r="AO150" s="504"/>
      <c r="AP150" s="574"/>
      <c r="AQ150" s="574"/>
      <c r="AR150" s="504"/>
      <c r="AS150" s="505"/>
    </row>
    <row r="151" spans="2:45" ht="9" customHeight="1" x14ac:dyDescent="0.15">
      <c r="B151" s="567"/>
      <c r="C151" s="567"/>
      <c r="D151" s="567"/>
      <c r="E151" s="567"/>
      <c r="F151" s="567"/>
      <c r="G151" s="567"/>
      <c r="H151" s="567"/>
      <c r="I151" s="567"/>
      <c r="J151" s="509"/>
      <c r="K151" s="511"/>
      <c r="L151" s="514"/>
      <c r="M151" s="517"/>
      <c r="N151" s="511"/>
      <c r="O151" s="517"/>
      <c r="P151" s="520"/>
      <c r="Q151" s="520"/>
      <c r="R151" s="520"/>
      <c r="S151" s="520"/>
      <c r="T151" s="511"/>
      <c r="U151" s="517"/>
      <c r="V151" s="520"/>
      <c r="W151" s="511"/>
      <c r="AD151" s="5"/>
      <c r="AE151" s="5"/>
      <c r="AF151" s="5"/>
      <c r="AG151" s="5"/>
      <c r="AH151" s="5"/>
      <c r="AI151" s="5"/>
      <c r="AJ151" s="5"/>
      <c r="AL151" s="575"/>
      <c r="AM151" s="576"/>
      <c r="AN151" s="506"/>
      <c r="AO151" s="506"/>
      <c r="AP151" s="576"/>
      <c r="AQ151" s="576"/>
      <c r="AR151" s="506"/>
      <c r="AS151" s="507"/>
    </row>
    <row r="152" spans="2:45" ht="6" customHeight="1" x14ac:dyDescent="0.15">
      <c r="B152" s="568"/>
      <c r="C152" s="568"/>
      <c r="D152" s="568"/>
      <c r="E152" s="568"/>
      <c r="F152" s="568"/>
      <c r="G152" s="568"/>
      <c r="H152" s="568"/>
      <c r="I152" s="568"/>
      <c r="J152" s="509"/>
      <c r="K152" s="512"/>
      <c r="L152" s="515"/>
      <c r="M152" s="518"/>
      <c r="N152" s="512"/>
      <c r="O152" s="518"/>
      <c r="P152" s="521"/>
      <c r="Q152" s="521"/>
      <c r="R152" s="521"/>
      <c r="S152" s="521"/>
      <c r="T152" s="512"/>
      <c r="U152" s="518"/>
      <c r="V152" s="521"/>
      <c r="W152" s="512"/>
    </row>
    <row r="153" spans="2:45" ht="15" customHeight="1" x14ac:dyDescent="0.15">
      <c r="B153" s="487" t="s">
        <v>51</v>
      </c>
      <c r="C153" s="488"/>
      <c r="D153" s="488"/>
      <c r="E153" s="488"/>
      <c r="F153" s="488"/>
      <c r="G153" s="488"/>
      <c r="H153" s="488"/>
      <c r="I153" s="489"/>
      <c r="J153" s="487" t="s">
        <v>6</v>
      </c>
      <c r="K153" s="488"/>
      <c r="L153" s="488"/>
      <c r="M153" s="488"/>
      <c r="N153" s="496"/>
      <c r="O153" s="499" t="s">
        <v>52</v>
      </c>
      <c r="P153" s="488"/>
      <c r="Q153" s="488"/>
      <c r="R153" s="488"/>
      <c r="S153" s="488"/>
      <c r="T153" s="488"/>
      <c r="U153" s="489"/>
      <c r="V153" s="12" t="s">
        <v>53</v>
      </c>
      <c r="W153" s="27"/>
      <c r="X153" s="27"/>
      <c r="Y153" s="526" t="s">
        <v>54</v>
      </c>
      <c r="Z153" s="526"/>
      <c r="AA153" s="526"/>
      <c r="AB153" s="526"/>
      <c r="AC153" s="526"/>
      <c r="AD153" s="526"/>
      <c r="AE153" s="526"/>
      <c r="AF153" s="526"/>
      <c r="AG153" s="526"/>
      <c r="AH153" s="526"/>
      <c r="AI153" s="27"/>
      <c r="AJ153" s="27"/>
      <c r="AK153" s="28"/>
      <c r="AL153" s="527" t="s">
        <v>55</v>
      </c>
      <c r="AM153" s="527"/>
      <c r="AN153" s="528" t="s">
        <v>62</v>
      </c>
      <c r="AO153" s="528"/>
      <c r="AP153" s="528"/>
      <c r="AQ153" s="528"/>
      <c r="AR153" s="528"/>
      <c r="AS153" s="529"/>
    </row>
    <row r="154" spans="2:45" ht="13.5" customHeight="1" x14ac:dyDescent="0.15">
      <c r="B154" s="490"/>
      <c r="C154" s="491"/>
      <c r="D154" s="491"/>
      <c r="E154" s="491"/>
      <c r="F154" s="491"/>
      <c r="G154" s="491"/>
      <c r="H154" s="491"/>
      <c r="I154" s="492"/>
      <c r="J154" s="490"/>
      <c r="K154" s="491"/>
      <c r="L154" s="491"/>
      <c r="M154" s="491"/>
      <c r="N154" s="497"/>
      <c r="O154" s="500"/>
      <c r="P154" s="491"/>
      <c r="Q154" s="491"/>
      <c r="R154" s="491"/>
      <c r="S154" s="491"/>
      <c r="T154" s="491"/>
      <c r="U154" s="492"/>
      <c r="V154" s="530" t="s">
        <v>7</v>
      </c>
      <c r="W154" s="643"/>
      <c r="X154" s="643"/>
      <c r="Y154" s="644"/>
      <c r="Z154" s="536" t="s">
        <v>16</v>
      </c>
      <c r="AA154" s="537"/>
      <c r="AB154" s="537"/>
      <c r="AC154" s="538"/>
      <c r="AD154" s="648" t="s">
        <v>17</v>
      </c>
      <c r="AE154" s="649"/>
      <c r="AF154" s="649"/>
      <c r="AG154" s="650"/>
      <c r="AH154" s="1090" t="s">
        <v>86</v>
      </c>
      <c r="AI154" s="502"/>
      <c r="AJ154" s="502"/>
      <c r="AK154" s="503"/>
      <c r="AL154" s="554" t="s">
        <v>56</v>
      </c>
      <c r="AM154" s="554"/>
      <c r="AN154" s="556" t="s">
        <v>19</v>
      </c>
      <c r="AO154" s="557"/>
      <c r="AP154" s="557"/>
      <c r="AQ154" s="557"/>
      <c r="AR154" s="558"/>
      <c r="AS154" s="559"/>
    </row>
    <row r="155" spans="2:45" ht="13.5" customHeight="1" x14ac:dyDescent="0.15">
      <c r="B155" s="493"/>
      <c r="C155" s="494"/>
      <c r="D155" s="494"/>
      <c r="E155" s="494"/>
      <c r="F155" s="494"/>
      <c r="G155" s="494"/>
      <c r="H155" s="494"/>
      <c r="I155" s="495"/>
      <c r="J155" s="493"/>
      <c r="K155" s="494"/>
      <c r="L155" s="494"/>
      <c r="M155" s="494"/>
      <c r="N155" s="498"/>
      <c r="O155" s="501"/>
      <c r="P155" s="494"/>
      <c r="Q155" s="494"/>
      <c r="R155" s="494"/>
      <c r="S155" s="494"/>
      <c r="T155" s="494"/>
      <c r="U155" s="495"/>
      <c r="V155" s="645"/>
      <c r="W155" s="646"/>
      <c r="X155" s="646"/>
      <c r="Y155" s="647"/>
      <c r="Z155" s="539"/>
      <c r="AA155" s="540"/>
      <c r="AB155" s="540"/>
      <c r="AC155" s="541"/>
      <c r="AD155" s="651"/>
      <c r="AE155" s="652"/>
      <c r="AF155" s="652"/>
      <c r="AG155" s="653"/>
      <c r="AH155" s="1091"/>
      <c r="AI155" s="506"/>
      <c r="AJ155" s="506"/>
      <c r="AK155" s="507"/>
      <c r="AL155" s="555"/>
      <c r="AM155" s="555"/>
      <c r="AN155" s="524"/>
      <c r="AO155" s="524"/>
      <c r="AP155" s="524"/>
      <c r="AQ155" s="524"/>
      <c r="AR155" s="524"/>
      <c r="AS155" s="525"/>
    </row>
    <row r="156" spans="2:45" ht="15" customHeight="1" x14ac:dyDescent="0.15">
      <c r="B156" s="1070" t="str">
        <f>'事業主控（こちらにご入力下さい）'!B156</f>
        <v>①</v>
      </c>
      <c r="C156" s="1066">
        <f>'事業主控（こちらにご入力下さい）'!C156</f>
        <v>0</v>
      </c>
      <c r="D156" s="579"/>
      <c r="E156" s="579"/>
      <c r="F156" s="579"/>
      <c r="G156" s="579"/>
      <c r="H156" s="579"/>
      <c r="I156" s="580"/>
      <c r="J156" s="1092">
        <f>'事業主控（こちらにご入力下さい）'!J156</f>
        <v>0</v>
      </c>
      <c r="K156" s="1093"/>
      <c r="L156" s="1093"/>
      <c r="M156" s="1093"/>
      <c r="N156" s="1094"/>
      <c r="O156" s="68">
        <f>'事業主控（こちらにご入力下さい）'!O156</f>
        <v>0</v>
      </c>
      <c r="P156" s="15" t="s">
        <v>45</v>
      </c>
      <c r="Q156" s="68">
        <f>'事業主控（こちらにご入力下さい）'!Q156</f>
        <v>0</v>
      </c>
      <c r="R156" s="15" t="s">
        <v>46</v>
      </c>
      <c r="S156" s="68">
        <f>'事業主控（こちらにご入力下さい）'!S156</f>
        <v>0</v>
      </c>
      <c r="T156" s="474" t="s">
        <v>47</v>
      </c>
      <c r="U156" s="474"/>
      <c r="V156" s="742">
        <f>'事業主控（こちらにご入力下さい）'!V156</f>
        <v>0</v>
      </c>
      <c r="W156" s="743"/>
      <c r="X156" s="743"/>
      <c r="Y156" s="65" t="s">
        <v>8</v>
      </c>
      <c r="Z156" s="53"/>
      <c r="AA156" s="73"/>
      <c r="AB156" s="73"/>
      <c r="AC156" s="65" t="s">
        <v>8</v>
      </c>
      <c r="AD156" s="53"/>
      <c r="AE156" s="73"/>
      <c r="AF156" s="73"/>
      <c r="AG156" s="70" t="s">
        <v>8</v>
      </c>
      <c r="AH156" s="1097">
        <f>'事業主控（こちらにご入力下さい）'!AH156</f>
        <v>0</v>
      </c>
      <c r="AI156" s="1098"/>
      <c r="AJ156" s="1098"/>
      <c r="AK156" s="1099"/>
      <c r="AL156" s="53"/>
      <c r="AM156" s="54"/>
      <c r="AN156" s="744">
        <f>'事業主控（こちらにご入力下さい）'!AN156</f>
        <v>0</v>
      </c>
      <c r="AO156" s="745"/>
      <c r="AP156" s="745"/>
      <c r="AQ156" s="745"/>
      <c r="AR156" s="745"/>
      <c r="AS156" s="70" t="s">
        <v>8</v>
      </c>
    </row>
    <row r="157" spans="2:45" ht="15" customHeight="1" x14ac:dyDescent="0.15">
      <c r="B157" s="1071"/>
      <c r="C157" s="581"/>
      <c r="D157" s="581"/>
      <c r="E157" s="581"/>
      <c r="F157" s="581"/>
      <c r="G157" s="581"/>
      <c r="H157" s="581"/>
      <c r="I157" s="582"/>
      <c r="J157" s="1075"/>
      <c r="K157" s="1076"/>
      <c r="L157" s="1076"/>
      <c r="M157" s="1076"/>
      <c r="N157" s="1077"/>
      <c r="O157" s="75">
        <f>'事業主控（こちらにご入力下さい）'!O157</f>
        <v>0</v>
      </c>
      <c r="P157" s="16" t="s">
        <v>45</v>
      </c>
      <c r="Q157" s="75">
        <f>'事業主控（こちらにご入力下さい）'!Q157</f>
        <v>0</v>
      </c>
      <c r="R157" s="16" t="s">
        <v>46</v>
      </c>
      <c r="S157" s="75">
        <f>'事業主控（こちらにご入力下さい）'!S157</f>
        <v>0</v>
      </c>
      <c r="T157" s="480" t="s">
        <v>48</v>
      </c>
      <c r="U157" s="480"/>
      <c r="V157" s="708">
        <f>'事業主控（こちらにご入力下さい）'!V157</f>
        <v>0</v>
      </c>
      <c r="W157" s="709"/>
      <c r="X157" s="709"/>
      <c r="Y157" s="709"/>
      <c r="Z157" s="708">
        <f>'事業主控（こちらにご入力下さい）'!Z157</f>
        <v>0</v>
      </c>
      <c r="AA157" s="709"/>
      <c r="AB157" s="709"/>
      <c r="AC157" s="709"/>
      <c r="AD157" s="708">
        <f>'事業主控（こちらにご入力下さい）'!AD157</f>
        <v>0</v>
      </c>
      <c r="AE157" s="709"/>
      <c r="AF157" s="709"/>
      <c r="AG157" s="1079"/>
      <c r="AH157" s="927">
        <f>'事業主控（こちらにご入力下さい）'!AH157</f>
        <v>0</v>
      </c>
      <c r="AI157" s="928"/>
      <c r="AJ157" s="928"/>
      <c r="AK157" s="1082"/>
      <c r="AL157" s="439">
        <f>'事業主控（こちらにご入力下さい）'!AL157</f>
        <v>0</v>
      </c>
      <c r="AM157" s="1081"/>
      <c r="AN157" s="708">
        <f>'事業主控（こちらにご入力下さい）'!AN157</f>
        <v>0</v>
      </c>
      <c r="AO157" s="709"/>
      <c r="AP157" s="709"/>
      <c r="AQ157" s="709"/>
      <c r="AR157" s="709"/>
      <c r="AS157" s="58"/>
    </row>
    <row r="158" spans="2:45" ht="15" customHeight="1" x14ac:dyDescent="0.15">
      <c r="B158" s="1070" t="str">
        <f>'事業主控（こちらにご入力下さい）'!B158</f>
        <v>②</v>
      </c>
      <c r="C158" s="1066">
        <f>'事業主控（こちらにご入力下さい）'!C158</f>
        <v>0</v>
      </c>
      <c r="D158" s="579"/>
      <c r="E158" s="579"/>
      <c r="F158" s="579"/>
      <c r="G158" s="579"/>
      <c r="H158" s="579"/>
      <c r="I158" s="580"/>
      <c r="J158" s="1072">
        <f>'事業主控（こちらにご入力下さい）'!J158</f>
        <v>0</v>
      </c>
      <c r="K158" s="1073"/>
      <c r="L158" s="1073"/>
      <c r="M158" s="1073"/>
      <c r="N158" s="1074"/>
      <c r="O158" s="71">
        <f>'事業主控（こちらにご入力下さい）'!O158</f>
        <v>0</v>
      </c>
      <c r="P158" s="5" t="s">
        <v>45</v>
      </c>
      <c r="Q158" s="71">
        <f>'事業主控（こちらにご入力下さい）'!Q158</f>
        <v>0</v>
      </c>
      <c r="R158" s="5" t="s">
        <v>46</v>
      </c>
      <c r="S158" s="71">
        <f>'事業主控（こちらにご入力下さい）'!S158</f>
        <v>0</v>
      </c>
      <c r="T158" s="1022" t="s">
        <v>47</v>
      </c>
      <c r="U158" s="1022"/>
      <c r="V158" s="742">
        <f>'事業主控（こちらにご入力下さい）'!V158</f>
        <v>0</v>
      </c>
      <c r="W158" s="743"/>
      <c r="X158" s="743"/>
      <c r="Y158" s="66"/>
      <c r="Z158" s="53"/>
      <c r="AA158" s="73"/>
      <c r="AB158" s="73"/>
      <c r="AC158" s="66"/>
      <c r="AD158" s="53"/>
      <c r="AE158" s="73"/>
      <c r="AF158" s="73"/>
      <c r="AG158" s="66"/>
      <c r="AH158" s="744">
        <f>'事業主控（こちらにご入力下さい）'!AH158</f>
        <v>0</v>
      </c>
      <c r="AI158" s="745"/>
      <c r="AJ158" s="745"/>
      <c r="AK158" s="1080"/>
      <c r="AL158" s="53"/>
      <c r="AM158" s="54"/>
      <c r="AN158" s="744">
        <f>'事業主控（こちらにご入力下さい）'!AN158</f>
        <v>0</v>
      </c>
      <c r="AO158" s="745"/>
      <c r="AP158" s="745"/>
      <c r="AQ158" s="745"/>
      <c r="AR158" s="745"/>
      <c r="AS158" s="74"/>
    </row>
    <row r="159" spans="2:45" ht="15" customHeight="1" x14ac:dyDescent="0.15">
      <c r="B159" s="1071"/>
      <c r="C159" s="581"/>
      <c r="D159" s="581"/>
      <c r="E159" s="581"/>
      <c r="F159" s="581"/>
      <c r="G159" s="581"/>
      <c r="H159" s="581"/>
      <c r="I159" s="582"/>
      <c r="J159" s="1075"/>
      <c r="K159" s="1076"/>
      <c r="L159" s="1076"/>
      <c r="M159" s="1076"/>
      <c r="N159" s="1077"/>
      <c r="O159" s="75">
        <f>'事業主控（こちらにご入力下さい）'!O159</f>
        <v>0</v>
      </c>
      <c r="P159" s="16" t="s">
        <v>45</v>
      </c>
      <c r="Q159" s="75">
        <f>'事業主控（こちらにご入力下さい）'!Q159</f>
        <v>0</v>
      </c>
      <c r="R159" s="16" t="s">
        <v>46</v>
      </c>
      <c r="S159" s="75">
        <f>'事業主控（こちらにご入力下さい）'!S159</f>
        <v>0</v>
      </c>
      <c r="T159" s="480" t="s">
        <v>48</v>
      </c>
      <c r="U159" s="480"/>
      <c r="V159" s="927">
        <f>'事業主控（こちらにご入力下さい）'!V159</f>
        <v>0</v>
      </c>
      <c r="W159" s="928"/>
      <c r="X159" s="928"/>
      <c r="Y159" s="928"/>
      <c r="Z159" s="927">
        <f>'事業主控（こちらにご入力下さい）'!Z159</f>
        <v>0</v>
      </c>
      <c r="AA159" s="928"/>
      <c r="AB159" s="928"/>
      <c r="AC159" s="928"/>
      <c r="AD159" s="927">
        <f>'事業主控（こちらにご入力下さい）'!AD159</f>
        <v>0</v>
      </c>
      <c r="AE159" s="928"/>
      <c r="AF159" s="928"/>
      <c r="AG159" s="928"/>
      <c r="AH159" s="927">
        <f>'事業主控（こちらにご入力下さい）'!AH159</f>
        <v>0</v>
      </c>
      <c r="AI159" s="928"/>
      <c r="AJ159" s="928"/>
      <c r="AK159" s="1082"/>
      <c r="AL159" s="439">
        <f>'事業主控（こちらにご入力下さい）'!AL159</f>
        <v>0</v>
      </c>
      <c r="AM159" s="1081"/>
      <c r="AN159" s="708">
        <f>'事業主控（こちらにご入力下さい）'!AN159</f>
        <v>0</v>
      </c>
      <c r="AO159" s="709"/>
      <c r="AP159" s="709"/>
      <c r="AQ159" s="709"/>
      <c r="AR159" s="709"/>
      <c r="AS159" s="58"/>
    </row>
    <row r="160" spans="2:45" ht="15" customHeight="1" x14ac:dyDescent="0.15">
      <c r="B160" s="1070" t="str">
        <f>'事業主控（こちらにご入力下さい）'!B160</f>
        <v>③</v>
      </c>
      <c r="C160" s="1066">
        <f>'事業主控（こちらにご入力下さい）'!C160</f>
        <v>0</v>
      </c>
      <c r="D160" s="579"/>
      <c r="E160" s="579"/>
      <c r="F160" s="579"/>
      <c r="G160" s="579"/>
      <c r="H160" s="579"/>
      <c r="I160" s="580"/>
      <c r="J160" s="1072">
        <f>'事業主控（こちらにご入力下さい）'!J160</f>
        <v>0</v>
      </c>
      <c r="K160" s="1073"/>
      <c r="L160" s="1073"/>
      <c r="M160" s="1073"/>
      <c r="N160" s="1074"/>
      <c r="O160" s="71">
        <f>'事業主控（こちらにご入力下さい）'!O160</f>
        <v>0</v>
      </c>
      <c r="P160" s="5" t="s">
        <v>45</v>
      </c>
      <c r="Q160" s="71">
        <f>'事業主控（こちらにご入力下さい）'!Q160</f>
        <v>0</v>
      </c>
      <c r="R160" s="5" t="s">
        <v>46</v>
      </c>
      <c r="S160" s="71">
        <f>'事業主控（こちらにご入力下さい）'!S160</f>
        <v>0</v>
      </c>
      <c r="T160" s="1022" t="s">
        <v>47</v>
      </c>
      <c r="U160" s="1022"/>
      <c r="V160" s="742">
        <f>'事業主控（こちらにご入力下さい）'!V160</f>
        <v>0</v>
      </c>
      <c r="W160" s="743"/>
      <c r="X160" s="743"/>
      <c r="Y160" s="66"/>
      <c r="Z160" s="53"/>
      <c r="AA160" s="73"/>
      <c r="AB160" s="73"/>
      <c r="AC160" s="66"/>
      <c r="AD160" s="53"/>
      <c r="AE160" s="73"/>
      <c r="AF160" s="73"/>
      <c r="AG160" s="66"/>
      <c r="AH160" s="744">
        <f>'事業主控（こちらにご入力下さい）'!AH160</f>
        <v>0</v>
      </c>
      <c r="AI160" s="745"/>
      <c r="AJ160" s="745"/>
      <c r="AK160" s="1080"/>
      <c r="AL160" s="53"/>
      <c r="AM160" s="54"/>
      <c r="AN160" s="744">
        <f>'事業主控（こちらにご入力下さい）'!AN160</f>
        <v>0</v>
      </c>
      <c r="AO160" s="745"/>
      <c r="AP160" s="745"/>
      <c r="AQ160" s="745"/>
      <c r="AR160" s="745"/>
      <c r="AS160" s="74"/>
    </row>
    <row r="161" spans="2:45" ht="15" customHeight="1" x14ac:dyDescent="0.15">
      <c r="B161" s="1071"/>
      <c r="C161" s="581"/>
      <c r="D161" s="581"/>
      <c r="E161" s="581"/>
      <c r="F161" s="581"/>
      <c r="G161" s="581"/>
      <c r="H161" s="581"/>
      <c r="I161" s="582"/>
      <c r="J161" s="1075"/>
      <c r="K161" s="1076"/>
      <c r="L161" s="1076"/>
      <c r="M161" s="1076"/>
      <c r="N161" s="1077"/>
      <c r="O161" s="75">
        <f>'事業主控（こちらにご入力下さい）'!O161</f>
        <v>0</v>
      </c>
      <c r="P161" s="16" t="s">
        <v>45</v>
      </c>
      <c r="Q161" s="75">
        <f>'事業主控（こちらにご入力下さい）'!Q161</f>
        <v>0</v>
      </c>
      <c r="R161" s="16" t="s">
        <v>46</v>
      </c>
      <c r="S161" s="75">
        <f>'事業主控（こちらにご入力下さい）'!S161</f>
        <v>0</v>
      </c>
      <c r="T161" s="480" t="s">
        <v>48</v>
      </c>
      <c r="U161" s="480"/>
      <c r="V161" s="927">
        <f>'事業主控（こちらにご入力下さい）'!V161</f>
        <v>0</v>
      </c>
      <c r="W161" s="928"/>
      <c r="X161" s="928"/>
      <c r="Y161" s="928"/>
      <c r="Z161" s="927">
        <f>'事業主控（こちらにご入力下さい）'!Z161</f>
        <v>0</v>
      </c>
      <c r="AA161" s="928"/>
      <c r="AB161" s="928"/>
      <c r="AC161" s="928"/>
      <c r="AD161" s="927">
        <f>'事業主控（こちらにご入力下さい）'!AD161</f>
        <v>0</v>
      </c>
      <c r="AE161" s="928"/>
      <c r="AF161" s="928"/>
      <c r="AG161" s="928"/>
      <c r="AH161" s="927">
        <f>'事業主控（こちらにご入力下さい）'!AH161</f>
        <v>0</v>
      </c>
      <c r="AI161" s="928"/>
      <c r="AJ161" s="928"/>
      <c r="AK161" s="1082"/>
      <c r="AL161" s="439">
        <f>'事業主控（こちらにご入力下さい）'!AL161</f>
        <v>0</v>
      </c>
      <c r="AM161" s="1081"/>
      <c r="AN161" s="708">
        <f>'事業主控（こちらにご入力下さい）'!AN161</f>
        <v>0</v>
      </c>
      <c r="AO161" s="709"/>
      <c r="AP161" s="709"/>
      <c r="AQ161" s="709"/>
      <c r="AR161" s="709"/>
      <c r="AS161" s="58"/>
    </row>
    <row r="162" spans="2:45" ht="15" customHeight="1" x14ac:dyDescent="0.15">
      <c r="B162" s="1070" t="str">
        <f>'事業主控（こちらにご入力下さい）'!B162</f>
        <v>④</v>
      </c>
      <c r="C162" s="1066">
        <f>'事業主控（こちらにご入力下さい）'!C162</f>
        <v>0</v>
      </c>
      <c r="D162" s="579"/>
      <c r="E162" s="579"/>
      <c r="F162" s="579"/>
      <c r="G162" s="579"/>
      <c r="H162" s="579"/>
      <c r="I162" s="580"/>
      <c r="J162" s="1072">
        <f>'事業主控（こちらにご入力下さい）'!J162</f>
        <v>0</v>
      </c>
      <c r="K162" s="1073"/>
      <c r="L162" s="1073"/>
      <c r="M162" s="1073"/>
      <c r="N162" s="1074"/>
      <c r="O162" s="71">
        <f>'事業主控（こちらにご入力下さい）'!O162</f>
        <v>0</v>
      </c>
      <c r="P162" s="5" t="s">
        <v>45</v>
      </c>
      <c r="Q162" s="71">
        <f>'事業主控（こちらにご入力下さい）'!Q162</f>
        <v>0</v>
      </c>
      <c r="R162" s="5" t="s">
        <v>46</v>
      </c>
      <c r="S162" s="71">
        <f>'事業主控（こちらにご入力下さい）'!S162</f>
        <v>0</v>
      </c>
      <c r="T162" s="1022" t="s">
        <v>47</v>
      </c>
      <c r="U162" s="1022"/>
      <c r="V162" s="742">
        <f>'事業主控（こちらにご入力下さい）'!V162</f>
        <v>0</v>
      </c>
      <c r="W162" s="743"/>
      <c r="X162" s="743"/>
      <c r="Y162" s="66"/>
      <c r="Z162" s="53"/>
      <c r="AA162" s="73"/>
      <c r="AB162" s="73"/>
      <c r="AC162" s="66"/>
      <c r="AD162" s="53"/>
      <c r="AE162" s="73"/>
      <c r="AF162" s="73"/>
      <c r="AG162" s="66"/>
      <c r="AH162" s="744">
        <f>'事業主控（こちらにご入力下さい）'!AH162</f>
        <v>0</v>
      </c>
      <c r="AI162" s="745"/>
      <c r="AJ162" s="745"/>
      <c r="AK162" s="1080"/>
      <c r="AL162" s="53"/>
      <c r="AM162" s="54"/>
      <c r="AN162" s="744">
        <f>'事業主控（こちらにご入力下さい）'!AN162</f>
        <v>0</v>
      </c>
      <c r="AO162" s="745"/>
      <c r="AP162" s="745"/>
      <c r="AQ162" s="745"/>
      <c r="AR162" s="745"/>
      <c r="AS162" s="74"/>
    </row>
    <row r="163" spans="2:45" ht="15" customHeight="1" x14ac:dyDescent="0.15">
      <c r="B163" s="1071"/>
      <c r="C163" s="581"/>
      <c r="D163" s="581"/>
      <c r="E163" s="581"/>
      <c r="F163" s="581"/>
      <c r="G163" s="581"/>
      <c r="H163" s="581"/>
      <c r="I163" s="582"/>
      <c r="J163" s="1075"/>
      <c r="K163" s="1076"/>
      <c r="L163" s="1076"/>
      <c r="M163" s="1076"/>
      <c r="N163" s="1077"/>
      <c r="O163" s="75">
        <f>'事業主控（こちらにご入力下さい）'!O163</f>
        <v>0</v>
      </c>
      <c r="P163" s="16" t="s">
        <v>45</v>
      </c>
      <c r="Q163" s="75">
        <f>'事業主控（こちらにご入力下さい）'!Q163</f>
        <v>0</v>
      </c>
      <c r="R163" s="16" t="s">
        <v>46</v>
      </c>
      <c r="S163" s="75">
        <f>'事業主控（こちらにご入力下さい）'!S163</f>
        <v>0</v>
      </c>
      <c r="T163" s="480" t="s">
        <v>48</v>
      </c>
      <c r="U163" s="480"/>
      <c r="V163" s="927">
        <f>'事業主控（こちらにご入力下さい）'!V163</f>
        <v>0</v>
      </c>
      <c r="W163" s="928"/>
      <c r="X163" s="928"/>
      <c r="Y163" s="928"/>
      <c r="Z163" s="927">
        <f>'事業主控（こちらにご入力下さい）'!Z163</f>
        <v>0</v>
      </c>
      <c r="AA163" s="928"/>
      <c r="AB163" s="928"/>
      <c r="AC163" s="928"/>
      <c r="AD163" s="927">
        <f>'事業主控（こちらにご入力下さい）'!AD163</f>
        <v>0</v>
      </c>
      <c r="AE163" s="928"/>
      <c r="AF163" s="928"/>
      <c r="AG163" s="928"/>
      <c r="AH163" s="927">
        <f>'事業主控（こちらにご入力下さい）'!AH163</f>
        <v>0</v>
      </c>
      <c r="AI163" s="928"/>
      <c r="AJ163" s="928"/>
      <c r="AK163" s="1082"/>
      <c r="AL163" s="439">
        <f>'事業主控（こちらにご入力下さい）'!AL163</f>
        <v>0</v>
      </c>
      <c r="AM163" s="1081"/>
      <c r="AN163" s="708">
        <f>'事業主控（こちらにご入力下さい）'!AN163</f>
        <v>0</v>
      </c>
      <c r="AO163" s="709"/>
      <c r="AP163" s="709"/>
      <c r="AQ163" s="709"/>
      <c r="AR163" s="709"/>
      <c r="AS163" s="58"/>
    </row>
    <row r="164" spans="2:45" ht="15" customHeight="1" x14ac:dyDescent="0.15">
      <c r="B164" s="1070" t="str">
        <f>'事業主控（こちらにご入力下さい）'!B164</f>
        <v>⑤</v>
      </c>
      <c r="C164" s="1066">
        <f>'事業主控（こちらにご入力下さい）'!C164</f>
        <v>0</v>
      </c>
      <c r="D164" s="579"/>
      <c r="E164" s="579"/>
      <c r="F164" s="579"/>
      <c r="G164" s="579"/>
      <c r="H164" s="579"/>
      <c r="I164" s="580"/>
      <c r="J164" s="1072">
        <f>'事業主控（こちらにご入力下さい）'!J164</f>
        <v>0</v>
      </c>
      <c r="K164" s="1073"/>
      <c r="L164" s="1073"/>
      <c r="M164" s="1073"/>
      <c r="N164" s="1074"/>
      <c r="O164" s="71">
        <f>'事業主控（こちらにご入力下さい）'!O164</f>
        <v>0</v>
      </c>
      <c r="P164" s="5" t="s">
        <v>45</v>
      </c>
      <c r="Q164" s="71">
        <f>'事業主控（こちらにご入力下さい）'!Q164</f>
        <v>0</v>
      </c>
      <c r="R164" s="5" t="s">
        <v>46</v>
      </c>
      <c r="S164" s="71">
        <f>'事業主控（こちらにご入力下さい）'!S164</f>
        <v>0</v>
      </c>
      <c r="T164" s="1022" t="s">
        <v>47</v>
      </c>
      <c r="U164" s="1022"/>
      <c r="V164" s="742">
        <f>'事業主控（こちらにご入力下さい）'!V164</f>
        <v>0</v>
      </c>
      <c r="W164" s="743"/>
      <c r="X164" s="743"/>
      <c r="Y164" s="66"/>
      <c r="Z164" s="53"/>
      <c r="AA164" s="73"/>
      <c r="AB164" s="73"/>
      <c r="AC164" s="66"/>
      <c r="AD164" s="53"/>
      <c r="AE164" s="73"/>
      <c r="AF164" s="73"/>
      <c r="AG164" s="66"/>
      <c r="AH164" s="744">
        <f>'事業主控（こちらにご入力下さい）'!AH164</f>
        <v>0</v>
      </c>
      <c r="AI164" s="745"/>
      <c r="AJ164" s="745"/>
      <c r="AK164" s="1080"/>
      <c r="AL164" s="53"/>
      <c r="AM164" s="54"/>
      <c r="AN164" s="744">
        <f>'事業主控（こちらにご入力下さい）'!AN164</f>
        <v>0</v>
      </c>
      <c r="AO164" s="745"/>
      <c r="AP164" s="745"/>
      <c r="AQ164" s="745"/>
      <c r="AR164" s="745"/>
      <c r="AS164" s="74"/>
    </row>
    <row r="165" spans="2:45" ht="15" customHeight="1" x14ac:dyDescent="0.15">
      <c r="B165" s="1071"/>
      <c r="C165" s="581"/>
      <c r="D165" s="581"/>
      <c r="E165" s="581"/>
      <c r="F165" s="581"/>
      <c r="G165" s="581"/>
      <c r="H165" s="581"/>
      <c r="I165" s="582"/>
      <c r="J165" s="1075"/>
      <c r="K165" s="1076"/>
      <c r="L165" s="1076"/>
      <c r="M165" s="1076"/>
      <c r="N165" s="1077"/>
      <c r="O165" s="75">
        <f>'事業主控（こちらにご入力下さい）'!O165</f>
        <v>0</v>
      </c>
      <c r="P165" s="16" t="s">
        <v>45</v>
      </c>
      <c r="Q165" s="75">
        <f>'事業主控（こちらにご入力下さい）'!Q165</f>
        <v>0</v>
      </c>
      <c r="R165" s="16" t="s">
        <v>46</v>
      </c>
      <c r="S165" s="75">
        <f>'事業主控（こちらにご入力下さい）'!S165</f>
        <v>0</v>
      </c>
      <c r="T165" s="480" t="s">
        <v>48</v>
      </c>
      <c r="U165" s="480"/>
      <c r="V165" s="927">
        <f>'事業主控（こちらにご入力下さい）'!V165</f>
        <v>0</v>
      </c>
      <c r="W165" s="928"/>
      <c r="X165" s="928"/>
      <c r="Y165" s="928"/>
      <c r="Z165" s="927">
        <f>'事業主控（こちらにご入力下さい）'!Z165</f>
        <v>0</v>
      </c>
      <c r="AA165" s="928"/>
      <c r="AB165" s="928"/>
      <c r="AC165" s="928"/>
      <c r="AD165" s="927">
        <f>'事業主控（こちらにご入力下さい）'!AD165</f>
        <v>0</v>
      </c>
      <c r="AE165" s="928"/>
      <c r="AF165" s="928"/>
      <c r="AG165" s="928"/>
      <c r="AH165" s="927">
        <f>'事業主控（こちらにご入力下さい）'!AH165</f>
        <v>0</v>
      </c>
      <c r="AI165" s="928"/>
      <c r="AJ165" s="928"/>
      <c r="AK165" s="1082"/>
      <c r="AL165" s="439">
        <f>'事業主控（こちらにご入力下さい）'!AL165</f>
        <v>0</v>
      </c>
      <c r="AM165" s="1081"/>
      <c r="AN165" s="708">
        <f>'事業主控（こちらにご入力下さい）'!AN165</f>
        <v>0</v>
      </c>
      <c r="AO165" s="709"/>
      <c r="AP165" s="709"/>
      <c r="AQ165" s="709"/>
      <c r="AR165" s="709"/>
      <c r="AS165" s="58"/>
    </row>
    <row r="166" spans="2:45" ht="15" customHeight="1" x14ac:dyDescent="0.15">
      <c r="B166" s="1070" t="str">
        <f>'事業主控（こちらにご入力下さい）'!B166</f>
        <v>⑥</v>
      </c>
      <c r="C166" s="1066">
        <f>'事業主控（こちらにご入力下さい）'!C166</f>
        <v>0</v>
      </c>
      <c r="D166" s="579"/>
      <c r="E166" s="579"/>
      <c r="F166" s="579"/>
      <c r="G166" s="579"/>
      <c r="H166" s="579"/>
      <c r="I166" s="580"/>
      <c r="J166" s="1072">
        <f>'事業主控（こちらにご入力下さい）'!J166</f>
        <v>0</v>
      </c>
      <c r="K166" s="1073"/>
      <c r="L166" s="1073"/>
      <c r="M166" s="1073"/>
      <c r="N166" s="1074"/>
      <c r="O166" s="71">
        <f>'事業主控（こちらにご入力下さい）'!O166</f>
        <v>0</v>
      </c>
      <c r="P166" s="5" t="s">
        <v>45</v>
      </c>
      <c r="Q166" s="71">
        <f>'事業主控（こちらにご入力下さい）'!Q166</f>
        <v>0</v>
      </c>
      <c r="R166" s="5" t="s">
        <v>46</v>
      </c>
      <c r="S166" s="71">
        <f>'事業主控（こちらにご入力下さい）'!S166</f>
        <v>0</v>
      </c>
      <c r="T166" s="1022" t="s">
        <v>47</v>
      </c>
      <c r="U166" s="1022"/>
      <c r="V166" s="742">
        <f>'事業主控（こちらにご入力下さい）'!V166</f>
        <v>0</v>
      </c>
      <c r="W166" s="743"/>
      <c r="X166" s="743"/>
      <c r="Y166" s="66"/>
      <c r="Z166" s="53"/>
      <c r="AA166" s="73"/>
      <c r="AB166" s="73"/>
      <c r="AC166" s="66"/>
      <c r="AD166" s="53"/>
      <c r="AE166" s="73"/>
      <c r="AF166" s="73"/>
      <c r="AG166" s="66"/>
      <c r="AH166" s="744">
        <f>'事業主控（こちらにご入力下さい）'!AH166</f>
        <v>0</v>
      </c>
      <c r="AI166" s="745"/>
      <c r="AJ166" s="745"/>
      <c r="AK166" s="1080"/>
      <c r="AL166" s="53"/>
      <c r="AM166" s="54"/>
      <c r="AN166" s="744">
        <f>'事業主控（こちらにご入力下さい）'!AN166</f>
        <v>0</v>
      </c>
      <c r="AO166" s="745"/>
      <c r="AP166" s="745"/>
      <c r="AQ166" s="745"/>
      <c r="AR166" s="745"/>
      <c r="AS166" s="74"/>
    </row>
    <row r="167" spans="2:45" ht="15" customHeight="1" x14ac:dyDescent="0.15">
      <c r="B167" s="1071"/>
      <c r="C167" s="581"/>
      <c r="D167" s="581"/>
      <c r="E167" s="581"/>
      <c r="F167" s="581"/>
      <c r="G167" s="581"/>
      <c r="H167" s="581"/>
      <c r="I167" s="582"/>
      <c r="J167" s="1075"/>
      <c r="K167" s="1076"/>
      <c r="L167" s="1076"/>
      <c r="M167" s="1076"/>
      <c r="N167" s="1077"/>
      <c r="O167" s="75">
        <f>'事業主控（こちらにご入力下さい）'!O167</f>
        <v>0</v>
      </c>
      <c r="P167" s="16" t="s">
        <v>45</v>
      </c>
      <c r="Q167" s="75">
        <f>'事業主控（こちらにご入力下さい）'!Q167</f>
        <v>0</v>
      </c>
      <c r="R167" s="16" t="s">
        <v>46</v>
      </c>
      <c r="S167" s="75">
        <f>'事業主控（こちらにご入力下さい）'!S167</f>
        <v>0</v>
      </c>
      <c r="T167" s="480" t="s">
        <v>48</v>
      </c>
      <c r="U167" s="480"/>
      <c r="V167" s="927">
        <f>'事業主控（こちらにご入力下さい）'!V167</f>
        <v>0</v>
      </c>
      <c r="W167" s="928"/>
      <c r="X167" s="928"/>
      <c r="Y167" s="928"/>
      <c r="Z167" s="927">
        <f>'事業主控（こちらにご入力下さい）'!Z167</f>
        <v>0</v>
      </c>
      <c r="AA167" s="928"/>
      <c r="AB167" s="928"/>
      <c r="AC167" s="928"/>
      <c r="AD167" s="927">
        <f>'事業主控（こちらにご入力下さい）'!AD167</f>
        <v>0</v>
      </c>
      <c r="AE167" s="928"/>
      <c r="AF167" s="928"/>
      <c r="AG167" s="928"/>
      <c r="AH167" s="927">
        <f>'事業主控（こちらにご入力下さい）'!AH167</f>
        <v>0</v>
      </c>
      <c r="AI167" s="928"/>
      <c r="AJ167" s="928"/>
      <c r="AK167" s="1082"/>
      <c r="AL167" s="439">
        <f>'事業主控（こちらにご入力下さい）'!AL167</f>
        <v>0</v>
      </c>
      <c r="AM167" s="1081"/>
      <c r="AN167" s="708">
        <f>'事業主控（こちらにご入力下さい）'!AN167</f>
        <v>0</v>
      </c>
      <c r="AO167" s="709"/>
      <c r="AP167" s="709"/>
      <c r="AQ167" s="709"/>
      <c r="AR167" s="709"/>
      <c r="AS167" s="58"/>
    </row>
    <row r="168" spans="2:45" ht="15" customHeight="1" x14ac:dyDescent="0.15">
      <c r="B168" s="1070" t="str">
        <f>'事業主控（こちらにご入力下さい）'!B168</f>
        <v>⑦</v>
      </c>
      <c r="C168" s="1066">
        <f>'事業主控（こちらにご入力下さい）'!C168</f>
        <v>0</v>
      </c>
      <c r="D168" s="579"/>
      <c r="E168" s="579"/>
      <c r="F168" s="579"/>
      <c r="G168" s="579"/>
      <c r="H168" s="579"/>
      <c r="I168" s="580"/>
      <c r="J168" s="1072">
        <f>'事業主控（こちらにご入力下さい）'!J168</f>
        <v>0</v>
      </c>
      <c r="K168" s="1073"/>
      <c r="L168" s="1073"/>
      <c r="M168" s="1073"/>
      <c r="N168" s="1074"/>
      <c r="O168" s="71">
        <f>'事業主控（こちらにご入力下さい）'!O168</f>
        <v>0</v>
      </c>
      <c r="P168" s="5" t="s">
        <v>45</v>
      </c>
      <c r="Q168" s="71">
        <f>'事業主控（こちらにご入力下さい）'!Q168</f>
        <v>0</v>
      </c>
      <c r="R168" s="5" t="s">
        <v>46</v>
      </c>
      <c r="S168" s="71">
        <f>'事業主控（こちらにご入力下さい）'!S168</f>
        <v>0</v>
      </c>
      <c r="T168" s="1022" t="s">
        <v>47</v>
      </c>
      <c r="U168" s="1022"/>
      <c r="V168" s="742">
        <f>'事業主控（こちらにご入力下さい）'!V168</f>
        <v>0</v>
      </c>
      <c r="W168" s="743"/>
      <c r="X168" s="743"/>
      <c r="Y168" s="66"/>
      <c r="Z168" s="53"/>
      <c r="AA168" s="73"/>
      <c r="AB168" s="73"/>
      <c r="AC168" s="66"/>
      <c r="AD168" s="53"/>
      <c r="AE168" s="73"/>
      <c r="AF168" s="73"/>
      <c r="AG168" s="66"/>
      <c r="AH168" s="744">
        <f>'事業主控（こちらにご入力下さい）'!AH168</f>
        <v>0</v>
      </c>
      <c r="AI168" s="745"/>
      <c r="AJ168" s="745"/>
      <c r="AK168" s="1080"/>
      <c r="AL168" s="53"/>
      <c r="AM168" s="54"/>
      <c r="AN168" s="744">
        <f>'事業主控（こちらにご入力下さい）'!AN168</f>
        <v>0</v>
      </c>
      <c r="AO168" s="745"/>
      <c r="AP168" s="745"/>
      <c r="AQ168" s="745"/>
      <c r="AR168" s="745"/>
      <c r="AS168" s="74"/>
    </row>
    <row r="169" spans="2:45" ht="15" customHeight="1" x14ac:dyDescent="0.15">
      <c r="B169" s="1071"/>
      <c r="C169" s="581"/>
      <c r="D169" s="581"/>
      <c r="E169" s="581"/>
      <c r="F169" s="581"/>
      <c r="G169" s="581"/>
      <c r="H169" s="581"/>
      <c r="I169" s="582"/>
      <c r="J169" s="1075"/>
      <c r="K169" s="1076"/>
      <c r="L169" s="1076"/>
      <c r="M169" s="1076"/>
      <c r="N169" s="1077"/>
      <c r="O169" s="75">
        <f>'事業主控（こちらにご入力下さい）'!O169</f>
        <v>0</v>
      </c>
      <c r="P169" s="16" t="s">
        <v>45</v>
      </c>
      <c r="Q169" s="75">
        <f>'事業主控（こちらにご入力下さい）'!Q169</f>
        <v>0</v>
      </c>
      <c r="R169" s="16" t="s">
        <v>46</v>
      </c>
      <c r="S169" s="75">
        <f>'事業主控（こちらにご入力下さい）'!S169</f>
        <v>0</v>
      </c>
      <c r="T169" s="480" t="s">
        <v>48</v>
      </c>
      <c r="U169" s="480"/>
      <c r="V169" s="927">
        <f>'事業主控（こちらにご入力下さい）'!V169</f>
        <v>0</v>
      </c>
      <c r="W169" s="928"/>
      <c r="X169" s="928"/>
      <c r="Y169" s="928"/>
      <c r="Z169" s="927">
        <f>'事業主控（こちらにご入力下さい）'!Z169</f>
        <v>0</v>
      </c>
      <c r="AA169" s="928"/>
      <c r="AB169" s="928"/>
      <c r="AC169" s="928"/>
      <c r="AD169" s="927">
        <f>'事業主控（こちらにご入力下さい）'!AD169</f>
        <v>0</v>
      </c>
      <c r="AE169" s="928"/>
      <c r="AF169" s="928"/>
      <c r="AG169" s="928"/>
      <c r="AH169" s="927">
        <f>'事業主控（こちらにご入力下さい）'!AH169</f>
        <v>0</v>
      </c>
      <c r="AI169" s="928"/>
      <c r="AJ169" s="928"/>
      <c r="AK169" s="1082"/>
      <c r="AL169" s="439">
        <f>'事業主控（こちらにご入力下さい）'!AL169</f>
        <v>0</v>
      </c>
      <c r="AM169" s="1081"/>
      <c r="AN169" s="708">
        <f>'事業主控（こちらにご入力下さい）'!AN169</f>
        <v>0</v>
      </c>
      <c r="AO169" s="709"/>
      <c r="AP169" s="709"/>
      <c r="AQ169" s="709"/>
      <c r="AR169" s="709"/>
      <c r="AS169" s="58"/>
    </row>
    <row r="170" spans="2:45" ht="15" customHeight="1" x14ac:dyDescent="0.15">
      <c r="B170" s="1070" t="str">
        <f>'事業主控（こちらにご入力下さい）'!B170</f>
        <v>⑧</v>
      </c>
      <c r="C170" s="1066">
        <f>'事業主控（こちらにご入力下さい）'!C170</f>
        <v>0</v>
      </c>
      <c r="D170" s="579"/>
      <c r="E170" s="579"/>
      <c r="F170" s="579"/>
      <c r="G170" s="579"/>
      <c r="H170" s="579"/>
      <c r="I170" s="580"/>
      <c r="J170" s="1072">
        <f>'事業主控（こちらにご入力下さい）'!J170</f>
        <v>0</v>
      </c>
      <c r="K170" s="1073"/>
      <c r="L170" s="1073"/>
      <c r="M170" s="1073"/>
      <c r="N170" s="1074"/>
      <c r="O170" s="71">
        <f>'事業主控（こちらにご入力下さい）'!O170</f>
        <v>0</v>
      </c>
      <c r="P170" s="5" t="s">
        <v>45</v>
      </c>
      <c r="Q170" s="71">
        <f>'事業主控（こちらにご入力下さい）'!Q170</f>
        <v>0</v>
      </c>
      <c r="R170" s="5" t="s">
        <v>46</v>
      </c>
      <c r="S170" s="71">
        <f>'事業主控（こちらにご入力下さい）'!S170</f>
        <v>0</v>
      </c>
      <c r="T170" s="1022" t="s">
        <v>47</v>
      </c>
      <c r="U170" s="1022"/>
      <c r="V170" s="742">
        <f>'事業主控（こちらにご入力下さい）'!V170</f>
        <v>0</v>
      </c>
      <c r="W170" s="743"/>
      <c r="X170" s="743"/>
      <c r="Y170" s="66"/>
      <c r="Z170" s="53"/>
      <c r="AA170" s="73"/>
      <c r="AB170" s="73"/>
      <c r="AC170" s="66"/>
      <c r="AD170" s="53"/>
      <c r="AE170" s="73"/>
      <c r="AF170" s="73"/>
      <c r="AG170" s="66"/>
      <c r="AH170" s="744">
        <f>'事業主控（こちらにご入力下さい）'!AH170</f>
        <v>0</v>
      </c>
      <c r="AI170" s="745"/>
      <c r="AJ170" s="745"/>
      <c r="AK170" s="1080"/>
      <c r="AL170" s="53"/>
      <c r="AM170" s="54"/>
      <c r="AN170" s="744">
        <f>'事業主控（こちらにご入力下さい）'!AN170</f>
        <v>0</v>
      </c>
      <c r="AO170" s="745"/>
      <c r="AP170" s="745"/>
      <c r="AQ170" s="745"/>
      <c r="AR170" s="745"/>
      <c r="AS170" s="74"/>
    </row>
    <row r="171" spans="2:45" ht="15" customHeight="1" x14ac:dyDescent="0.15">
      <c r="B171" s="1071"/>
      <c r="C171" s="581"/>
      <c r="D171" s="581"/>
      <c r="E171" s="581"/>
      <c r="F171" s="581"/>
      <c r="G171" s="581"/>
      <c r="H171" s="581"/>
      <c r="I171" s="582"/>
      <c r="J171" s="1075"/>
      <c r="K171" s="1076"/>
      <c r="L171" s="1076"/>
      <c r="M171" s="1076"/>
      <c r="N171" s="1077"/>
      <c r="O171" s="75">
        <f>'事業主控（こちらにご入力下さい）'!O171</f>
        <v>0</v>
      </c>
      <c r="P171" s="16" t="s">
        <v>45</v>
      </c>
      <c r="Q171" s="75">
        <f>'事業主控（こちらにご入力下さい）'!Q171</f>
        <v>0</v>
      </c>
      <c r="R171" s="16" t="s">
        <v>46</v>
      </c>
      <c r="S171" s="75">
        <f>'事業主控（こちらにご入力下さい）'!S171</f>
        <v>0</v>
      </c>
      <c r="T171" s="480" t="s">
        <v>48</v>
      </c>
      <c r="U171" s="480"/>
      <c r="V171" s="927">
        <f>'事業主控（こちらにご入力下さい）'!V171</f>
        <v>0</v>
      </c>
      <c r="W171" s="928"/>
      <c r="X171" s="928"/>
      <c r="Y171" s="928"/>
      <c r="Z171" s="927">
        <f>'事業主控（こちらにご入力下さい）'!Z171</f>
        <v>0</v>
      </c>
      <c r="AA171" s="928"/>
      <c r="AB171" s="928"/>
      <c r="AC171" s="928"/>
      <c r="AD171" s="927">
        <f>'事業主控（こちらにご入力下さい）'!AD171</f>
        <v>0</v>
      </c>
      <c r="AE171" s="928"/>
      <c r="AF171" s="928"/>
      <c r="AG171" s="928"/>
      <c r="AH171" s="927">
        <f>'事業主控（こちらにご入力下さい）'!AH171</f>
        <v>0</v>
      </c>
      <c r="AI171" s="928"/>
      <c r="AJ171" s="928"/>
      <c r="AK171" s="1082"/>
      <c r="AL171" s="439">
        <f>'事業主控（こちらにご入力下さい）'!AL171</f>
        <v>0</v>
      </c>
      <c r="AM171" s="1081"/>
      <c r="AN171" s="708">
        <f>'事業主控（こちらにご入力下さい）'!AN171</f>
        <v>0</v>
      </c>
      <c r="AO171" s="709"/>
      <c r="AP171" s="709"/>
      <c r="AQ171" s="709"/>
      <c r="AR171" s="709"/>
      <c r="AS171" s="58"/>
    </row>
    <row r="172" spans="2:45" ht="15" customHeight="1" x14ac:dyDescent="0.15">
      <c r="B172" s="1070" t="str">
        <f>'事業主控（こちらにご入力下さい）'!B172</f>
        <v>⑨</v>
      </c>
      <c r="C172" s="1066">
        <f>'事業主控（こちらにご入力下さい）'!C172</f>
        <v>0</v>
      </c>
      <c r="D172" s="579"/>
      <c r="E172" s="579"/>
      <c r="F172" s="579"/>
      <c r="G172" s="579"/>
      <c r="H172" s="579"/>
      <c r="I172" s="580"/>
      <c r="J172" s="1072">
        <f>'事業主控（こちらにご入力下さい）'!J172</f>
        <v>0</v>
      </c>
      <c r="K172" s="1073"/>
      <c r="L172" s="1073"/>
      <c r="M172" s="1073"/>
      <c r="N172" s="1074"/>
      <c r="O172" s="71">
        <f>'事業主控（こちらにご入力下さい）'!O172</f>
        <v>0</v>
      </c>
      <c r="P172" s="5" t="s">
        <v>45</v>
      </c>
      <c r="Q172" s="71">
        <f>'事業主控（こちらにご入力下さい）'!Q172</f>
        <v>0</v>
      </c>
      <c r="R172" s="5" t="s">
        <v>46</v>
      </c>
      <c r="S172" s="71">
        <f>'事業主控（こちらにご入力下さい）'!S172</f>
        <v>0</v>
      </c>
      <c r="T172" s="1022" t="s">
        <v>47</v>
      </c>
      <c r="U172" s="1022"/>
      <c r="V172" s="742">
        <f>'事業主控（こちらにご入力下さい）'!V172</f>
        <v>0</v>
      </c>
      <c r="W172" s="743"/>
      <c r="X172" s="743"/>
      <c r="Y172" s="66"/>
      <c r="Z172" s="53"/>
      <c r="AA172" s="73"/>
      <c r="AB172" s="73"/>
      <c r="AC172" s="66"/>
      <c r="AD172" s="53"/>
      <c r="AE172" s="73"/>
      <c r="AF172" s="73"/>
      <c r="AG172" s="66"/>
      <c r="AH172" s="744">
        <f>'事業主控（こちらにご入力下さい）'!AH172</f>
        <v>0</v>
      </c>
      <c r="AI172" s="745"/>
      <c r="AJ172" s="745"/>
      <c r="AK172" s="1080"/>
      <c r="AL172" s="53"/>
      <c r="AM172" s="54"/>
      <c r="AN172" s="744">
        <f>'事業主控（こちらにご入力下さい）'!AN172</f>
        <v>0</v>
      </c>
      <c r="AO172" s="745"/>
      <c r="AP172" s="745"/>
      <c r="AQ172" s="745"/>
      <c r="AR172" s="745"/>
      <c r="AS172" s="74"/>
    </row>
    <row r="173" spans="2:45" ht="15" customHeight="1" x14ac:dyDescent="0.15">
      <c r="B173" s="1071"/>
      <c r="C173" s="581"/>
      <c r="D173" s="581"/>
      <c r="E173" s="581"/>
      <c r="F173" s="581"/>
      <c r="G173" s="581"/>
      <c r="H173" s="581"/>
      <c r="I173" s="582"/>
      <c r="J173" s="1075"/>
      <c r="K173" s="1076"/>
      <c r="L173" s="1076"/>
      <c r="M173" s="1076"/>
      <c r="N173" s="1077"/>
      <c r="O173" s="75">
        <f>'事業主控（こちらにご入力下さい）'!O173</f>
        <v>0</v>
      </c>
      <c r="P173" s="16" t="s">
        <v>45</v>
      </c>
      <c r="Q173" s="75">
        <f>'事業主控（こちらにご入力下さい）'!Q173</f>
        <v>0</v>
      </c>
      <c r="R173" s="16" t="s">
        <v>46</v>
      </c>
      <c r="S173" s="75">
        <f>'事業主控（こちらにご入力下さい）'!S173</f>
        <v>0</v>
      </c>
      <c r="T173" s="480" t="s">
        <v>48</v>
      </c>
      <c r="U173" s="480"/>
      <c r="V173" s="927">
        <f>'事業主控（こちらにご入力下さい）'!V173</f>
        <v>0</v>
      </c>
      <c r="W173" s="928"/>
      <c r="X173" s="928"/>
      <c r="Y173" s="928"/>
      <c r="Z173" s="927">
        <f>'事業主控（こちらにご入力下さい）'!Z173</f>
        <v>0</v>
      </c>
      <c r="AA173" s="928"/>
      <c r="AB173" s="928"/>
      <c r="AC173" s="928"/>
      <c r="AD173" s="927">
        <f>'事業主控（こちらにご入力下さい）'!AD173</f>
        <v>0</v>
      </c>
      <c r="AE173" s="928"/>
      <c r="AF173" s="928"/>
      <c r="AG173" s="928"/>
      <c r="AH173" s="927">
        <f>'事業主控（こちらにご入力下さい）'!AH173</f>
        <v>0</v>
      </c>
      <c r="AI173" s="928"/>
      <c r="AJ173" s="928"/>
      <c r="AK173" s="1082"/>
      <c r="AL173" s="439">
        <f>'事業主控（こちらにご入力下さい）'!AL173</f>
        <v>0</v>
      </c>
      <c r="AM173" s="1081"/>
      <c r="AN173" s="708">
        <f>'事業主控（こちらにご入力下さい）'!AN173</f>
        <v>0</v>
      </c>
      <c r="AO173" s="709"/>
      <c r="AP173" s="709"/>
      <c r="AQ173" s="709"/>
      <c r="AR173" s="709"/>
      <c r="AS173" s="58"/>
    </row>
    <row r="174" spans="2:45" ht="9.75" customHeight="1" x14ac:dyDescent="0.15">
      <c r="B174" s="441" t="s">
        <v>85</v>
      </c>
      <c r="C174" s="592"/>
      <c r="D174" s="592"/>
      <c r="E174" s="303" t="s">
        <v>32</v>
      </c>
      <c r="F174" s="1067">
        <f>'事業主控（こちらにご入力下さい）'!F174</f>
        <v>0</v>
      </c>
      <c r="G174" s="601"/>
      <c r="H174" s="601"/>
      <c r="I174" s="601"/>
      <c r="J174" s="601"/>
      <c r="K174" s="601"/>
      <c r="L174" s="601"/>
      <c r="M174" s="601"/>
      <c r="N174" s="602"/>
      <c r="O174" s="441" t="s">
        <v>63</v>
      </c>
      <c r="P174" s="442"/>
      <c r="Q174" s="442"/>
      <c r="R174" s="442"/>
      <c r="S174" s="442"/>
      <c r="T174" s="442"/>
      <c r="U174" s="443"/>
      <c r="V174" s="744">
        <f>'事業主控（こちらにご入力下さい）'!V174</f>
        <v>0</v>
      </c>
      <c r="W174" s="745"/>
      <c r="X174" s="745"/>
      <c r="Y174" s="1080"/>
      <c r="Z174" s="53"/>
      <c r="AA174" s="73"/>
      <c r="AB174" s="73"/>
      <c r="AC174" s="66"/>
      <c r="AD174" s="53"/>
      <c r="AE174" s="73"/>
      <c r="AF174" s="73"/>
      <c r="AG174" s="66"/>
      <c r="AH174" s="744">
        <f>'事業主控（こちらにご入力下さい）'!AH174</f>
        <v>0</v>
      </c>
      <c r="AI174" s="745"/>
      <c r="AJ174" s="745"/>
      <c r="AK174" s="1080"/>
      <c r="AL174" s="53"/>
      <c r="AM174" s="54"/>
      <c r="AN174" s="744">
        <f>'事業主控（こちらにご入力下さい）'!AN174</f>
        <v>0</v>
      </c>
      <c r="AO174" s="745"/>
      <c r="AP174" s="745"/>
      <c r="AQ174" s="745"/>
      <c r="AR174" s="745"/>
      <c r="AS174" s="74"/>
    </row>
    <row r="175" spans="2:45" ht="9.75" customHeight="1" x14ac:dyDescent="0.15">
      <c r="B175" s="594"/>
      <c r="C175" s="640"/>
      <c r="D175" s="640"/>
      <c r="E175" s="304" t="s">
        <v>55</v>
      </c>
      <c r="F175" s="1068">
        <f>'事業主控（こちらにご入力下さい）'!F175</f>
        <v>0</v>
      </c>
      <c r="G175" s="604"/>
      <c r="H175" s="604"/>
      <c r="I175" s="604"/>
      <c r="J175" s="604"/>
      <c r="K175" s="604"/>
      <c r="L175" s="604"/>
      <c r="M175" s="604"/>
      <c r="N175" s="605"/>
      <c r="O175" s="444"/>
      <c r="P175" s="445"/>
      <c r="Q175" s="445"/>
      <c r="R175" s="445"/>
      <c r="S175" s="445"/>
      <c r="T175" s="445"/>
      <c r="U175" s="446"/>
      <c r="V175" s="434">
        <f>'事業主控（こちらにご入力下さい）'!V175</f>
        <v>0</v>
      </c>
      <c r="W175" s="1054"/>
      <c r="X175" s="1054"/>
      <c r="Y175" s="1055"/>
      <c r="Z175" s="434">
        <f>'事業主控（こちらにご入力下さい）'!Z175</f>
        <v>0</v>
      </c>
      <c r="AA175" s="1052"/>
      <c r="AB175" s="1052"/>
      <c r="AC175" s="1053"/>
      <c r="AD175" s="434">
        <f>'事業主控（こちらにご入力下さい）'!AD175</f>
        <v>0</v>
      </c>
      <c r="AE175" s="1052"/>
      <c r="AF175" s="1052"/>
      <c r="AG175" s="1053"/>
      <c r="AH175" s="434">
        <f>'事業主控（こちらにご入力下さい）'!AH175</f>
        <v>0</v>
      </c>
      <c r="AI175" s="435"/>
      <c r="AJ175" s="435"/>
      <c r="AK175" s="435"/>
      <c r="AL175" s="55"/>
      <c r="AM175" s="56"/>
      <c r="AN175" s="434">
        <f>'事業主控（こちらにご入力下さい）'!AN175</f>
        <v>0</v>
      </c>
      <c r="AO175" s="1054"/>
      <c r="AP175" s="1054"/>
      <c r="AQ175" s="1054"/>
      <c r="AR175" s="1054"/>
      <c r="AS175" s="182"/>
    </row>
    <row r="176" spans="2:45" ht="9.75" customHeight="1" x14ac:dyDescent="0.15">
      <c r="B176" s="594"/>
      <c r="C176" s="640"/>
      <c r="D176" s="640"/>
      <c r="E176" s="304" t="s">
        <v>33</v>
      </c>
      <c r="F176" s="1068">
        <f>'事業主控（こちらにご入力下さい）'!F176</f>
        <v>0</v>
      </c>
      <c r="G176" s="604"/>
      <c r="H176" s="604"/>
      <c r="I176" s="604"/>
      <c r="J176" s="604"/>
      <c r="K176" s="604"/>
      <c r="L176" s="604"/>
      <c r="M176" s="604"/>
      <c r="N176" s="605"/>
      <c r="O176" s="444"/>
      <c r="P176" s="445"/>
      <c r="Q176" s="445"/>
      <c r="R176" s="445"/>
      <c r="S176" s="445"/>
      <c r="T176" s="445"/>
      <c r="U176" s="446"/>
      <c r="V176" s="292"/>
      <c r="W176" s="294"/>
      <c r="X176" s="294"/>
      <c r="Y176" s="295"/>
      <c r="Z176" s="292"/>
      <c r="AA176" s="296"/>
      <c r="AB176" s="296"/>
      <c r="AC176" s="297"/>
      <c r="AD176" s="292"/>
      <c r="AE176" s="296"/>
      <c r="AF176" s="296"/>
      <c r="AG176" s="297"/>
      <c r="AH176" s="292"/>
      <c r="AI176" s="293"/>
      <c r="AJ176" s="293"/>
      <c r="AK176" s="293"/>
      <c r="AL176" s="298"/>
      <c r="AM176" s="299"/>
      <c r="AN176" s="292"/>
      <c r="AO176" s="294"/>
      <c r="AP176" s="294"/>
      <c r="AQ176" s="294"/>
      <c r="AR176" s="294"/>
      <c r="AS176" s="182"/>
    </row>
    <row r="177" spans="2:45" ht="9.75" customHeight="1" x14ac:dyDescent="0.15">
      <c r="B177" s="594"/>
      <c r="C177" s="640"/>
      <c r="D177" s="640"/>
      <c r="E177" s="304" t="s">
        <v>215</v>
      </c>
      <c r="F177" s="1068">
        <f>'事業主控（こちらにご入力下さい）'!F177</f>
        <v>0</v>
      </c>
      <c r="G177" s="604"/>
      <c r="H177" s="604"/>
      <c r="I177" s="604"/>
      <c r="J177" s="604"/>
      <c r="K177" s="604"/>
      <c r="L177" s="604"/>
      <c r="M177" s="604"/>
      <c r="N177" s="605"/>
      <c r="O177" s="444"/>
      <c r="P177" s="445"/>
      <c r="Q177" s="445"/>
      <c r="R177" s="445"/>
      <c r="S177" s="445"/>
      <c r="T177" s="445"/>
      <c r="U177" s="446"/>
      <c r="V177" s="292"/>
      <c r="W177" s="294"/>
      <c r="X177" s="294"/>
      <c r="Y177" s="295"/>
      <c r="Z177" s="292"/>
      <c r="AA177" s="296"/>
      <c r="AB177" s="296"/>
      <c r="AC177" s="297"/>
      <c r="AD177" s="292"/>
      <c r="AE177" s="296"/>
      <c r="AF177" s="296"/>
      <c r="AG177" s="297"/>
      <c r="AH177" s="292"/>
      <c r="AI177" s="293"/>
      <c r="AJ177" s="293"/>
      <c r="AK177" s="293"/>
      <c r="AL177" s="298"/>
      <c r="AM177" s="299"/>
      <c r="AN177" s="292"/>
      <c r="AO177" s="294"/>
      <c r="AP177" s="294"/>
      <c r="AQ177" s="294"/>
      <c r="AR177" s="294"/>
      <c r="AS177" s="182"/>
    </row>
    <row r="178" spans="2:45" ht="9.75" customHeight="1" x14ac:dyDescent="0.15">
      <c r="B178" s="594"/>
      <c r="C178" s="640"/>
      <c r="D178" s="640"/>
      <c r="E178" s="304" t="s">
        <v>284</v>
      </c>
      <c r="F178" s="1068">
        <f>'事業主控（こちらにご入力下さい）'!F178</f>
        <v>0</v>
      </c>
      <c r="G178" s="604"/>
      <c r="H178" s="604"/>
      <c r="I178" s="604"/>
      <c r="J178" s="604"/>
      <c r="K178" s="604"/>
      <c r="L178" s="604"/>
      <c r="M178" s="604"/>
      <c r="N178" s="605"/>
      <c r="O178" s="444"/>
      <c r="P178" s="445"/>
      <c r="Q178" s="445"/>
      <c r="R178" s="445"/>
      <c r="S178" s="445"/>
      <c r="T178" s="445"/>
      <c r="U178" s="446"/>
      <c r="V178" s="292"/>
      <c r="W178" s="294"/>
      <c r="X178" s="294"/>
      <c r="Y178" s="295"/>
      <c r="Z178" s="292"/>
      <c r="AA178" s="296"/>
      <c r="AB178" s="296"/>
      <c r="AC178" s="297"/>
      <c r="AD178" s="292"/>
      <c r="AE178" s="296"/>
      <c r="AF178" s="296"/>
      <c r="AG178" s="297"/>
      <c r="AH178" s="292"/>
      <c r="AI178" s="293"/>
      <c r="AJ178" s="293"/>
      <c r="AK178" s="293"/>
      <c r="AL178" s="298"/>
      <c r="AM178" s="299"/>
      <c r="AN178" s="292"/>
      <c r="AO178" s="294"/>
      <c r="AP178" s="294"/>
      <c r="AQ178" s="294"/>
      <c r="AR178" s="294"/>
      <c r="AS178" s="182"/>
    </row>
    <row r="179" spans="2:45" ht="9.75" customHeight="1" x14ac:dyDescent="0.15">
      <c r="B179" s="594"/>
      <c r="C179" s="640"/>
      <c r="D179" s="640"/>
      <c r="E179" s="304" t="s">
        <v>288</v>
      </c>
      <c r="F179" s="1068">
        <f>'事業主控（こちらにご入力下さい）'!F179</f>
        <v>0</v>
      </c>
      <c r="G179" s="604"/>
      <c r="H179" s="604"/>
      <c r="I179" s="604"/>
      <c r="J179" s="604"/>
      <c r="K179" s="604"/>
      <c r="L179" s="604"/>
      <c r="M179" s="604"/>
      <c r="N179" s="605"/>
      <c r="O179" s="444"/>
      <c r="P179" s="445"/>
      <c r="Q179" s="445"/>
      <c r="R179" s="445"/>
      <c r="S179" s="445"/>
      <c r="T179" s="445"/>
      <c r="U179" s="446"/>
      <c r="V179" s="292"/>
      <c r="W179" s="294"/>
      <c r="X179" s="294"/>
      <c r="Y179" s="295"/>
      <c r="Z179" s="292"/>
      <c r="AA179" s="296"/>
      <c r="AB179" s="296"/>
      <c r="AC179" s="297"/>
      <c r="AD179" s="292"/>
      <c r="AE179" s="296"/>
      <c r="AF179" s="296"/>
      <c r="AG179" s="297"/>
      <c r="AH179" s="292"/>
      <c r="AI179" s="293"/>
      <c r="AJ179" s="293"/>
      <c r="AK179" s="293"/>
      <c r="AL179" s="298"/>
      <c r="AM179" s="299"/>
      <c r="AN179" s="292"/>
      <c r="AO179" s="294"/>
      <c r="AP179" s="294"/>
      <c r="AQ179" s="294"/>
      <c r="AR179" s="294"/>
      <c r="AS179" s="182"/>
    </row>
    <row r="180" spans="2:45" ht="9.75" customHeight="1" x14ac:dyDescent="0.15">
      <c r="B180" s="594"/>
      <c r="C180" s="640"/>
      <c r="D180" s="640"/>
      <c r="E180" s="304" t="s">
        <v>289</v>
      </c>
      <c r="F180" s="1068">
        <f>'事業主控（こちらにご入力下さい）'!F180</f>
        <v>0</v>
      </c>
      <c r="G180" s="604"/>
      <c r="H180" s="604"/>
      <c r="I180" s="604"/>
      <c r="J180" s="604"/>
      <c r="K180" s="604"/>
      <c r="L180" s="604"/>
      <c r="M180" s="604"/>
      <c r="N180" s="605"/>
      <c r="O180" s="444"/>
      <c r="P180" s="445"/>
      <c r="Q180" s="445"/>
      <c r="R180" s="445"/>
      <c r="S180" s="445"/>
      <c r="T180" s="445"/>
      <c r="U180" s="446"/>
      <c r="V180" s="292"/>
      <c r="W180" s="294"/>
      <c r="X180" s="294"/>
      <c r="Y180" s="295"/>
      <c r="Z180" s="292"/>
      <c r="AA180" s="296"/>
      <c r="AB180" s="296"/>
      <c r="AC180" s="297"/>
      <c r="AD180" s="292"/>
      <c r="AE180" s="296"/>
      <c r="AF180" s="296"/>
      <c r="AG180" s="297"/>
      <c r="AH180" s="292"/>
      <c r="AI180" s="293"/>
      <c r="AJ180" s="293"/>
      <c r="AK180" s="293"/>
      <c r="AL180" s="298"/>
      <c r="AM180" s="299"/>
      <c r="AN180" s="292"/>
      <c r="AO180" s="294"/>
      <c r="AP180" s="294"/>
      <c r="AQ180" s="294"/>
      <c r="AR180" s="294"/>
      <c r="AS180" s="182"/>
    </row>
    <row r="181" spans="2:45" ht="9.75" customHeight="1" x14ac:dyDescent="0.15">
      <c r="B181" s="594"/>
      <c r="C181" s="640"/>
      <c r="D181" s="640"/>
      <c r="E181" s="304" t="s">
        <v>290</v>
      </c>
      <c r="F181" s="1068">
        <f>'事業主控（こちらにご入力下さい）'!F181</f>
        <v>0</v>
      </c>
      <c r="G181" s="604"/>
      <c r="H181" s="604"/>
      <c r="I181" s="604"/>
      <c r="J181" s="604"/>
      <c r="K181" s="604"/>
      <c r="L181" s="604"/>
      <c r="M181" s="604"/>
      <c r="N181" s="605"/>
      <c r="O181" s="444"/>
      <c r="P181" s="445"/>
      <c r="Q181" s="445"/>
      <c r="R181" s="445"/>
      <c r="S181" s="445"/>
      <c r="T181" s="445"/>
      <c r="U181" s="446"/>
      <c r="V181" s="292"/>
      <c r="W181" s="294"/>
      <c r="X181" s="294"/>
      <c r="Y181" s="295"/>
      <c r="Z181" s="292"/>
      <c r="AA181" s="296"/>
      <c r="AB181" s="296"/>
      <c r="AC181" s="297"/>
      <c r="AD181" s="292"/>
      <c r="AE181" s="296"/>
      <c r="AF181" s="296"/>
      <c r="AG181" s="297"/>
      <c r="AH181" s="292"/>
      <c r="AI181" s="293"/>
      <c r="AJ181" s="293"/>
      <c r="AK181" s="293"/>
      <c r="AL181" s="298"/>
      <c r="AM181" s="299"/>
      <c r="AN181" s="292"/>
      <c r="AO181" s="294"/>
      <c r="AP181" s="294"/>
      <c r="AQ181" s="294"/>
      <c r="AR181" s="294"/>
      <c r="AS181" s="182"/>
    </row>
    <row r="182" spans="2:45" ht="9.75" customHeight="1" x14ac:dyDescent="0.15">
      <c r="B182" s="597"/>
      <c r="C182" s="598"/>
      <c r="D182" s="598"/>
      <c r="E182" s="305" t="s">
        <v>291</v>
      </c>
      <c r="F182" s="1069">
        <f>'事業主控（こちらにご入力下さい）'!F182</f>
        <v>0</v>
      </c>
      <c r="G182" s="607"/>
      <c r="H182" s="607"/>
      <c r="I182" s="607"/>
      <c r="J182" s="607"/>
      <c r="K182" s="607"/>
      <c r="L182" s="607"/>
      <c r="M182" s="607"/>
      <c r="N182" s="608"/>
      <c r="O182" s="447"/>
      <c r="P182" s="448"/>
      <c r="Q182" s="448"/>
      <c r="R182" s="448"/>
      <c r="S182" s="448"/>
      <c r="T182" s="448"/>
      <c r="U182" s="449"/>
      <c r="V182" s="708">
        <f>'事業主控（こちらにご入力下さい）'!V182</f>
        <v>0</v>
      </c>
      <c r="W182" s="709"/>
      <c r="X182" s="709"/>
      <c r="Y182" s="1079"/>
      <c r="Z182" s="708">
        <f>'事業主控（こちらにご入力下さい）'!Z182</f>
        <v>0</v>
      </c>
      <c r="AA182" s="709"/>
      <c r="AB182" s="709"/>
      <c r="AC182" s="1079"/>
      <c r="AD182" s="708">
        <f>'事業主控（こちらにご入力下さい）'!AD182</f>
        <v>0</v>
      </c>
      <c r="AE182" s="709"/>
      <c r="AF182" s="709"/>
      <c r="AG182" s="1079"/>
      <c r="AH182" s="708">
        <f>'事業主控（こちらにご入力下さい）'!AH182</f>
        <v>0</v>
      </c>
      <c r="AI182" s="709"/>
      <c r="AJ182" s="709"/>
      <c r="AK182" s="1079"/>
      <c r="AL182" s="57"/>
      <c r="AM182" s="58"/>
      <c r="AN182" s="708">
        <f>'事業主控（こちらにご入力下さい）'!AN182</f>
        <v>0</v>
      </c>
      <c r="AO182" s="709"/>
      <c r="AP182" s="709"/>
      <c r="AQ182" s="709"/>
      <c r="AR182" s="709"/>
      <c r="AS182" s="58"/>
    </row>
    <row r="183" spans="2:45" ht="18" customHeight="1" x14ac:dyDescent="0.15">
      <c r="AN183" s="1078">
        <f>'事業主控（こちらにご入力下さい）'!AN183</f>
        <v>0</v>
      </c>
      <c r="AO183" s="1078"/>
      <c r="AP183" s="1078"/>
      <c r="AQ183" s="1078"/>
      <c r="AR183" s="1078"/>
    </row>
    <row r="184" spans="2:45" ht="31.5" customHeight="1" x14ac:dyDescent="0.15">
      <c r="AN184" s="82"/>
      <c r="AO184" s="82"/>
      <c r="AP184" s="82"/>
      <c r="AQ184" s="82"/>
      <c r="AR184" s="82"/>
    </row>
    <row r="185" spans="2:45" ht="7.5" customHeight="1" x14ac:dyDescent="0.15">
      <c r="X185" s="6"/>
      <c r="Y185" s="6"/>
    </row>
    <row r="186" spans="2:45" ht="10.5" customHeight="1" x14ac:dyDescent="0.15">
      <c r="X186" s="6"/>
      <c r="Y186" s="6"/>
    </row>
    <row r="187" spans="2:45" ht="5.25" customHeight="1" x14ac:dyDescent="0.15">
      <c r="X187" s="6"/>
      <c r="Y187" s="6"/>
    </row>
    <row r="188" spans="2:45" ht="5.25" customHeight="1" x14ac:dyDescent="0.15">
      <c r="X188" s="6"/>
      <c r="Y188" s="6"/>
    </row>
    <row r="189" spans="2:45" ht="5.25" customHeight="1" x14ac:dyDescent="0.15">
      <c r="X189" s="6"/>
      <c r="Y189" s="6"/>
    </row>
    <row r="190" spans="2:45" ht="5.25" customHeight="1" x14ac:dyDescent="0.15">
      <c r="X190" s="6"/>
      <c r="Y190" s="6"/>
    </row>
    <row r="191" spans="2:45" ht="17.25" customHeight="1" x14ac:dyDescent="0.15">
      <c r="B191" s="2" t="s">
        <v>50</v>
      </c>
      <c r="S191" s="4"/>
      <c r="T191" s="4"/>
      <c r="U191" s="4"/>
      <c r="V191" s="4"/>
      <c r="W191" s="4"/>
      <c r="AL191" s="48"/>
      <c r="AM191" s="48"/>
      <c r="AN191" s="48"/>
      <c r="AO191" s="48"/>
    </row>
    <row r="192" spans="2:45" ht="12.75" customHeight="1" x14ac:dyDescent="0.15">
      <c r="M192" s="49"/>
      <c r="N192" s="49"/>
      <c r="O192" s="49"/>
      <c r="P192" s="49"/>
      <c r="Q192" s="49"/>
      <c r="R192" s="49"/>
      <c r="S192" s="49"/>
      <c r="T192" s="50"/>
      <c r="U192" s="50"/>
      <c r="V192" s="50"/>
      <c r="W192" s="50"/>
      <c r="X192" s="50"/>
      <c r="Y192" s="50"/>
      <c r="Z192" s="50"/>
      <c r="AA192" s="49"/>
      <c r="AB192" s="49"/>
      <c r="AC192" s="49"/>
      <c r="AL192" s="48"/>
      <c r="AM192" s="560" t="s">
        <v>268</v>
      </c>
      <c r="AN192" s="1172"/>
      <c r="AO192" s="1172"/>
      <c r="AP192" s="1173"/>
    </row>
    <row r="193" spans="2:45" ht="12.75" customHeight="1" x14ac:dyDescent="0.15">
      <c r="M193" s="49"/>
      <c r="N193" s="49"/>
      <c r="O193" s="49"/>
      <c r="P193" s="49"/>
      <c r="Q193" s="49"/>
      <c r="R193" s="49"/>
      <c r="S193" s="49"/>
      <c r="T193" s="50"/>
      <c r="U193" s="50"/>
      <c r="V193" s="50"/>
      <c r="W193" s="50"/>
      <c r="X193" s="50"/>
      <c r="Y193" s="50"/>
      <c r="Z193" s="50"/>
      <c r="AA193" s="49"/>
      <c r="AB193" s="49"/>
      <c r="AC193" s="49"/>
      <c r="AL193" s="48"/>
      <c r="AM193" s="1174"/>
      <c r="AN193" s="1175"/>
      <c r="AO193" s="1175"/>
      <c r="AP193" s="1176"/>
    </row>
    <row r="194" spans="2:45" ht="12.75" customHeight="1" x14ac:dyDescent="0.15">
      <c r="M194" s="49"/>
      <c r="N194" s="49"/>
      <c r="O194" s="49"/>
      <c r="P194" s="49"/>
      <c r="Q194" s="49"/>
      <c r="R194" s="49"/>
      <c r="S194" s="49"/>
      <c r="T194" s="49"/>
      <c r="U194" s="49"/>
      <c r="V194" s="49"/>
      <c r="W194" s="49"/>
      <c r="X194" s="49"/>
      <c r="Y194" s="49"/>
      <c r="Z194" s="49"/>
      <c r="AA194" s="49"/>
      <c r="AB194" s="49"/>
      <c r="AC194" s="49"/>
      <c r="AL194" s="48"/>
      <c r="AM194" s="48"/>
      <c r="AN194" s="222"/>
      <c r="AO194" s="222"/>
    </row>
    <row r="195" spans="2:45" ht="6" customHeight="1" x14ac:dyDescent="0.15">
      <c r="M195" s="49"/>
      <c r="N195" s="49"/>
      <c r="O195" s="49"/>
      <c r="P195" s="49"/>
      <c r="Q195" s="49"/>
      <c r="R195" s="49"/>
      <c r="S195" s="49"/>
      <c r="T195" s="49"/>
      <c r="U195" s="49"/>
      <c r="V195" s="49"/>
      <c r="W195" s="49"/>
      <c r="X195" s="49"/>
      <c r="Y195" s="49"/>
      <c r="Z195" s="49"/>
      <c r="AA195" s="49"/>
      <c r="AB195" s="49"/>
      <c r="AC195" s="49"/>
      <c r="AL195" s="48"/>
      <c r="AM195" s="48"/>
    </row>
    <row r="196" spans="2:45" ht="12.75" customHeight="1" x14ac:dyDescent="0.15">
      <c r="B196" s="566" t="s">
        <v>2</v>
      </c>
      <c r="C196" s="567"/>
      <c r="D196" s="567"/>
      <c r="E196" s="567"/>
      <c r="F196" s="567"/>
      <c r="G196" s="567"/>
      <c r="H196" s="567"/>
      <c r="I196" s="567"/>
      <c r="J196" s="569" t="s">
        <v>10</v>
      </c>
      <c r="K196" s="569"/>
      <c r="L196" s="3" t="s">
        <v>3</v>
      </c>
      <c r="M196" s="569" t="s">
        <v>11</v>
      </c>
      <c r="N196" s="569"/>
      <c r="O196" s="570" t="s">
        <v>12</v>
      </c>
      <c r="P196" s="569"/>
      <c r="Q196" s="569"/>
      <c r="R196" s="569"/>
      <c r="S196" s="569"/>
      <c r="T196" s="569"/>
      <c r="U196" s="569" t="s">
        <v>13</v>
      </c>
      <c r="V196" s="569"/>
      <c r="W196" s="569"/>
      <c r="AD196" s="5"/>
      <c r="AE196" s="5"/>
      <c r="AF196" s="5"/>
      <c r="AG196" s="5"/>
      <c r="AH196" s="5"/>
      <c r="AI196" s="5"/>
      <c r="AJ196" s="5"/>
      <c r="AL196" s="571">
        <f>$AL$9</f>
        <v>0</v>
      </c>
      <c r="AM196" s="572"/>
      <c r="AN196" s="502" t="s">
        <v>4</v>
      </c>
      <c r="AO196" s="502"/>
      <c r="AP196" s="572">
        <v>5</v>
      </c>
      <c r="AQ196" s="572"/>
      <c r="AR196" s="502" t="s">
        <v>5</v>
      </c>
      <c r="AS196" s="503"/>
    </row>
    <row r="197" spans="2:45" ht="13.5" customHeight="1" x14ac:dyDescent="0.15">
      <c r="B197" s="567"/>
      <c r="C197" s="567"/>
      <c r="D197" s="567"/>
      <c r="E197" s="567"/>
      <c r="F197" s="567"/>
      <c r="G197" s="567"/>
      <c r="H197" s="567"/>
      <c r="I197" s="567"/>
      <c r="J197" s="508" t="str">
        <f>$J$10</f>
        <v>1</v>
      </c>
      <c r="K197" s="510" t="str">
        <f>$K$10</f>
        <v>2</v>
      </c>
      <c r="L197" s="513" t="str">
        <f>$L$10</f>
        <v>1</v>
      </c>
      <c r="M197" s="516" t="str">
        <f>$M$10</f>
        <v>0</v>
      </c>
      <c r="N197" s="510" t="str">
        <f>$N$10</f>
        <v>3</v>
      </c>
      <c r="O197" s="516" t="str">
        <f>$O$10</f>
        <v>9</v>
      </c>
      <c r="P197" s="519" t="str">
        <f>$P$10</f>
        <v>3</v>
      </c>
      <c r="Q197" s="519" t="str">
        <f>$Q$10</f>
        <v>9</v>
      </c>
      <c r="R197" s="519" t="str">
        <f>$R$10</f>
        <v>0</v>
      </c>
      <c r="S197" s="519" t="str">
        <f>$S$10</f>
        <v>2</v>
      </c>
      <c r="T197" s="510" t="str">
        <f>$T$10</f>
        <v>5</v>
      </c>
      <c r="U197" s="516">
        <f>$U$10</f>
        <v>0</v>
      </c>
      <c r="V197" s="519">
        <f>$V$10</f>
        <v>0</v>
      </c>
      <c r="W197" s="510">
        <f>$W$10</f>
        <v>0</v>
      </c>
      <c r="AD197" s="5"/>
      <c r="AE197" s="5"/>
      <c r="AF197" s="5"/>
      <c r="AG197" s="5"/>
      <c r="AH197" s="5"/>
      <c r="AI197" s="5"/>
      <c r="AJ197" s="5"/>
      <c r="AL197" s="573"/>
      <c r="AM197" s="574"/>
      <c r="AN197" s="504"/>
      <c r="AO197" s="504"/>
      <c r="AP197" s="574"/>
      <c r="AQ197" s="574"/>
      <c r="AR197" s="504"/>
      <c r="AS197" s="505"/>
    </row>
    <row r="198" spans="2:45" ht="9" customHeight="1" x14ac:dyDescent="0.15">
      <c r="B198" s="567"/>
      <c r="C198" s="567"/>
      <c r="D198" s="567"/>
      <c r="E198" s="567"/>
      <c r="F198" s="567"/>
      <c r="G198" s="567"/>
      <c r="H198" s="567"/>
      <c r="I198" s="567"/>
      <c r="J198" s="509"/>
      <c r="K198" s="511"/>
      <c r="L198" s="514"/>
      <c r="M198" s="517"/>
      <c r="N198" s="511"/>
      <c r="O198" s="517"/>
      <c r="P198" s="520"/>
      <c r="Q198" s="520"/>
      <c r="R198" s="520"/>
      <c r="S198" s="520"/>
      <c r="T198" s="511"/>
      <c r="U198" s="517"/>
      <c r="V198" s="520"/>
      <c r="W198" s="511"/>
      <c r="AD198" s="5"/>
      <c r="AE198" s="5"/>
      <c r="AF198" s="5"/>
      <c r="AG198" s="5"/>
      <c r="AH198" s="5"/>
      <c r="AI198" s="5"/>
      <c r="AJ198" s="5"/>
      <c r="AL198" s="575"/>
      <c r="AM198" s="576"/>
      <c r="AN198" s="506"/>
      <c r="AO198" s="506"/>
      <c r="AP198" s="576"/>
      <c r="AQ198" s="576"/>
      <c r="AR198" s="506"/>
      <c r="AS198" s="507"/>
    </row>
    <row r="199" spans="2:45" ht="6" customHeight="1" x14ac:dyDescent="0.15">
      <c r="B199" s="568"/>
      <c r="C199" s="568"/>
      <c r="D199" s="568"/>
      <c r="E199" s="568"/>
      <c r="F199" s="568"/>
      <c r="G199" s="568"/>
      <c r="H199" s="568"/>
      <c r="I199" s="568"/>
      <c r="J199" s="509"/>
      <c r="K199" s="512"/>
      <c r="L199" s="515"/>
      <c r="M199" s="518"/>
      <c r="N199" s="512"/>
      <c r="O199" s="518"/>
      <c r="P199" s="521"/>
      <c r="Q199" s="521"/>
      <c r="R199" s="521"/>
      <c r="S199" s="521"/>
      <c r="T199" s="512"/>
      <c r="U199" s="518"/>
      <c r="V199" s="521"/>
      <c r="W199" s="512"/>
    </row>
    <row r="200" spans="2:45" ht="15" customHeight="1" x14ac:dyDescent="0.15">
      <c r="B200" s="487" t="s">
        <v>51</v>
      </c>
      <c r="C200" s="488"/>
      <c r="D200" s="488"/>
      <c r="E200" s="488"/>
      <c r="F200" s="488"/>
      <c r="G200" s="488"/>
      <c r="H200" s="488"/>
      <c r="I200" s="489"/>
      <c r="J200" s="487" t="s">
        <v>6</v>
      </c>
      <c r="K200" s="488"/>
      <c r="L200" s="488"/>
      <c r="M200" s="488"/>
      <c r="N200" s="496"/>
      <c r="O200" s="499" t="s">
        <v>52</v>
      </c>
      <c r="P200" s="488"/>
      <c r="Q200" s="488"/>
      <c r="R200" s="488"/>
      <c r="S200" s="488"/>
      <c r="T200" s="488"/>
      <c r="U200" s="489"/>
      <c r="V200" s="12" t="s">
        <v>53</v>
      </c>
      <c r="W200" s="27"/>
      <c r="X200" s="27"/>
      <c r="Y200" s="526" t="s">
        <v>54</v>
      </c>
      <c r="Z200" s="526"/>
      <c r="AA200" s="526"/>
      <c r="AB200" s="526"/>
      <c r="AC200" s="526"/>
      <c r="AD200" s="526"/>
      <c r="AE200" s="526"/>
      <c r="AF200" s="526"/>
      <c r="AG200" s="526"/>
      <c r="AH200" s="526"/>
      <c r="AI200" s="27"/>
      <c r="AJ200" s="27"/>
      <c r="AK200" s="28"/>
      <c r="AL200" s="527" t="s">
        <v>55</v>
      </c>
      <c r="AM200" s="527"/>
      <c r="AN200" s="528" t="s">
        <v>62</v>
      </c>
      <c r="AO200" s="528"/>
      <c r="AP200" s="528"/>
      <c r="AQ200" s="528"/>
      <c r="AR200" s="528"/>
      <c r="AS200" s="529"/>
    </row>
    <row r="201" spans="2:45" ht="13.5" customHeight="1" x14ac:dyDescent="0.15">
      <c r="B201" s="490"/>
      <c r="C201" s="491"/>
      <c r="D201" s="491"/>
      <c r="E201" s="491"/>
      <c r="F201" s="491"/>
      <c r="G201" s="491"/>
      <c r="H201" s="491"/>
      <c r="I201" s="492"/>
      <c r="J201" s="490"/>
      <c r="K201" s="491"/>
      <c r="L201" s="491"/>
      <c r="M201" s="491"/>
      <c r="N201" s="497"/>
      <c r="O201" s="500"/>
      <c r="P201" s="491"/>
      <c r="Q201" s="491"/>
      <c r="R201" s="491"/>
      <c r="S201" s="491"/>
      <c r="T201" s="491"/>
      <c r="U201" s="492"/>
      <c r="V201" s="530" t="s">
        <v>7</v>
      </c>
      <c r="W201" s="643"/>
      <c r="X201" s="643"/>
      <c r="Y201" s="644"/>
      <c r="Z201" s="536" t="s">
        <v>16</v>
      </c>
      <c r="AA201" s="537"/>
      <c r="AB201" s="537"/>
      <c r="AC201" s="538"/>
      <c r="AD201" s="648" t="s">
        <v>17</v>
      </c>
      <c r="AE201" s="649"/>
      <c r="AF201" s="649"/>
      <c r="AG201" s="650"/>
      <c r="AH201" s="1090" t="s">
        <v>86</v>
      </c>
      <c r="AI201" s="502"/>
      <c r="AJ201" s="502"/>
      <c r="AK201" s="503"/>
      <c r="AL201" s="554" t="s">
        <v>56</v>
      </c>
      <c r="AM201" s="554"/>
      <c r="AN201" s="556" t="s">
        <v>19</v>
      </c>
      <c r="AO201" s="557"/>
      <c r="AP201" s="557"/>
      <c r="AQ201" s="557"/>
      <c r="AR201" s="558"/>
      <c r="AS201" s="559"/>
    </row>
    <row r="202" spans="2:45" ht="13.5" customHeight="1" x14ac:dyDescent="0.15">
      <c r="B202" s="493"/>
      <c r="C202" s="494"/>
      <c r="D202" s="494"/>
      <c r="E202" s="494"/>
      <c r="F202" s="494"/>
      <c r="G202" s="494"/>
      <c r="H202" s="494"/>
      <c r="I202" s="495"/>
      <c r="J202" s="493"/>
      <c r="K202" s="494"/>
      <c r="L202" s="494"/>
      <c r="M202" s="494"/>
      <c r="N202" s="498"/>
      <c r="O202" s="501"/>
      <c r="P202" s="494"/>
      <c r="Q202" s="494"/>
      <c r="R202" s="494"/>
      <c r="S202" s="494"/>
      <c r="T202" s="494"/>
      <c r="U202" s="495"/>
      <c r="V202" s="645"/>
      <c r="W202" s="646"/>
      <c r="X202" s="646"/>
      <c r="Y202" s="647"/>
      <c r="Z202" s="539"/>
      <c r="AA202" s="540"/>
      <c r="AB202" s="540"/>
      <c r="AC202" s="541"/>
      <c r="AD202" s="651"/>
      <c r="AE202" s="652"/>
      <c r="AF202" s="652"/>
      <c r="AG202" s="653"/>
      <c r="AH202" s="1091"/>
      <c r="AI202" s="506"/>
      <c r="AJ202" s="506"/>
      <c r="AK202" s="507"/>
      <c r="AL202" s="555"/>
      <c r="AM202" s="555"/>
      <c r="AN202" s="524"/>
      <c r="AO202" s="524"/>
      <c r="AP202" s="524"/>
      <c r="AQ202" s="524"/>
      <c r="AR202" s="524"/>
      <c r="AS202" s="525"/>
    </row>
    <row r="203" spans="2:45" ht="15" customHeight="1" x14ac:dyDescent="0.15">
      <c r="B203" s="1070" t="str">
        <f>'事業主控（こちらにご入力下さい）'!B203</f>
        <v>①</v>
      </c>
      <c r="C203" s="1066">
        <f>'事業主控（こちらにご入力下さい）'!C203</f>
        <v>0</v>
      </c>
      <c r="D203" s="579"/>
      <c r="E203" s="579"/>
      <c r="F203" s="579"/>
      <c r="G203" s="579"/>
      <c r="H203" s="579"/>
      <c r="I203" s="580"/>
      <c r="J203" s="1092">
        <f>'事業主控（こちらにご入力下さい）'!J203</f>
        <v>0</v>
      </c>
      <c r="K203" s="1093"/>
      <c r="L203" s="1093"/>
      <c r="M203" s="1093"/>
      <c r="N203" s="1094"/>
      <c r="O203" s="68">
        <f>'事業主控（こちらにご入力下さい）'!O203</f>
        <v>0</v>
      </c>
      <c r="P203" s="15" t="s">
        <v>45</v>
      </c>
      <c r="Q203" s="68">
        <f>'事業主控（こちらにご入力下さい）'!Q203</f>
        <v>0</v>
      </c>
      <c r="R203" s="15" t="s">
        <v>46</v>
      </c>
      <c r="S203" s="68">
        <f>'事業主控（こちらにご入力下さい）'!S203</f>
        <v>0</v>
      </c>
      <c r="T203" s="474" t="s">
        <v>47</v>
      </c>
      <c r="U203" s="474"/>
      <c r="V203" s="742">
        <f>'事業主控（こちらにご入力下さい）'!V203</f>
        <v>0</v>
      </c>
      <c r="W203" s="743"/>
      <c r="X203" s="743"/>
      <c r="Y203" s="65" t="s">
        <v>8</v>
      </c>
      <c r="Z203" s="53"/>
      <c r="AA203" s="73"/>
      <c r="AB203" s="73"/>
      <c r="AC203" s="65" t="s">
        <v>8</v>
      </c>
      <c r="AD203" s="53"/>
      <c r="AE203" s="73"/>
      <c r="AF203" s="73"/>
      <c r="AG203" s="70" t="s">
        <v>8</v>
      </c>
      <c r="AH203" s="1097">
        <f>'事業主控（こちらにご入力下さい）'!AH203</f>
        <v>0</v>
      </c>
      <c r="AI203" s="1098"/>
      <c r="AJ203" s="1098"/>
      <c r="AK203" s="1099"/>
      <c r="AL203" s="53"/>
      <c r="AM203" s="54"/>
      <c r="AN203" s="744">
        <f>'事業主控（こちらにご入力下さい）'!AN203</f>
        <v>0</v>
      </c>
      <c r="AO203" s="745"/>
      <c r="AP203" s="745"/>
      <c r="AQ203" s="745"/>
      <c r="AR203" s="745"/>
      <c r="AS203" s="70" t="s">
        <v>8</v>
      </c>
    </row>
    <row r="204" spans="2:45" ht="15" customHeight="1" x14ac:dyDescent="0.15">
      <c r="B204" s="1071"/>
      <c r="C204" s="581"/>
      <c r="D204" s="581"/>
      <c r="E204" s="581"/>
      <c r="F204" s="581"/>
      <c r="G204" s="581"/>
      <c r="H204" s="581"/>
      <c r="I204" s="582"/>
      <c r="J204" s="1075"/>
      <c r="K204" s="1076"/>
      <c r="L204" s="1076"/>
      <c r="M204" s="1076"/>
      <c r="N204" s="1077"/>
      <c r="O204" s="75">
        <f>'事業主控（こちらにご入力下さい）'!O204</f>
        <v>0</v>
      </c>
      <c r="P204" s="16" t="s">
        <v>45</v>
      </c>
      <c r="Q204" s="75">
        <f>'事業主控（こちらにご入力下さい）'!Q204</f>
        <v>0</v>
      </c>
      <c r="R204" s="16" t="s">
        <v>46</v>
      </c>
      <c r="S204" s="75">
        <f>'事業主控（こちらにご入力下さい）'!S204</f>
        <v>0</v>
      </c>
      <c r="T204" s="480" t="s">
        <v>48</v>
      </c>
      <c r="U204" s="480"/>
      <c r="V204" s="708">
        <f>'事業主控（こちらにご入力下さい）'!V204</f>
        <v>0</v>
      </c>
      <c r="W204" s="709"/>
      <c r="X204" s="709"/>
      <c r="Y204" s="709"/>
      <c r="Z204" s="708">
        <f>'事業主控（こちらにご入力下さい）'!Z204</f>
        <v>0</v>
      </c>
      <c r="AA204" s="709"/>
      <c r="AB204" s="709"/>
      <c r="AC204" s="709"/>
      <c r="AD204" s="708">
        <f>'事業主控（こちらにご入力下さい）'!AD204</f>
        <v>0</v>
      </c>
      <c r="AE204" s="709"/>
      <c r="AF204" s="709"/>
      <c r="AG204" s="1079"/>
      <c r="AH204" s="927">
        <f>'事業主控（こちらにご入力下さい）'!AH204</f>
        <v>0</v>
      </c>
      <c r="AI204" s="928"/>
      <c r="AJ204" s="928"/>
      <c r="AK204" s="1082"/>
      <c r="AL204" s="439">
        <f>'事業主控（こちらにご入力下さい）'!AL204</f>
        <v>0</v>
      </c>
      <c r="AM204" s="1081"/>
      <c r="AN204" s="708">
        <f>'事業主控（こちらにご入力下さい）'!AN204</f>
        <v>0</v>
      </c>
      <c r="AO204" s="709"/>
      <c r="AP204" s="709"/>
      <c r="AQ204" s="709"/>
      <c r="AR204" s="709"/>
      <c r="AS204" s="58"/>
    </row>
    <row r="205" spans="2:45" ht="15" customHeight="1" x14ac:dyDescent="0.15">
      <c r="B205" s="1070" t="str">
        <f>'事業主控（こちらにご入力下さい）'!B205</f>
        <v>②</v>
      </c>
      <c r="C205" s="1066">
        <f>'事業主控（こちらにご入力下さい）'!C205</f>
        <v>0</v>
      </c>
      <c r="D205" s="579"/>
      <c r="E205" s="579"/>
      <c r="F205" s="579"/>
      <c r="G205" s="579"/>
      <c r="H205" s="579"/>
      <c r="I205" s="580"/>
      <c r="J205" s="1072">
        <f>'事業主控（こちらにご入力下さい）'!J205</f>
        <v>0</v>
      </c>
      <c r="K205" s="1073"/>
      <c r="L205" s="1073"/>
      <c r="M205" s="1073"/>
      <c r="N205" s="1074"/>
      <c r="O205" s="71">
        <f>'事業主控（こちらにご入力下さい）'!O205</f>
        <v>0</v>
      </c>
      <c r="P205" s="5" t="s">
        <v>45</v>
      </c>
      <c r="Q205" s="71">
        <f>'事業主控（こちらにご入力下さい）'!Q205</f>
        <v>0</v>
      </c>
      <c r="R205" s="5" t="s">
        <v>46</v>
      </c>
      <c r="S205" s="71">
        <f>'事業主控（こちらにご入力下さい）'!S205</f>
        <v>0</v>
      </c>
      <c r="T205" s="1022" t="s">
        <v>47</v>
      </c>
      <c r="U205" s="1022"/>
      <c r="V205" s="742">
        <f>'事業主控（こちらにご入力下さい）'!V205</f>
        <v>0</v>
      </c>
      <c r="W205" s="743"/>
      <c r="X205" s="743"/>
      <c r="Y205" s="66"/>
      <c r="Z205" s="53"/>
      <c r="AA205" s="73"/>
      <c r="AB205" s="73"/>
      <c r="AC205" s="66"/>
      <c r="AD205" s="53"/>
      <c r="AE205" s="73"/>
      <c r="AF205" s="73"/>
      <c r="AG205" s="66"/>
      <c r="AH205" s="744">
        <f>'事業主控（こちらにご入力下さい）'!AH205</f>
        <v>0</v>
      </c>
      <c r="AI205" s="745"/>
      <c r="AJ205" s="745"/>
      <c r="AK205" s="1080"/>
      <c r="AL205" s="53"/>
      <c r="AM205" s="54"/>
      <c r="AN205" s="744">
        <f>'事業主控（こちらにご入力下さい）'!AN205</f>
        <v>0</v>
      </c>
      <c r="AO205" s="745"/>
      <c r="AP205" s="745"/>
      <c r="AQ205" s="745"/>
      <c r="AR205" s="745"/>
      <c r="AS205" s="74"/>
    </row>
    <row r="206" spans="2:45" ht="15" customHeight="1" x14ac:dyDescent="0.15">
      <c r="B206" s="1071"/>
      <c r="C206" s="581"/>
      <c r="D206" s="581"/>
      <c r="E206" s="581"/>
      <c r="F206" s="581"/>
      <c r="G206" s="581"/>
      <c r="H206" s="581"/>
      <c r="I206" s="582"/>
      <c r="J206" s="1075"/>
      <c r="K206" s="1076"/>
      <c r="L206" s="1076"/>
      <c r="M206" s="1076"/>
      <c r="N206" s="1077"/>
      <c r="O206" s="75">
        <f>'事業主控（こちらにご入力下さい）'!O206</f>
        <v>0</v>
      </c>
      <c r="P206" s="16" t="s">
        <v>45</v>
      </c>
      <c r="Q206" s="75">
        <f>'事業主控（こちらにご入力下さい）'!Q206</f>
        <v>0</v>
      </c>
      <c r="R206" s="16" t="s">
        <v>46</v>
      </c>
      <c r="S206" s="75">
        <f>'事業主控（こちらにご入力下さい）'!S206</f>
        <v>0</v>
      </c>
      <c r="T206" s="480" t="s">
        <v>48</v>
      </c>
      <c r="U206" s="480"/>
      <c r="V206" s="927">
        <f>'事業主控（こちらにご入力下さい）'!V206</f>
        <v>0</v>
      </c>
      <c r="W206" s="928"/>
      <c r="X206" s="928"/>
      <c r="Y206" s="928"/>
      <c r="Z206" s="927">
        <f>'事業主控（こちらにご入力下さい）'!Z206</f>
        <v>0</v>
      </c>
      <c r="AA206" s="928"/>
      <c r="AB206" s="928"/>
      <c r="AC206" s="928"/>
      <c r="AD206" s="927">
        <f>'事業主控（こちらにご入力下さい）'!AD206</f>
        <v>0</v>
      </c>
      <c r="AE206" s="928"/>
      <c r="AF206" s="928"/>
      <c r="AG206" s="928"/>
      <c r="AH206" s="927">
        <f>'事業主控（こちらにご入力下さい）'!AH206</f>
        <v>0</v>
      </c>
      <c r="AI206" s="928"/>
      <c r="AJ206" s="928"/>
      <c r="AK206" s="1082"/>
      <c r="AL206" s="439">
        <f>'事業主控（こちらにご入力下さい）'!AL206</f>
        <v>0</v>
      </c>
      <c r="AM206" s="1081"/>
      <c r="AN206" s="708">
        <f>'事業主控（こちらにご入力下さい）'!AN206</f>
        <v>0</v>
      </c>
      <c r="AO206" s="709"/>
      <c r="AP206" s="709"/>
      <c r="AQ206" s="709"/>
      <c r="AR206" s="709"/>
      <c r="AS206" s="58"/>
    </row>
    <row r="207" spans="2:45" ht="15" customHeight="1" x14ac:dyDescent="0.15">
      <c r="B207" s="1070" t="str">
        <f>'事業主控（こちらにご入力下さい）'!B207</f>
        <v>③</v>
      </c>
      <c r="C207" s="1066">
        <f>'事業主控（こちらにご入力下さい）'!C207</f>
        <v>0</v>
      </c>
      <c r="D207" s="579"/>
      <c r="E207" s="579"/>
      <c r="F207" s="579"/>
      <c r="G207" s="579"/>
      <c r="H207" s="579"/>
      <c r="I207" s="580"/>
      <c r="J207" s="1072">
        <f>'事業主控（こちらにご入力下さい）'!J207</f>
        <v>0</v>
      </c>
      <c r="K207" s="1073"/>
      <c r="L207" s="1073"/>
      <c r="M207" s="1073"/>
      <c r="N207" s="1074"/>
      <c r="O207" s="71">
        <f>'事業主控（こちらにご入力下さい）'!O207</f>
        <v>0</v>
      </c>
      <c r="P207" s="5" t="s">
        <v>45</v>
      </c>
      <c r="Q207" s="71">
        <f>'事業主控（こちらにご入力下さい）'!Q207</f>
        <v>0</v>
      </c>
      <c r="R207" s="5" t="s">
        <v>46</v>
      </c>
      <c r="S207" s="71">
        <f>'事業主控（こちらにご入力下さい）'!S207</f>
        <v>0</v>
      </c>
      <c r="T207" s="1022" t="s">
        <v>47</v>
      </c>
      <c r="U207" s="1022"/>
      <c r="V207" s="742">
        <f>'事業主控（こちらにご入力下さい）'!V207</f>
        <v>0</v>
      </c>
      <c r="W207" s="743"/>
      <c r="X207" s="743"/>
      <c r="Y207" s="66"/>
      <c r="Z207" s="53"/>
      <c r="AA207" s="73"/>
      <c r="AB207" s="73"/>
      <c r="AC207" s="66"/>
      <c r="AD207" s="53"/>
      <c r="AE207" s="73"/>
      <c r="AF207" s="73"/>
      <c r="AG207" s="66"/>
      <c r="AH207" s="744">
        <f>'事業主控（こちらにご入力下さい）'!AH207</f>
        <v>0</v>
      </c>
      <c r="AI207" s="745"/>
      <c r="AJ207" s="745"/>
      <c r="AK207" s="1080"/>
      <c r="AL207" s="53"/>
      <c r="AM207" s="54"/>
      <c r="AN207" s="744">
        <f>'事業主控（こちらにご入力下さい）'!AN207</f>
        <v>0</v>
      </c>
      <c r="AO207" s="745"/>
      <c r="AP207" s="745"/>
      <c r="AQ207" s="745"/>
      <c r="AR207" s="745"/>
      <c r="AS207" s="74"/>
    </row>
    <row r="208" spans="2:45" ht="15" customHeight="1" x14ac:dyDescent="0.15">
      <c r="B208" s="1071"/>
      <c r="C208" s="581"/>
      <c r="D208" s="581"/>
      <c r="E208" s="581"/>
      <c r="F208" s="581"/>
      <c r="G208" s="581"/>
      <c r="H208" s="581"/>
      <c r="I208" s="582"/>
      <c r="J208" s="1075"/>
      <c r="K208" s="1076"/>
      <c r="L208" s="1076"/>
      <c r="M208" s="1076"/>
      <c r="N208" s="1077"/>
      <c r="O208" s="75">
        <f>'事業主控（こちらにご入力下さい）'!O208</f>
        <v>0</v>
      </c>
      <c r="P208" s="16" t="s">
        <v>45</v>
      </c>
      <c r="Q208" s="75">
        <f>'事業主控（こちらにご入力下さい）'!Q208</f>
        <v>0</v>
      </c>
      <c r="R208" s="16" t="s">
        <v>46</v>
      </c>
      <c r="S208" s="75">
        <f>'事業主控（こちらにご入力下さい）'!S208</f>
        <v>0</v>
      </c>
      <c r="T208" s="480" t="s">
        <v>48</v>
      </c>
      <c r="U208" s="480"/>
      <c r="V208" s="927">
        <f>'事業主控（こちらにご入力下さい）'!V208</f>
        <v>0</v>
      </c>
      <c r="W208" s="928"/>
      <c r="X208" s="928"/>
      <c r="Y208" s="928"/>
      <c r="Z208" s="927">
        <f>'事業主控（こちらにご入力下さい）'!Z208</f>
        <v>0</v>
      </c>
      <c r="AA208" s="928"/>
      <c r="AB208" s="928"/>
      <c r="AC208" s="928"/>
      <c r="AD208" s="927">
        <f>'事業主控（こちらにご入力下さい）'!AD208</f>
        <v>0</v>
      </c>
      <c r="AE208" s="928"/>
      <c r="AF208" s="928"/>
      <c r="AG208" s="928"/>
      <c r="AH208" s="927">
        <f>'事業主控（こちらにご入力下さい）'!AH208</f>
        <v>0</v>
      </c>
      <c r="AI208" s="928"/>
      <c r="AJ208" s="928"/>
      <c r="AK208" s="1082"/>
      <c r="AL208" s="439">
        <f>'事業主控（こちらにご入力下さい）'!AL208</f>
        <v>0</v>
      </c>
      <c r="AM208" s="1081"/>
      <c r="AN208" s="708">
        <f>'事業主控（こちらにご入力下さい）'!AN208</f>
        <v>0</v>
      </c>
      <c r="AO208" s="709"/>
      <c r="AP208" s="709"/>
      <c r="AQ208" s="709"/>
      <c r="AR208" s="709"/>
      <c r="AS208" s="58"/>
    </row>
    <row r="209" spans="2:45" ht="15" customHeight="1" x14ac:dyDescent="0.15">
      <c r="B209" s="1070" t="str">
        <f>'事業主控（こちらにご入力下さい）'!B209</f>
        <v>④</v>
      </c>
      <c r="C209" s="1066">
        <f>'事業主控（こちらにご入力下さい）'!C209</f>
        <v>0</v>
      </c>
      <c r="D209" s="579"/>
      <c r="E209" s="579"/>
      <c r="F209" s="579"/>
      <c r="G209" s="579"/>
      <c r="H209" s="579"/>
      <c r="I209" s="580"/>
      <c r="J209" s="1072">
        <f>'事業主控（こちらにご入力下さい）'!J209</f>
        <v>0</v>
      </c>
      <c r="K209" s="1073"/>
      <c r="L209" s="1073"/>
      <c r="M209" s="1073"/>
      <c r="N209" s="1074"/>
      <c r="O209" s="71">
        <f>'事業主控（こちらにご入力下さい）'!O209</f>
        <v>0</v>
      </c>
      <c r="P209" s="5" t="s">
        <v>45</v>
      </c>
      <c r="Q209" s="71">
        <f>'事業主控（こちらにご入力下さい）'!Q209</f>
        <v>0</v>
      </c>
      <c r="R209" s="5" t="s">
        <v>46</v>
      </c>
      <c r="S209" s="71">
        <f>'事業主控（こちらにご入力下さい）'!S209</f>
        <v>0</v>
      </c>
      <c r="T209" s="1022" t="s">
        <v>47</v>
      </c>
      <c r="U209" s="1022"/>
      <c r="V209" s="742">
        <f>'事業主控（こちらにご入力下さい）'!V209</f>
        <v>0</v>
      </c>
      <c r="W209" s="743"/>
      <c r="X209" s="743"/>
      <c r="Y209" s="66"/>
      <c r="Z209" s="53"/>
      <c r="AA209" s="73"/>
      <c r="AB209" s="73"/>
      <c r="AC209" s="66"/>
      <c r="AD209" s="53"/>
      <c r="AE209" s="73"/>
      <c r="AF209" s="73"/>
      <c r="AG209" s="66"/>
      <c r="AH209" s="744">
        <f>'事業主控（こちらにご入力下さい）'!AH209</f>
        <v>0</v>
      </c>
      <c r="AI209" s="745"/>
      <c r="AJ209" s="745"/>
      <c r="AK209" s="1080"/>
      <c r="AL209" s="53"/>
      <c r="AM209" s="54"/>
      <c r="AN209" s="744">
        <f>'事業主控（こちらにご入力下さい）'!AN209</f>
        <v>0</v>
      </c>
      <c r="AO209" s="745"/>
      <c r="AP209" s="745"/>
      <c r="AQ209" s="745"/>
      <c r="AR209" s="745"/>
      <c r="AS209" s="74"/>
    </row>
    <row r="210" spans="2:45" ht="15" customHeight="1" x14ac:dyDescent="0.15">
      <c r="B210" s="1071"/>
      <c r="C210" s="581"/>
      <c r="D210" s="581"/>
      <c r="E210" s="581"/>
      <c r="F210" s="581"/>
      <c r="G210" s="581"/>
      <c r="H210" s="581"/>
      <c r="I210" s="582"/>
      <c r="J210" s="1075"/>
      <c r="K210" s="1076"/>
      <c r="L210" s="1076"/>
      <c r="M210" s="1076"/>
      <c r="N210" s="1077"/>
      <c r="O210" s="75">
        <f>'事業主控（こちらにご入力下さい）'!O210</f>
        <v>0</v>
      </c>
      <c r="P210" s="16" t="s">
        <v>45</v>
      </c>
      <c r="Q210" s="75">
        <f>'事業主控（こちらにご入力下さい）'!Q210</f>
        <v>0</v>
      </c>
      <c r="R210" s="16" t="s">
        <v>46</v>
      </c>
      <c r="S210" s="75">
        <f>'事業主控（こちらにご入力下さい）'!S210</f>
        <v>0</v>
      </c>
      <c r="T210" s="480" t="s">
        <v>48</v>
      </c>
      <c r="U210" s="480"/>
      <c r="V210" s="927">
        <f>'事業主控（こちらにご入力下さい）'!V210</f>
        <v>0</v>
      </c>
      <c r="W210" s="928"/>
      <c r="X210" s="928"/>
      <c r="Y210" s="928"/>
      <c r="Z210" s="927">
        <f>'事業主控（こちらにご入力下さい）'!Z210</f>
        <v>0</v>
      </c>
      <c r="AA210" s="928"/>
      <c r="AB210" s="928"/>
      <c r="AC210" s="928"/>
      <c r="AD210" s="927">
        <f>'事業主控（こちらにご入力下さい）'!AD210</f>
        <v>0</v>
      </c>
      <c r="AE210" s="928"/>
      <c r="AF210" s="928"/>
      <c r="AG210" s="928"/>
      <c r="AH210" s="927">
        <f>'事業主控（こちらにご入力下さい）'!AH210</f>
        <v>0</v>
      </c>
      <c r="AI210" s="928"/>
      <c r="AJ210" s="928"/>
      <c r="AK210" s="1082"/>
      <c r="AL210" s="439">
        <f>'事業主控（こちらにご入力下さい）'!AL210</f>
        <v>0</v>
      </c>
      <c r="AM210" s="1081"/>
      <c r="AN210" s="708">
        <f>'事業主控（こちらにご入力下さい）'!AN210</f>
        <v>0</v>
      </c>
      <c r="AO210" s="709"/>
      <c r="AP210" s="709"/>
      <c r="AQ210" s="709"/>
      <c r="AR210" s="709"/>
      <c r="AS210" s="58"/>
    </row>
    <row r="211" spans="2:45" ht="15" customHeight="1" x14ac:dyDescent="0.15">
      <c r="B211" s="1070" t="str">
        <f>'事業主控（こちらにご入力下さい）'!B211</f>
        <v>⑤</v>
      </c>
      <c r="C211" s="1066">
        <f>'事業主控（こちらにご入力下さい）'!C211</f>
        <v>0</v>
      </c>
      <c r="D211" s="579"/>
      <c r="E211" s="579"/>
      <c r="F211" s="579"/>
      <c r="G211" s="579"/>
      <c r="H211" s="579"/>
      <c r="I211" s="580"/>
      <c r="J211" s="1072">
        <f>'事業主控（こちらにご入力下さい）'!J211</f>
        <v>0</v>
      </c>
      <c r="K211" s="1073"/>
      <c r="L211" s="1073"/>
      <c r="M211" s="1073"/>
      <c r="N211" s="1074"/>
      <c r="O211" s="71">
        <f>'事業主控（こちらにご入力下さい）'!O211</f>
        <v>0</v>
      </c>
      <c r="P211" s="5" t="s">
        <v>45</v>
      </c>
      <c r="Q211" s="71">
        <f>'事業主控（こちらにご入力下さい）'!Q211</f>
        <v>0</v>
      </c>
      <c r="R211" s="5" t="s">
        <v>46</v>
      </c>
      <c r="S211" s="71">
        <f>'事業主控（こちらにご入力下さい）'!S211</f>
        <v>0</v>
      </c>
      <c r="T211" s="1022" t="s">
        <v>47</v>
      </c>
      <c r="U211" s="1022"/>
      <c r="V211" s="742">
        <f>'事業主控（こちらにご入力下さい）'!V211</f>
        <v>0</v>
      </c>
      <c r="W211" s="743"/>
      <c r="X211" s="743"/>
      <c r="Y211" s="66"/>
      <c r="Z211" s="53"/>
      <c r="AA211" s="73"/>
      <c r="AB211" s="73"/>
      <c r="AC211" s="66"/>
      <c r="AD211" s="53"/>
      <c r="AE211" s="73"/>
      <c r="AF211" s="73"/>
      <c r="AG211" s="66"/>
      <c r="AH211" s="744">
        <f>'事業主控（こちらにご入力下さい）'!AH211</f>
        <v>0</v>
      </c>
      <c r="AI211" s="745"/>
      <c r="AJ211" s="745"/>
      <c r="AK211" s="1080"/>
      <c r="AL211" s="53"/>
      <c r="AM211" s="54"/>
      <c r="AN211" s="744">
        <f>'事業主控（こちらにご入力下さい）'!AN211</f>
        <v>0</v>
      </c>
      <c r="AO211" s="745"/>
      <c r="AP211" s="745"/>
      <c r="AQ211" s="745"/>
      <c r="AR211" s="745"/>
      <c r="AS211" s="74"/>
    </row>
    <row r="212" spans="2:45" ht="15" customHeight="1" x14ac:dyDescent="0.15">
      <c r="B212" s="1071"/>
      <c r="C212" s="581"/>
      <c r="D212" s="581"/>
      <c r="E212" s="581"/>
      <c r="F212" s="581"/>
      <c r="G212" s="581"/>
      <c r="H212" s="581"/>
      <c r="I212" s="582"/>
      <c r="J212" s="1075"/>
      <c r="K212" s="1076"/>
      <c r="L212" s="1076"/>
      <c r="M212" s="1076"/>
      <c r="N212" s="1077"/>
      <c r="O212" s="75">
        <f>'事業主控（こちらにご入力下さい）'!O212</f>
        <v>0</v>
      </c>
      <c r="P212" s="16" t="s">
        <v>45</v>
      </c>
      <c r="Q212" s="75">
        <f>'事業主控（こちらにご入力下さい）'!Q212</f>
        <v>0</v>
      </c>
      <c r="R212" s="16" t="s">
        <v>46</v>
      </c>
      <c r="S212" s="75">
        <f>'事業主控（こちらにご入力下さい）'!S212</f>
        <v>0</v>
      </c>
      <c r="T212" s="480" t="s">
        <v>48</v>
      </c>
      <c r="U212" s="480"/>
      <c r="V212" s="927">
        <f>'事業主控（こちらにご入力下さい）'!V212</f>
        <v>0</v>
      </c>
      <c r="W212" s="928"/>
      <c r="X212" s="928"/>
      <c r="Y212" s="928"/>
      <c r="Z212" s="927">
        <f>'事業主控（こちらにご入力下さい）'!Z212</f>
        <v>0</v>
      </c>
      <c r="AA212" s="928"/>
      <c r="AB212" s="928"/>
      <c r="AC212" s="928"/>
      <c r="AD212" s="927">
        <f>'事業主控（こちらにご入力下さい）'!AD212</f>
        <v>0</v>
      </c>
      <c r="AE212" s="928"/>
      <c r="AF212" s="928"/>
      <c r="AG212" s="928"/>
      <c r="AH212" s="927">
        <f>'事業主控（こちらにご入力下さい）'!AH212</f>
        <v>0</v>
      </c>
      <c r="AI212" s="928"/>
      <c r="AJ212" s="928"/>
      <c r="AK212" s="1082"/>
      <c r="AL212" s="439">
        <f>'事業主控（こちらにご入力下さい）'!AL212</f>
        <v>0</v>
      </c>
      <c r="AM212" s="1081"/>
      <c r="AN212" s="708">
        <f>'事業主控（こちらにご入力下さい）'!AN212</f>
        <v>0</v>
      </c>
      <c r="AO212" s="709"/>
      <c r="AP212" s="709"/>
      <c r="AQ212" s="709"/>
      <c r="AR212" s="709"/>
      <c r="AS212" s="58"/>
    </row>
    <row r="213" spans="2:45" ht="15" customHeight="1" x14ac:dyDescent="0.15">
      <c r="B213" s="1070" t="str">
        <f>'事業主控（こちらにご入力下さい）'!B213</f>
        <v>⑥</v>
      </c>
      <c r="C213" s="1066">
        <f>'事業主控（こちらにご入力下さい）'!C213</f>
        <v>0</v>
      </c>
      <c r="D213" s="579"/>
      <c r="E213" s="579"/>
      <c r="F213" s="579"/>
      <c r="G213" s="579"/>
      <c r="H213" s="579"/>
      <c r="I213" s="580"/>
      <c r="J213" s="1072">
        <f>'事業主控（こちらにご入力下さい）'!J213</f>
        <v>0</v>
      </c>
      <c r="K213" s="1073"/>
      <c r="L213" s="1073"/>
      <c r="M213" s="1073"/>
      <c r="N213" s="1074"/>
      <c r="O213" s="71">
        <f>'事業主控（こちらにご入力下さい）'!O213</f>
        <v>0</v>
      </c>
      <c r="P213" s="5" t="s">
        <v>45</v>
      </c>
      <c r="Q213" s="71">
        <f>'事業主控（こちらにご入力下さい）'!Q213</f>
        <v>0</v>
      </c>
      <c r="R213" s="5" t="s">
        <v>46</v>
      </c>
      <c r="S213" s="71">
        <f>'事業主控（こちらにご入力下さい）'!S213</f>
        <v>0</v>
      </c>
      <c r="T213" s="1022" t="s">
        <v>47</v>
      </c>
      <c r="U213" s="1022"/>
      <c r="V213" s="742">
        <f>'事業主控（こちらにご入力下さい）'!V213</f>
        <v>0</v>
      </c>
      <c r="W213" s="743"/>
      <c r="X213" s="743"/>
      <c r="Y213" s="66"/>
      <c r="Z213" s="53"/>
      <c r="AA213" s="73"/>
      <c r="AB213" s="73"/>
      <c r="AC213" s="66"/>
      <c r="AD213" s="53"/>
      <c r="AE213" s="73"/>
      <c r="AF213" s="73"/>
      <c r="AG213" s="66"/>
      <c r="AH213" s="744">
        <f>'事業主控（こちらにご入力下さい）'!AH213</f>
        <v>0</v>
      </c>
      <c r="AI213" s="745"/>
      <c r="AJ213" s="745"/>
      <c r="AK213" s="1080"/>
      <c r="AL213" s="53"/>
      <c r="AM213" s="54"/>
      <c r="AN213" s="744">
        <f>'事業主控（こちらにご入力下さい）'!AN213</f>
        <v>0</v>
      </c>
      <c r="AO213" s="745"/>
      <c r="AP213" s="745"/>
      <c r="AQ213" s="745"/>
      <c r="AR213" s="745"/>
      <c r="AS213" s="74"/>
    </row>
    <row r="214" spans="2:45" ht="15" customHeight="1" x14ac:dyDescent="0.15">
      <c r="B214" s="1071"/>
      <c r="C214" s="581"/>
      <c r="D214" s="581"/>
      <c r="E214" s="581"/>
      <c r="F214" s="581"/>
      <c r="G214" s="581"/>
      <c r="H214" s="581"/>
      <c r="I214" s="582"/>
      <c r="J214" s="1075"/>
      <c r="K214" s="1076"/>
      <c r="L214" s="1076"/>
      <c r="M214" s="1076"/>
      <c r="N214" s="1077"/>
      <c r="O214" s="75">
        <f>'事業主控（こちらにご入力下さい）'!O214</f>
        <v>0</v>
      </c>
      <c r="P214" s="16" t="s">
        <v>45</v>
      </c>
      <c r="Q214" s="75">
        <f>'事業主控（こちらにご入力下さい）'!Q214</f>
        <v>0</v>
      </c>
      <c r="R214" s="16" t="s">
        <v>46</v>
      </c>
      <c r="S214" s="75">
        <f>'事業主控（こちらにご入力下さい）'!S214</f>
        <v>0</v>
      </c>
      <c r="T214" s="480" t="s">
        <v>48</v>
      </c>
      <c r="U214" s="480"/>
      <c r="V214" s="927">
        <f>'事業主控（こちらにご入力下さい）'!V214</f>
        <v>0</v>
      </c>
      <c r="W214" s="928"/>
      <c r="X214" s="928"/>
      <c r="Y214" s="928"/>
      <c r="Z214" s="927">
        <f>'事業主控（こちらにご入力下さい）'!Z214</f>
        <v>0</v>
      </c>
      <c r="AA214" s="928"/>
      <c r="AB214" s="928"/>
      <c r="AC214" s="928"/>
      <c r="AD214" s="927">
        <f>'事業主控（こちらにご入力下さい）'!AD214</f>
        <v>0</v>
      </c>
      <c r="AE214" s="928"/>
      <c r="AF214" s="928"/>
      <c r="AG214" s="928"/>
      <c r="AH214" s="927">
        <f>'事業主控（こちらにご入力下さい）'!AH214</f>
        <v>0</v>
      </c>
      <c r="AI214" s="928"/>
      <c r="AJ214" s="928"/>
      <c r="AK214" s="1082"/>
      <c r="AL214" s="439">
        <f>'事業主控（こちらにご入力下さい）'!AL214</f>
        <v>0</v>
      </c>
      <c r="AM214" s="1081"/>
      <c r="AN214" s="708">
        <f>'事業主控（こちらにご入力下さい）'!AN214</f>
        <v>0</v>
      </c>
      <c r="AO214" s="709"/>
      <c r="AP214" s="709"/>
      <c r="AQ214" s="709"/>
      <c r="AR214" s="709"/>
      <c r="AS214" s="58"/>
    </row>
    <row r="215" spans="2:45" ht="15" customHeight="1" x14ac:dyDescent="0.15">
      <c r="B215" s="1070" t="str">
        <f>'事業主控（こちらにご入力下さい）'!B215</f>
        <v>⑦</v>
      </c>
      <c r="C215" s="1066">
        <f>'事業主控（こちらにご入力下さい）'!C215</f>
        <v>0</v>
      </c>
      <c r="D215" s="579"/>
      <c r="E215" s="579"/>
      <c r="F215" s="579"/>
      <c r="G215" s="579"/>
      <c r="H215" s="579"/>
      <c r="I215" s="580"/>
      <c r="J215" s="1072">
        <f>'事業主控（こちらにご入力下さい）'!J215</f>
        <v>0</v>
      </c>
      <c r="K215" s="1073"/>
      <c r="L215" s="1073"/>
      <c r="M215" s="1073"/>
      <c r="N215" s="1074"/>
      <c r="O215" s="71">
        <f>'事業主控（こちらにご入力下さい）'!O215</f>
        <v>0</v>
      </c>
      <c r="P215" s="5" t="s">
        <v>45</v>
      </c>
      <c r="Q215" s="71">
        <f>'事業主控（こちらにご入力下さい）'!Q215</f>
        <v>0</v>
      </c>
      <c r="R215" s="5" t="s">
        <v>46</v>
      </c>
      <c r="S215" s="71">
        <f>'事業主控（こちらにご入力下さい）'!S215</f>
        <v>0</v>
      </c>
      <c r="T215" s="1022" t="s">
        <v>47</v>
      </c>
      <c r="U215" s="1022"/>
      <c r="V215" s="742">
        <f>'事業主控（こちらにご入力下さい）'!V215</f>
        <v>0</v>
      </c>
      <c r="W215" s="743"/>
      <c r="X215" s="743"/>
      <c r="Y215" s="66"/>
      <c r="Z215" s="53"/>
      <c r="AA215" s="73"/>
      <c r="AB215" s="73"/>
      <c r="AC215" s="66"/>
      <c r="AD215" s="53"/>
      <c r="AE215" s="73"/>
      <c r="AF215" s="73"/>
      <c r="AG215" s="66"/>
      <c r="AH215" s="744">
        <f>'事業主控（こちらにご入力下さい）'!AH215</f>
        <v>0</v>
      </c>
      <c r="AI215" s="745"/>
      <c r="AJ215" s="745"/>
      <c r="AK215" s="1080"/>
      <c r="AL215" s="53"/>
      <c r="AM215" s="54"/>
      <c r="AN215" s="744">
        <f>'事業主控（こちらにご入力下さい）'!AN215</f>
        <v>0</v>
      </c>
      <c r="AO215" s="745"/>
      <c r="AP215" s="745"/>
      <c r="AQ215" s="745"/>
      <c r="AR215" s="745"/>
      <c r="AS215" s="74"/>
    </row>
    <row r="216" spans="2:45" ht="15" customHeight="1" x14ac:dyDescent="0.15">
      <c r="B216" s="1071"/>
      <c r="C216" s="581"/>
      <c r="D216" s="581"/>
      <c r="E216" s="581"/>
      <c r="F216" s="581"/>
      <c r="G216" s="581"/>
      <c r="H216" s="581"/>
      <c r="I216" s="582"/>
      <c r="J216" s="1075"/>
      <c r="K216" s="1076"/>
      <c r="L216" s="1076"/>
      <c r="M216" s="1076"/>
      <c r="N216" s="1077"/>
      <c r="O216" s="75">
        <f>'事業主控（こちらにご入力下さい）'!O216</f>
        <v>0</v>
      </c>
      <c r="P216" s="16" t="s">
        <v>45</v>
      </c>
      <c r="Q216" s="75">
        <f>'事業主控（こちらにご入力下さい）'!Q216</f>
        <v>0</v>
      </c>
      <c r="R216" s="16" t="s">
        <v>46</v>
      </c>
      <c r="S216" s="75">
        <f>'事業主控（こちらにご入力下さい）'!S216</f>
        <v>0</v>
      </c>
      <c r="T216" s="480" t="s">
        <v>48</v>
      </c>
      <c r="U216" s="480"/>
      <c r="V216" s="927">
        <f>'事業主控（こちらにご入力下さい）'!V216</f>
        <v>0</v>
      </c>
      <c r="W216" s="928"/>
      <c r="X216" s="928"/>
      <c r="Y216" s="928"/>
      <c r="Z216" s="927">
        <f>'事業主控（こちらにご入力下さい）'!Z216</f>
        <v>0</v>
      </c>
      <c r="AA216" s="928"/>
      <c r="AB216" s="928"/>
      <c r="AC216" s="928"/>
      <c r="AD216" s="927">
        <f>'事業主控（こちらにご入力下さい）'!AD216</f>
        <v>0</v>
      </c>
      <c r="AE216" s="928"/>
      <c r="AF216" s="928"/>
      <c r="AG216" s="928"/>
      <c r="AH216" s="927">
        <f>'事業主控（こちらにご入力下さい）'!AH216</f>
        <v>0</v>
      </c>
      <c r="AI216" s="928"/>
      <c r="AJ216" s="928"/>
      <c r="AK216" s="1082"/>
      <c r="AL216" s="439">
        <f>'事業主控（こちらにご入力下さい）'!AL216</f>
        <v>0</v>
      </c>
      <c r="AM216" s="1081"/>
      <c r="AN216" s="708">
        <f>'事業主控（こちらにご入力下さい）'!AN216</f>
        <v>0</v>
      </c>
      <c r="AO216" s="709"/>
      <c r="AP216" s="709"/>
      <c r="AQ216" s="709"/>
      <c r="AR216" s="709"/>
      <c r="AS216" s="58"/>
    </row>
    <row r="217" spans="2:45" ht="15" customHeight="1" x14ac:dyDescent="0.15">
      <c r="B217" s="1070" t="str">
        <f>'事業主控（こちらにご入力下さい）'!B217</f>
        <v>⑧</v>
      </c>
      <c r="C217" s="1066">
        <f>'事業主控（こちらにご入力下さい）'!C217</f>
        <v>0</v>
      </c>
      <c r="D217" s="579"/>
      <c r="E217" s="579"/>
      <c r="F217" s="579"/>
      <c r="G217" s="579"/>
      <c r="H217" s="579"/>
      <c r="I217" s="580"/>
      <c r="J217" s="1072">
        <f>'事業主控（こちらにご入力下さい）'!J217</f>
        <v>0</v>
      </c>
      <c r="K217" s="1073"/>
      <c r="L217" s="1073"/>
      <c r="M217" s="1073"/>
      <c r="N217" s="1074"/>
      <c r="O217" s="71">
        <f>'事業主控（こちらにご入力下さい）'!O217</f>
        <v>0</v>
      </c>
      <c r="P217" s="5" t="s">
        <v>45</v>
      </c>
      <c r="Q217" s="71">
        <f>'事業主控（こちらにご入力下さい）'!Q217</f>
        <v>0</v>
      </c>
      <c r="R217" s="5" t="s">
        <v>46</v>
      </c>
      <c r="S217" s="71">
        <f>'事業主控（こちらにご入力下さい）'!S217</f>
        <v>0</v>
      </c>
      <c r="T217" s="1022" t="s">
        <v>47</v>
      </c>
      <c r="U217" s="1022"/>
      <c r="V217" s="742">
        <f>'事業主控（こちらにご入力下さい）'!V217</f>
        <v>0</v>
      </c>
      <c r="W217" s="743"/>
      <c r="X217" s="743"/>
      <c r="Y217" s="66"/>
      <c r="Z217" s="53"/>
      <c r="AA217" s="73"/>
      <c r="AB217" s="73"/>
      <c r="AC217" s="66"/>
      <c r="AD217" s="53"/>
      <c r="AE217" s="73"/>
      <c r="AF217" s="73"/>
      <c r="AG217" s="66"/>
      <c r="AH217" s="744">
        <f>'事業主控（こちらにご入力下さい）'!AH217</f>
        <v>0</v>
      </c>
      <c r="AI217" s="745"/>
      <c r="AJ217" s="745"/>
      <c r="AK217" s="1080"/>
      <c r="AL217" s="53"/>
      <c r="AM217" s="54"/>
      <c r="AN217" s="744">
        <f>'事業主控（こちらにご入力下さい）'!AN217</f>
        <v>0</v>
      </c>
      <c r="AO217" s="745"/>
      <c r="AP217" s="745"/>
      <c r="AQ217" s="745"/>
      <c r="AR217" s="745"/>
      <c r="AS217" s="74"/>
    </row>
    <row r="218" spans="2:45" ht="15" customHeight="1" x14ac:dyDescent="0.15">
      <c r="B218" s="1071"/>
      <c r="C218" s="581"/>
      <c r="D218" s="581"/>
      <c r="E218" s="581"/>
      <c r="F218" s="581"/>
      <c r="G218" s="581"/>
      <c r="H218" s="581"/>
      <c r="I218" s="582"/>
      <c r="J218" s="1075"/>
      <c r="K218" s="1076"/>
      <c r="L218" s="1076"/>
      <c r="M218" s="1076"/>
      <c r="N218" s="1077"/>
      <c r="O218" s="75">
        <f>'事業主控（こちらにご入力下さい）'!O218</f>
        <v>0</v>
      </c>
      <c r="P218" s="16" t="s">
        <v>45</v>
      </c>
      <c r="Q218" s="75">
        <f>'事業主控（こちらにご入力下さい）'!Q218</f>
        <v>0</v>
      </c>
      <c r="R218" s="16" t="s">
        <v>46</v>
      </c>
      <c r="S218" s="75">
        <f>'事業主控（こちらにご入力下さい）'!S218</f>
        <v>0</v>
      </c>
      <c r="T218" s="480" t="s">
        <v>48</v>
      </c>
      <c r="U218" s="480"/>
      <c r="V218" s="927">
        <f>'事業主控（こちらにご入力下さい）'!V218</f>
        <v>0</v>
      </c>
      <c r="W218" s="928"/>
      <c r="X218" s="928"/>
      <c r="Y218" s="928"/>
      <c r="Z218" s="927">
        <f>'事業主控（こちらにご入力下さい）'!Z218</f>
        <v>0</v>
      </c>
      <c r="AA218" s="928"/>
      <c r="AB218" s="928"/>
      <c r="AC218" s="928"/>
      <c r="AD218" s="927">
        <f>'事業主控（こちらにご入力下さい）'!AD218</f>
        <v>0</v>
      </c>
      <c r="AE218" s="928"/>
      <c r="AF218" s="928"/>
      <c r="AG218" s="928"/>
      <c r="AH218" s="927">
        <f>'事業主控（こちらにご入力下さい）'!AH218</f>
        <v>0</v>
      </c>
      <c r="AI218" s="928"/>
      <c r="AJ218" s="928"/>
      <c r="AK218" s="1082"/>
      <c r="AL218" s="439">
        <f>'事業主控（こちらにご入力下さい）'!AL218</f>
        <v>0</v>
      </c>
      <c r="AM218" s="1081"/>
      <c r="AN218" s="708">
        <f>'事業主控（こちらにご入力下さい）'!AN218</f>
        <v>0</v>
      </c>
      <c r="AO218" s="709"/>
      <c r="AP218" s="709"/>
      <c r="AQ218" s="709"/>
      <c r="AR218" s="709"/>
      <c r="AS218" s="58"/>
    </row>
    <row r="219" spans="2:45" ht="15" customHeight="1" x14ac:dyDescent="0.15">
      <c r="B219" s="1070" t="str">
        <f>'事業主控（こちらにご入力下さい）'!B219</f>
        <v>⑨</v>
      </c>
      <c r="C219" s="1066">
        <f>'事業主控（こちらにご入力下さい）'!C219</f>
        <v>0</v>
      </c>
      <c r="D219" s="579"/>
      <c r="E219" s="579"/>
      <c r="F219" s="579"/>
      <c r="G219" s="579"/>
      <c r="H219" s="579"/>
      <c r="I219" s="580"/>
      <c r="J219" s="1072">
        <f>'事業主控（こちらにご入力下さい）'!J219</f>
        <v>0</v>
      </c>
      <c r="K219" s="1073"/>
      <c r="L219" s="1073"/>
      <c r="M219" s="1073"/>
      <c r="N219" s="1074"/>
      <c r="O219" s="71">
        <f>'事業主控（こちらにご入力下さい）'!O219</f>
        <v>0</v>
      </c>
      <c r="P219" s="5" t="s">
        <v>45</v>
      </c>
      <c r="Q219" s="71">
        <f>'事業主控（こちらにご入力下さい）'!Q219</f>
        <v>0</v>
      </c>
      <c r="R219" s="5" t="s">
        <v>46</v>
      </c>
      <c r="S219" s="71">
        <f>'事業主控（こちらにご入力下さい）'!S219</f>
        <v>0</v>
      </c>
      <c r="T219" s="1022" t="s">
        <v>47</v>
      </c>
      <c r="U219" s="1022"/>
      <c r="V219" s="742">
        <f>'事業主控（こちらにご入力下さい）'!V219</f>
        <v>0</v>
      </c>
      <c r="W219" s="743"/>
      <c r="X219" s="743"/>
      <c r="Y219" s="66"/>
      <c r="Z219" s="53"/>
      <c r="AA219" s="73"/>
      <c r="AB219" s="73"/>
      <c r="AC219" s="66"/>
      <c r="AD219" s="53"/>
      <c r="AE219" s="73"/>
      <c r="AF219" s="73"/>
      <c r="AG219" s="66"/>
      <c r="AH219" s="744">
        <f>'事業主控（こちらにご入力下さい）'!AH219</f>
        <v>0</v>
      </c>
      <c r="AI219" s="745"/>
      <c r="AJ219" s="745"/>
      <c r="AK219" s="1080"/>
      <c r="AL219" s="53"/>
      <c r="AM219" s="54"/>
      <c r="AN219" s="744">
        <f>'事業主控（こちらにご入力下さい）'!AN219</f>
        <v>0</v>
      </c>
      <c r="AO219" s="745"/>
      <c r="AP219" s="745"/>
      <c r="AQ219" s="745"/>
      <c r="AR219" s="745"/>
      <c r="AS219" s="74"/>
    </row>
    <row r="220" spans="2:45" ht="15" customHeight="1" x14ac:dyDescent="0.15">
      <c r="B220" s="1071"/>
      <c r="C220" s="581"/>
      <c r="D220" s="581"/>
      <c r="E220" s="581"/>
      <c r="F220" s="581"/>
      <c r="G220" s="581"/>
      <c r="H220" s="581"/>
      <c r="I220" s="582"/>
      <c r="J220" s="1075"/>
      <c r="K220" s="1076"/>
      <c r="L220" s="1076"/>
      <c r="M220" s="1076"/>
      <c r="N220" s="1077"/>
      <c r="O220" s="75">
        <f>'事業主控（こちらにご入力下さい）'!O220</f>
        <v>0</v>
      </c>
      <c r="P220" s="16" t="s">
        <v>45</v>
      </c>
      <c r="Q220" s="75">
        <f>'事業主控（こちらにご入力下さい）'!Q220</f>
        <v>0</v>
      </c>
      <c r="R220" s="16" t="s">
        <v>46</v>
      </c>
      <c r="S220" s="75">
        <f>'事業主控（こちらにご入力下さい）'!S220</f>
        <v>0</v>
      </c>
      <c r="T220" s="480" t="s">
        <v>48</v>
      </c>
      <c r="U220" s="480"/>
      <c r="V220" s="927">
        <f>'事業主控（こちらにご入力下さい）'!V220</f>
        <v>0</v>
      </c>
      <c r="W220" s="928"/>
      <c r="X220" s="928"/>
      <c r="Y220" s="928"/>
      <c r="Z220" s="927">
        <f>'事業主控（こちらにご入力下さい）'!Z220</f>
        <v>0</v>
      </c>
      <c r="AA220" s="928"/>
      <c r="AB220" s="928"/>
      <c r="AC220" s="928"/>
      <c r="AD220" s="927">
        <f>'事業主控（こちらにご入力下さい）'!AD220</f>
        <v>0</v>
      </c>
      <c r="AE220" s="928"/>
      <c r="AF220" s="928"/>
      <c r="AG220" s="928"/>
      <c r="AH220" s="927">
        <f>'事業主控（こちらにご入力下さい）'!AH220</f>
        <v>0</v>
      </c>
      <c r="AI220" s="928"/>
      <c r="AJ220" s="928"/>
      <c r="AK220" s="1082"/>
      <c r="AL220" s="439">
        <f>'事業主控（こちらにご入力下さい）'!AL220</f>
        <v>0</v>
      </c>
      <c r="AM220" s="1081"/>
      <c r="AN220" s="708">
        <f>'事業主控（こちらにご入力下さい）'!AN220</f>
        <v>0</v>
      </c>
      <c r="AO220" s="709"/>
      <c r="AP220" s="709"/>
      <c r="AQ220" s="709"/>
      <c r="AR220" s="709"/>
      <c r="AS220" s="58"/>
    </row>
    <row r="221" spans="2:45" ht="9.75" customHeight="1" x14ac:dyDescent="0.15">
      <c r="B221" s="441" t="s">
        <v>85</v>
      </c>
      <c r="C221" s="592"/>
      <c r="D221" s="593"/>
      <c r="E221" s="303" t="s">
        <v>32</v>
      </c>
      <c r="F221" s="1067">
        <f>'事業主控（こちらにご入力下さい）'!F221</f>
        <v>0</v>
      </c>
      <c r="G221" s="601"/>
      <c r="H221" s="601"/>
      <c r="I221" s="601"/>
      <c r="J221" s="601"/>
      <c r="K221" s="601"/>
      <c r="L221" s="601"/>
      <c r="M221" s="601"/>
      <c r="N221" s="602"/>
      <c r="O221" s="441" t="s">
        <v>63</v>
      </c>
      <c r="P221" s="442"/>
      <c r="Q221" s="442"/>
      <c r="R221" s="442"/>
      <c r="S221" s="442"/>
      <c r="T221" s="442"/>
      <c r="U221" s="443"/>
      <c r="V221" s="744">
        <f>'事業主控（こちらにご入力下さい）'!V221</f>
        <v>0</v>
      </c>
      <c r="W221" s="745"/>
      <c r="X221" s="745"/>
      <c r="Y221" s="1080"/>
      <c r="Z221" s="53"/>
      <c r="AA221" s="73"/>
      <c r="AB221" s="73"/>
      <c r="AC221" s="66"/>
      <c r="AD221" s="53"/>
      <c r="AE221" s="73"/>
      <c r="AF221" s="73"/>
      <c r="AG221" s="66"/>
      <c r="AH221" s="744">
        <f>'事業主控（こちらにご入力下さい）'!AH221</f>
        <v>0</v>
      </c>
      <c r="AI221" s="745"/>
      <c r="AJ221" s="745"/>
      <c r="AK221" s="1080"/>
      <c r="AL221" s="53"/>
      <c r="AM221" s="54"/>
      <c r="AN221" s="744">
        <f>'事業主控（こちらにご入力下さい）'!AN221</f>
        <v>0</v>
      </c>
      <c r="AO221" s="745"/>
      <c r="AP221" s="745"/>
      <c r="AQ221" s="745"/>
      <c r="AR221" s="745"/>
      <c r="AS221" s="74"/>
    </row>
    <row r="222" spans="2:45" ht="9.75" customHeight="1" x14ac:dyDescent="0.15">
      <c r="B222" s="594"/>
      <c r="C222" s="595"/>
      <c r="D222" s="596"/>
      <c r="E222" s="304" t="s">
        <v>55</v>
      </c>
      <c r="F222" s="1068">
        <f>'事業主控（こちらにご入力下さい）'!F222</f>
        <v>0</v>
      </c>
      <c r="G222" s="604"/>
      <c r="H222" s="604"/>
      <c r="I222" s="604"/>
      <c r="J222" s="604"/>
      <c r="K222" s="604"/>
      <c r="L222" s="604"/>
      <c r="M222" s="604"/>
      <c r="N222" s="605"/>
      <c r="O222" s="444"/>
      <c r="P222" s="445"/>
      <c r="Q222" s="445"/>
      <c r="R222" s="445"/>
      <c r="S222" s="445"/>
      <c r="T222" s="445"/>
      <c r="U222" s="446"/>
      <c r="V222" s="434">
        <f>'事業主控（こちらにご入力下さい）'!V222</f>
        <v>0</v>
      </c>
      <c r="W222" s="1054"/>
      <c r="X222" s="1054"/>
      <c r="Y222" s="1055"/>
      <c r="Z222" s="434">
        <f>'事業主控（こちらにご入力下さい）'!Z222</f>
        <v>0</v>
      </c>
      <c r="AA222" s="1052"/>
      <c r="AB222" s="1052"/>
      <c r="AC222" s="1053"/>
      <c r="AD222" s="434">
        <f>'事業主控（こちらにご入力下さい）'!AD222</f>
        <v>0</v>
      </c>
      <c r="AE222" s="1052"/>
      <c r="AF222" s="1052"/>
      <c r="AG222" s="1053"/>
      <c r="AH222" s="434">
        <f>'事業主控（こちらにご入力下さい）'!AH222</f>
        <v>0</v>
      </c>
      <c r="AI222" s="435"/>
      <c r="AJ222" s="435"/>
      <c r="AK222" s="435"/>
      <c r="AL222" s="55"/>
      <c r="AM222" s="56"/>
      <c r="AN222" s="434">
        <f>'事業主控（こちらにご入力下さい）'!AN222</f>
        <v>0</v>
      </c>
      <c r="AO222" s="1054"/>
      <c r="AP222" s="1054"/>
      <c r="AQ222" s="1054"/>
      <c r="AR222" s="1054"/>
      <c r="AS222" s="182"/>
    </row>
    <row r="223" spans="2:45" ht="9.75" customHeight="1" x14ac:dyDescent="0.15">
      <c r="B223" s="594"/>
      <c r="C223" s="595"/>
      <c r="D223" s="596"/>
      <c r="E223" s="304" t="s">
        <v>33</v>
      </c>
      <c r="F223" s="1068">
        <f>'事業主控（こちらにご入力下さい）'!F223</f>
        <v>0</v>
      </c>
      <c r="G223" s="604"/>
      <c r="H223" s="604"/>
      <c r="I223" s="604"/>
      <c r="J223" s="604"/>
      <c r="K223" s="604"/>
      <c r="L223" s="604"/>
      <c r="M223" s="604"/>
      <c r="N223" s="605"/>
      <c r="O223" s="444"/>
      <c r="P223" s="445"/>
      <c r="Q223" s="445"/>
      <c r="R223" s="445"/>
      <c r="S223" s="445"/>
      <c r="T223" s="445"/>
      <c r="U223" s="446"/>
      <c r="V223" s="292"/>
      <c r="W223" s="294"/>
      <c r="X223" s="294"/>
      <c r="Y223" s="295"/>
      <c r="Z223" s="292"/>
      <c r="AA223" s="296"/>
      <c r="AB223" s="296"/>
      <c r="AC223" s="297"/>
      <c r="AD223" s="292"/>
      <c r="AE223" s="296"/>
      <c r="AF223" s="296"/>
      <c r="AG223" s="297"/>
      <c r="AH223" s="292"/>
      <c r="AI223" s="293"/>
      <c r="AJ223" s="293"/>
      <c r="AK223" s="293"/>
      <c r="AL223" s="298"/>
      <c r="AM223" s="299"/>
      <c r="AN223" s="292"/>
      <c r="AO223" s="294"/>
      <c r="AP223" s="294"/>
      <c r="AQ223" s="294"/>
      <c r="AR223" s="294"/>
      <c r="AS223" s="182"/>
    </row>
    <row r="224" spans="2:45" ht="9.75" customHeight="1" x14ac:dyDescent="0.15">
      <c r="B224" s="594"/>
      <c r="C224" s="595"/>
      <c r="D224" s="596"/>
      <c r="E224" s="304" t="s">
        <v>215</v>
      </c>
      <c r="F224" s="1068">
        <f>'事業主控（こちらにご入力下さい）'!F224</f>
        <v>0</v>
      </c>
      <c r="G224" s="604"/>
      <c r="H224" s="604"/>
      <c r="I224" s="604"/>
      <c r="J224" s="604"/>
      <c r="K224" s="604"/>
      <c r="L224" s="604"/>
      <c r="M224" s="604"/>
      <c r="N224" s="605"/>
      <c r="O224" s="444"/>
      <c r="P224" s="445"/>
      <c r="Q224" s="445"/>
      <c r="R224" s="445"/>
      <c r="S224" s="445"/>
      <c r="T224" s="445"/>
      <c r="U224" s="446"/>
      <c r="V224" s="292"/>
      <c r="W224" s="294"/>
      <c r="X224" s="294"/>
      <c r="Y224" s="295"/>
      <c r="Z224" s="292"/>
      <c r="AA224" s="296"/>
      <c r="AB224" s="296"/>
      <c r="AC224" s="297"/>
      <c r="AD224" s="292"/>
      <c r="AE224" s="296"/>
      <c r="AF224" s="296"/>
      <c r="AG224" s="297"/>
      <c r="AH224" s="292"/>
      <c r="AI224" s="293"/>
      <c r="AJ224" s="293"/>
      <c r="AK224" s="293"/>
      <c r="AL224" s="298"/>
      <c r="AM224" s="299"/>
      <c r="AN224" s="292"/>
      <c r="AO224" s="294"/>
      <c r="AP224" s="294"/>
      <c r="AQ224" s="294"/>
      <c r="AR224" s="294"/>
      <c r="AS224" s="182"/>
    </row>
    <row r="225" spans="2:45" ht="9.75" customHeight="1" x14ac:dyDescent="0.15">
      <c r="B225" s="594"/>
      <c r="C225" s="595"/>
      <c r="D225" s="596"/>
      <c r="E225" s="304" t="s">
        <v>284</v>
      </c>
      <c r="F225" s="1068">
        <f>'事業主控（こちらにご入力下さい）'!F225</f>
        <v>0</v>
      </c>
      <c r="G225" s="604"/>
      <c r="H225" s="604"/>
      <c r="I225" s="604"/>
      <c r="J225" s="604"/>
      <c r="K225" s="604"/>
      <c r="L225" s="604"/>
      <c r="M225" s="604"/>
      <c r="N225" s="605"/>
      <c r="O225" s="444"/>
      <c r="P225" s="445"/>
      <c r="Q225" s="445"/>
      <c r="R225" s="445"/>
      <c r="S225" s="445"/>
      <c r="T225" s="445"/>
      <c r="U225" s="446"/>
      <c r="V225" s="292"/>
      <c r="W225" s="294"/>
      <c r="X225" s="294"/>
      <c r="Y225" s="295"/>
      <c r="Z225" s="292"/>
      <c r="AA225" s="296"/>
      <c r="AB225" s="296"/>
      <c r="AC225" s="297"/>
      <c r="AD225" s="292"/>
      <c r="AE225" s="296"/>
      <c r="AF225" s="296"/>
      <c r="AG225" s="297"/>
      <c r="AH225" s="292"/>
      <c r="AI225" s="293"/>
      <c r="AJ225" s="293"/>
      <c r="AK225" s="293"/>
      <c r="AL225" s="298"/>
      <c r="AM225" s="299"/>
      <c r="AN225" s="292"/>
      <c r="AO225" s="294"/>
      <c r="AP225" s="294"/>
      <c r="AQ225" s="294"/>
      <c r="AR225" s="294"/>
      <c r="AS225" s="182"/>
    </row>
    <row r="226" spans="2:45" ht="9.75" customHeight="1" x14ac:dyDescent="0.15">
      <c r="B226" s="594"/>
      <c r="C226" s="595"/>
      <c r="D226" s="596"/>
      <c r="E226" s="304" t="s">
        <v>288</v>
      </c>
      <c r="F226" s="1068">
        <f>'事業主控（こちらにご入力下さい）'!F226</f>
        <v>0</v>
      </c>
      <c r="G226" s="604"/>
      <c r="H226" s="604"/>
      <c r="I226" s="604"/>
      <c r="J226" s="604"/>
      <c r="K226" s="604"/>
      <c r="L226" s="604"/>
      <c r="M226" s="604"/>
      <c r="N226" s="605"/>
      <c r="O226" s="444"/>
      <c r="P226" s="445"/>
      <c r="Q226" s="445"/>
      <c r="R226" s="445"/>
      <c r="S226" s="445"/>
      <c r="T226" s="445"/>
      <c r="U226" s="446"/>
      <c r="V226" s="292"/>
      <c r="W226" s="294"/>
      <c r="X226" s="294"/>
      <c r="Y226" s="295"/>
      <c r="Z226" s="292"/>
      <c r="AA226" s="296"/>
      <c r="AB226" s="296"/>
      <c r="AC226" s="297"/>
      <c r="AD226" s="292"/>
      <c r="AE226" s="296"/>
      <c r="AF226" s="296"/>
      <c r="AG226" s="297"/>
      <c r="AH226" s="292"/>
      <c r="AI226" s="293"/>
      <c r="AJ226" s="293"/>
      <c r="AK226" s="293"/>
      <c r="AL226" s="298"/>
      <c r="AM226" s="299"/>
      <c r="AN226" s="292"/>
      <c r="AO226" s="294"/>
      <c r="AP226" s="294"/>
      <c r="AQ226" s="294"/>
      <c r="AR226" s="294"/>
      <c r="AS226" s="182"/>
    </row>
    <row r="227" spans="2:45" ht="9.75" customHeight="1" x14ac:dyDescent="0.15">
      <c r="B227" s="594"/>
      <c r="C227" s="595"/>
      <c r="D227" s="596"/>
      <c r="E227" s="304" t="s">
        <v>289</v>
      </c>
      <c r="F227" s="1068">
        <f>'事業主控（こちらにご入力下さい）'!F227</f>
        <v>0</v>
      </c>
      <c r="G227" s="604"/>
      <c r="H227" s="604"/>
      <c r="I227" s="604"/>
      <c r="J227" s="604"/>
      <c r="K227" s="604"/>
      <c r="L227" s="604"/>
      <c r="M227" s="604"/>
      <c r="N227" s="605"/>
      <c r="O227" s="444"/>
      <c r="P227" s="445"/>
      <c r="Q227" s="445"/>
      <c r="R227" s="445"/>
      <c r="S227" s="445"/>
      <c r="T227" s="445"/>
      <c r="U227" s="446"/>
      <c r="V227" s="292"/>
      <c r="W227" s="294"/>
      <c r="X227" s="294"/>
      <c r="Y227" s="295"/>
      <c r="Z227" s="292"/>
      <c r="AA227" s="296"/>
      <c r="AB227" s="296"/>
      <c r="AC227" s="297"/>
      <c r="AD227" s="292"/>
      <c r="AE227" s="296"/>
      <c r="AF227" s="296"/>
      <c r="AG227" s="297"/>
      <c r="AH227" s="292"/>
      <c r="AI227" s="293"/>
      <c r="AJ227" s="293"/>
      <c r="AK227" s="293"/>
      <c r="AL227" s="298"/>
      <c r="AM227" s="299"/>
      <c r="AN227" s="292"/>
      <c r="AO227" s="294"/>
      <c r="AP227" s="294"/>
      <c r="AQ227" s="294"/>
      <c r="AR227" s="294"/>
      <c r="AS227" s="182"/>
    </row>
    <row r="228" spans="2:45" ht="9.75" customHeight="1" x14ac:dyDescent="0.15">
      <c r="B228" s="594"/>
      <c r="C228" s="595"/>
      <c r="D228" s="596"/>
      <c r="E228" s="304" t="s">
        <v>290</v>
      </c>
      <c r="F228" s="1068">
        <f>'事業主控（こちらにご入力下さい）'!F228</f>
        <v>0</v>
      </c>
      <c r="G228" s="604"/>
      <c r="H228" s="604"/>
      <c r="I228" s="604"/>
      <c r="J228" s="604"/>
      <c r="K228" s="604"/>
      <c r="L228" s="604"/>
      <c r="M228" s="604"/>
      <c r="N228" s="605"/>
      <c r="O228" s="444"/>
      <c r="P228" s="445"/>
      <c r="Q228" s="445"/>
      <c r="R228" s="445"/>
      <c r="S228" s="445"/>
      <c r="T228" s="445"/>
      <c r="U228" s="446"/>
      <c r="V228" s="292"/>
      <c r="W228" s="294"/>
      <c r="X228" s="294"/>
      <c r="Y228" s="295"/>
      <c r="Z228" s="292"/>
      <c r="AA228" s="296"/>
      <c r="AB228" s="296"/>
      <c r="AC228" s="297"/>
      <c r="AD228" s="292"/>
      <c r="AE228" s="296"/>
      <c r="AF228" s="296"/>
      <c r="AG228" s="297"/>
      <c r="AH228" s="292"/>
      <c r="AI228" s="293"/>
      <c r="AJ228" s="293"/>
      <c r="AK228" s="293"/>
      <c r="AL228" s="298"/>
      <c r="AM228" s="299"/>
      <c r="AN228" s="292"/>
      <c r="AO228" s="294"/>
      <c r="AP228" s="294"/>
      <c r="AQ228" s="294"/>
      <c r="AR228" s="294"/>
      <c r="AS228" s="182"/>
    </row>
    <row r="229" spans="2:45" ht="9.75" customHeight="1" x14ac:dyDescent="0.15">
      <c r="B229" s="597"/>
      <c r="C229" s="598"/>
      <c r="D229" s="599"/>
      <c r="E229" s="305" t="s">
        <v>291</v>
      </c>
      <c r="F229" s="1069">
        <f>'事業主控（こちらにご入力下さい）'!F229</f>
        <v>0</v>
      </c>
      <c r="G229" s="607"/>
      <c r="H229" s="607"/>
      <c r="I229" s="607"/>
      <c r="J229" s="607"/>
      <c r="K229" s="607"/>
      <c r="L229" s="607"/>
      <c r="M229" s="607"/>
      <c r="N229" s="608"/>
      <c r="O229" s="447"/>
      <c r="P229" s="448"/>
      <c r="Q229" s="448"/>
      <c r="R229" s="448"/>
      <c r="S229" s="448"/>
      <c r="T229" s="448"/>
      <c r="U229" s="449"/>
      <c r="V229" s="708">
        <f>'事業主控（こちらにご入力下さい）'!V229</f>
        <v>0</v>
      </c>
      <c r="W229" s="709"/>
      <c r="X229" s="709"/>
      <c r="Y229" s="1079"/>
      <c r="Z229" s="708">
        <f>'事業主控（こちらにご入力下さい）'!Z229</f>
        <v>0</v>
      </c>
      <c r="AA229" s="709"/>
      <c r="AB229" s="709"/>
      <c r="AC229" s="1079"/>
      <c r="AD229" s="708">
        <f>'事業主控（こちらにご入力下さい）'!AD229</f>
        <v>0</v>
      </c>
      <c r="AE229" s="709"/>
      <c r="AF229" s="709"/>
      <c r="AG229" s="1079"/>
      <c r="AH229" s="708">
        <f>'事業主控（こちらにご入力下さい）'!AH229</f>
        <v>0</v>
      </c>
      <c r="AI229" s="709"/>
      <c r="AJ229" s="709"/>
      <c r="AK229" s="1079"/>
      <c r="AL229" s="57"/>
      <c r="AM229" s="58"/>
      <c r="AN229" s="708">
        <f>'事業主控（こちらにご入力下さい）'!AN229</f>
        <v>0</v>
      </c>
      <c r="AO229" s="709"/>
      <c r="AP229" s="709"/>
      <c r="AQ229" s="709"/>
      <c r="AR229" s="709"/>
      <c r="AS229" s="58"/>
    </row>
    <row r="230" spans="2:45" ht="18" customHeight="1" x14ac:dyDescent="0.15">
      <c r="AN230" s="1078">
        <f>'事業主控（こちらにご入力下さい）'!AN230</f>
        <v>0</v>
      </c>
      <c r="AO230" s="1078"/>
      <c r="AP230" s="1078"/>
      <c r="AQ230" s="1078"/>
      <c r="AR230" s="1078"/>
    </row>
    <row r="231" spans="2:45" ht="31.5" customHeight="1" x14ac:dyDescent="0.15">
      <c r="AN231" s="82"/>
      <c r="AO231" s="82"/>
      <c r="AP231" s="82"/>
      <c r="AQ231" s="82"/>
      <c r="AR231" s="82"/>
    </row>
    <row r="232" spans="2:45" ht="7.5" customHeight="1" x14ac:dyDescent="0.15">
      <c r="X232" s="6"/>
      <c r="Y232" s="6"/>
    </row>
    <row r="233" spans="2:45" ht="10.5" customHeight="1" x14ac:dyDescent="0.15">
      <c r="X233" s="6"/>
      <c r="Y233" s="6"/>
    </row>
    <row r="234" spans="2:45" ht="5.25" customHeight="1" x14ac:dyDescent="0.15">
      <c r="X234" s="6"/>
      <c r="Y234" s="6"/>
    </row>
    <row r="235" spans="2:45" ht="5.25" customHeight="1" x14ac:dyDescent="0.15">
      <c r="X235" s="6"/>
      <c r="Y235" s="6"/>
    </row>
    <row r="236" spans="2:45" ht="5.25" customHeight="1" x14ac:dyDescent="0.15">
      <c r="X236" s="6"/>
      <c r="Y236" s="6"/>
    </row>
    <row r="237" spans="2:45" ht="5.25" customHeight="1" x14ac:dyDescent="0.15">
      <c r="X237" s="6"/>
      <c r="Y237" s="6"/>
    </row>
    <row r="238" spans="2:45" ht="17.25" customHeight="1" x14ac:dyDescent="0.15">
      <c r="B238" s="2" t="s">
        <v>50</v>
      </c>
      <c r="S238" s="4"/>
      <c r="T238" s="4"/>
      <c r="U238" s="4"/>
      <c r="V238" s="4"/>
      <c r="W238" s="4"/>
      <c r="AL238" s="48"/>
      <c r="AM238" s="48"/>
      <c r="AN238" s="48"/>
      <c r="AO238" s="48"/>
    </row>
    <row r="239" spans="2:45" ht="12.75" customHeight="1" x14ac:dyDescent="0.15">
      <c r="M239" s="49"/>
      <c r="N239" s="49"/>
      <c r="O239" s="49"/>
      <c r="P239" s="49"/>
      <c r="Q239" s="49"/>
      <c r="R239" s="49"/>
      <c r="S239" s="49"/>
      <c r="T239" s="50"/>
      <c r="U239" s="50"/>
      <c r="V239" s="50"/>
      <c r="W239" s="50"/>
      <c r="X239" s="50"/>
      <c r="Y239" s="50"/>
      <c r="Z239" s="50"/>
      <c r="AA239" s="49"/>
      <c r="AB239" s="49"/>
      <c r="AC239" s="49"/>
      <c r="AL239" s="48"/>
      <c r="AM239" s="560" t="s">
        <v>268</v>
      </c>
      <c r="AN239" s="1172"/>
      <c r="AO239" s="1172"/>
      <c r="AP239" s="1173"/>
    </row>
    <row r="240" spans="2:45" ht="12.75" customHeight="1" x14ac:dyDescent="0.15">
      <c r="M240" s="49"/>
      <c r="N240" s="49"/>
      <c r="O240" s="49"/>
      <c r="P240" s="49"/>
      <c r="Q240" s="49"/>
      <c r="R240" s="49"/>
      <c r="S240" s="49"/>
      <c r="T240" s="50"/>
      <c r="U240" s="50"/>
      <c r="V240" s="50"/>
      <c r="W240" s="50"/>
      <c r="X240" s="50"/>
      <c r="Y240" s="50"/>
      <c r="Z240" s="50"/>
      <c r="AA240" s="49"/>
      <c r="AB240" s="49"/>
      <c r="AC240" s="49"/>
      <c r="AL240" s="48"/>
      <c r="AM240" s="1174"/>
      <c r="AN240" s="1175"/>
      <c r="AO240" s="1175"/>
      <c r="AP240" s="1176"/>
    </row>
    <row r="241" spans="2:45" ht="12.75" customHeight="1" x14ac:dyDescent="0.15">
      <c r="M241" s="49"/>
      <c r="N241" s="49"/>
      <c r="O241" s="49"/>
      <c r="P241" s="49"/>
      <c r="Q241" s="49"/>
      <c r="R241" s="49"/>
      <c r="S241" s="49"/>
      <c r="T241" s="49"/>
      <c r="U241" s="49"/>
      <c r="V241" s="49"/>
      <c r="W241" s="49"/>
      <c r="X241" s="49"/>
      <c r="Y241" s="49"/>
      <c r="Z241" s="49"/>
      <c r="AA241" s="49"/>
      <c r="AB241" s="49"/>
      <c r="AC241" s="49"/>
      <c r="AL241" s="48"/>
      <c r="AM241" s="48"/>
      <c r="AN241" s="222"/>
      <c r="AO241" s="222"/>
    </row>
    <row r="242" spans="2:45" ht="6" customHeight="1" x14ac:dyDescent="0.15">
      <c r="M242" s="49"/>
      <c r="N242" s="49"/>
      <c r="O242" s="49"/>
      <c r="P242" s="49"/>
      <c r="Q242" s="49"/>
      <c r="R242" s="49"/>
      <c r="S242" s="49"/>
      <c r="T242" s="49"/>
      <c r="U242" s="49"/>
      <c r="V242" s="49"/>
      <c r="W242" s="49"/>
      <c r="X242" s="49"/>
      <c r="Y242" s="49"/>
      <c r="Z242" s="49"/>
      <c r="AA242" s="49"/>
      <c r="AB242" s="49"/>
      <c r="AC242" s="49"/>
      <c r="AL242" s="48"/>
      <c r="AM242" s="48"/>
    </row>
    <row r="243" spans="2:45" ht="12.75" customHeight="1" x14ac:dyDescent="0.15">
      <c r="B243" s="566" t="s">
        <v>2</v>
      </c>
      <c r="C243" s="567"/>
      <c r="D243" s="567"/>
      <c r="E243" s="567"/>
      <c r="F243" s="567"/>
      <c r="G243" s="567"/>
      <c r="H243" s="567"/>
      <c r="I243" s="567"/>
      <c r="J243" s="569" t="s">
        <v>10</v>
      </c>
      <c r="K243" s="569"/>
      <c r="L243" s="3" t="s">
        <v>3</v>
      </c>
      <c r="M243" s="569" t="s">
        <v>11</v>
      </c>
      <c r="N243" s="569"/>
      <c r="O243" s="570" t="s">
        <v>12</v>
      </c>
      <c r="P243" s="569"/>
      <c r="Q243" s="569"/>
      <c r="R243" s="569"/>
      <c r="S243" s="569"/>
      <c r="T243" s="569"/>
      <c r="U243" s="569" t="s">
        <v>13</v>
      </c>
      <c r="V243" s="569"/>
      <c r="W243" s="569"/>
      <c r="AD243" s="5"/>
      <c r="AE243" s="5"/>
      <c r="AF243" s="5"/>
      <c r="AG243" s="5"/>
      <c r="AH243" s="5"/>
      <c r="AI243" s="5"/>
      <c r="AJ243" s="5"/>
      <c r="AL243" s="571">
        <f>$AL$9</f>
        <v>0</v>
      </c>
      <c r="AM243" s="572"/>
      <c r="AN243" s="502" t="s">
        <v>4</v>
      </c>
      <c r="AO243" s="502"/>
      <c r="AP243" s="572">
        <v>6</v>
      </c>
      <c r="AQ243" s="572"/>
      <c r="AR243" s="502" t="s">
        <v>5</v>
      </c>
      <c r="AS243" s="503"/>
    </row>
    <row r="244" spans="2:45" ht="13.5" customHeight="1" x14ac:dyDescent="0.15">
      <c r="B244" s="567"/>
      <c r="C244" s="567"/>
      <c r="D244" s="567"/>
      <c r="E244" s="567"/>
      <c r="F244" s="567"/>
      <c r="G244" s="567"/>
      <c r="H244" s="567"/>
      <c r="I244" s="567"/>
      <c r="J244" s="508" t="str">
        <f>$J$10</f>
        <v>1</v>
      </c>
      <c r="K244" s="510" t="str">
        <f>$K$10</f>
        <v>2</v>
      </c>
      <c r="L244" s="513" t="str">
        <f>$L$10</f>
        <v>1</v>
      </c>
      <c r="M244" s="516" t="str">
        <f>$M$10</f>
        <v>0</v>
      </c>
      <c r="N244" s="510" t="str">
        <f>$N$10</f>
        <v>3</v>
      </c>
      <c r="O244" s="516" t="str">
        <f>$O$10</f>
        <v>9</v>
      </c>
      <c r="P244" s="519" t="str">
        <f>$P$10</f>
        <v>3</v>
      </c>
      <c r="Q244" s="519" t="str">
        <f>$Q$10</f>
        <v>9</v>
      </c>
      <c r="R244" s="519" t="str">
        <f>$R$10</f>
        <v>0</v>
      </c>
      <c r="S244" s="519" t="str">
        <f>$S$10</f>
        <v>2</v>
      </c>
      <c r="T244" s="510" t="str">
        <f>$T$10</f>
        <v>5</v>
      </c>
      <c r="U244" s="516">
        <f>$U$10</f>
        <v>0</v>
      </c>
      <c r="V244" s="519">
        <f>$V$10</f>
        <v>0</v>
      </c>
      <c r="W244" s="510">
        <f>$W$10</f>
        <v>0</v>
      </c>
      <c r="AD244" s="5"/>
      <c r="AE244" s="5"/>
      <c r="AF244" s="5"/>
      <c r="AG244" s="5"/>
      <c r="AH244" s="5"/>
      <c r="AI244" s="5"/>
      <c r="AJ244" s="5"/>
      <c r="AL244" s="573"/>
      <c r="AM244" s="574"/>
      <c r="AN244" s="504"/>
      <c r="AO244" s="504"/>
      <c r="AP244" s="574"/>
      <c r="AQ244" s="574"/>
      <c r="AR244" s="504"/>
      <c r="AS244" s="505"/>
    </row>
    <row r="245" spans="2:45" ht="9" customHeight="1" x14ac:dyDescent="0.15">
      <c r="B245" s="567"/>
      <c r="C245" s="567"/>
      <c r="D245" s="567"/>
      <c r="E245" s="567"/>
      <c r="F245" s="567"/>
      <c r="G245" s="567"/>
      <c r="H245" s="567"/>
      <c r="I245" s="567"/>
      <c r="J245" s="509"/>
      <c r="K245" s="511"/>
      <c r="L245" s="514"/>
      <c r="M245" s="517"/>
      <c r="N245" s="511"/>
      <c r="O245" s="517"/>
      <c r="P245" s="520"/>
      <c r="Q245" s="520"/>
      <c r="R245" s="520"/>
      <c r="S245" s="520"/>
      <c r="T245" s="511"/>
      <c r="U245" s="517"/>
      <c r="V245" s="520"/>
      <c r="W245" s="511"/>
      <c r="AD245" s="5"/>
      <c r="AE245" s="5"/>
      <c r="AF245" s="5"/>
      <c r="AG245" s="5"/>
      <c r="AH245" s="5"/>
      <c r="AI245" s="5"/>
      <c r="AJ245" s="5"/>
      <c r="AL245" s="575"/>
      <c r="AM245" s="576"/>
      <c r="AN245" s="506"/>
      <c r="AO245" s="506"/>
      <c r="AP245" s="576"/>
      <c r="AQ245" s="576"/>
      <c r="AR245" s="506"/>
      <c r="AS245" s="507"/>
    </row>
    <row r="246" spans="2:45" ht="6" customHeight="1" x14ac:dyDescent="0.15">
      <c r="B246" s="568"/>
      <c r="C246" s="568"/>
      <c r="D246" s="568"/>
      <c r="E246" s="568"/>
      <c r="F246" s="568"/>
      <c r="G246" s="568"/>
      <c r="H246" s="568"/>
      <c r="I246" s="568"/>
      <c r="J246" s="509"/>
      <c r="K246" s="512"/>
      <c r="L246" s="515"/>
      <c r="M246" s="518"/>
      <c r="N246" s="512"/>
      <c r="O246" s="518"/>
      <c r="P246" s="521"/>
      <c r="Q246" s="521"/>
      <c r="R246" s="521"/>
      <c r="S246" s="521"/>
      <c r="T246" s="512"/>
      <c r="U246" s="518"/>
      <c r="V246" s="521"/>
      <c r="W246" s="512"/>
    </row>
    <row r="247" spans="2:45" ht="15" customHeight="1" x14ac:dyDescent="0.15">
      <c r="B247" s="487" t="s">
        <v>51</v>
      </c>
      <c r="C247" s="488"/>
      <c r="D247" s="488"/>
      <c r="E247" s="488"/>
      <c r="F247" s="488"/>
      <c r="G247" s="488"/>
      <c r="H247" s="488"/>
      <c r="I247" s="489"/>
      <c r="J247" s="487" t="s">
        <v>6</v>
      </c>
      <c r="K247" s="488"/>
      <c r="L247" s="488"/>
      <c r="M247" s="488"/>
      <c r="N247" s="496"/>
      <c r="O247" s="499" t="s">
        <v>52</v>
      </c>
      <c r="P247" s="488"/>
      <c r="Q247" s="488"/>
      <c r="R247" s="488"/>
      <c r="S247" s="488"/>
      <c r="T247" s="488"/>
      <c r="U247" s="489"/>
      <c r="V247" s="12" t="s">
        <v>53</v>
      </c>
      <c r="W247" s="27"/>
      <c r="X247" s="27"/>
      <c r="Y247" s="526" t="s">
        <v>54</v>
      </c>
      <c r="Z247" s="526"/>
      <c r="AA247" s="526"/>
      <c r="AB247" s="526"/>
      <c r="AC247" s="526"/>
      <c r="AD247" s="526"/>
      <c r="AE247" s="526"/>
      <c r="AF247" s="526"/>
      <c r="AG247" s="526"/>
      <c r="AH247" s="526"/>
      <c r="AI247" s="27"/>
      <c r="AJ247" s="27"/>
      <c r="AK247" s="28"/>
      <c r="AL247" s="527" t="s">
        <v>55</v>
      </c>
      <c r="AM247" s="527"/>
      <c r="AN247" s="528" t="s">
        <v>62</v>
      </c>
      <c r="AO247" s="528"/>
      <c r="AP247" s="528"/>
      <c r="AQ247" s="528"/>
      <c r="AR247" s="528"/>
      <c r="AS247" s="529"/>
    </row>
    <row r="248" spans="2:45" ht="13.5" customHeight="1" x14ac:dyDescent="0.15">
      <c r="B248" s="490"/>
      <c r="C248" s="491"/>
      <c r="D248" s="491"/>
      <c r="E248" s="491"/>
      <c r="F248" s="491"/>
      <c r="G248" s="491"/>
      <c r="H248" s="491"/>
      <c r="I248" s="492"/>
      <c r="J248" s="490"/>
      <c r="K248" s="491"/>
      <c r="L248" s="491"/>
      <c r="M248" s="491"/>
      <c r="N248" s="497"/>
      <c r="O248" s="500"/>
      <c r="P248" s="491"/>
      <c r="Q248" s="491"/>
      <c r="R248" s="491"/>
      <c r="S248" s="491"/>
      <c r="T248" s="491"/>
      <c r="U248" s="492"/>
      <c r="V248" s="530" t="s">
        <v>7</v>
      </c>
      <c r="W248" s="643"/>
      <c r="X248" s="643"/>
      <c r="Y248" s="644"/>
      <c r="Z248" s="536" t="s">
        <v>16</v>
      </c>
      <c r="AA248" s="537"/>
      <c r="AB248" s="537"/>
      <c r="AC248" s="538"/>
      <c r="AD248" s="648" t="s">
        <v>17</v>
      </c>
      <c r="AE248" s="649"/>
      <c r="AF248" s="649"/>
      <c r="AG248" s="650"/>
      <c r="AH248" s="1090" t="s">
        <v>86</v>
      </c>
      <c r="AI248" s="502"/>
      <c r="AJ248" s="502"/>
      <c r="AK248" s="503"/>
      <c r="AL248" s="554" t="s">
        <v>56</v>
      </c>
      <c r="AM248" s="554"/>
      <c r="AN248" s="556" t="s">
        <v>19</v>
      </c>
      <c r="AO248" s="557"/>
      <c r="AP248" s="557"/>
      <c r="AQ248" s="557"/>
      <c r="AR248" s="558"/>
      <c r="AS248" s="559"/>
    </row>
    <row r="249" spans="2:45" ht="13.5" customHeight="1" x14ac:dyDescent="0.15">
      <c r="B249" s="493"/>
      <c r="C249" s="494"/>
      <c r="D249" s="494"/>
      <c r="E249" s="494"/>
      <c r="F249" s="494"/>
      <c r="G249" s="494"/>
      <c r="H249" s="494"/>
      <c r="I249" s="495"/>
      <c r="J249" s="493"/>
      <c r="K249" s="494"/>
      <c r="L249" s="494"/>
      <c r="M249" s="494"/>
      <c r="N249" s="498"/>
      <c r="O249" s="501"/>
      <c r="P249" s="494"/>
      <c r="Q249" s="494"/>
      <c r="R249" s="494"/>
      <c r="S249" s="494"/>
      <c r="T249" s="494"/>
      <c r="U249" s="495"/>
      <c r="V249" s="645"/>
      <c r="W249" s="646"/>
      <c r="X249" s="646"/>
      <c r="Y249" s="647"/>
      <c r="Z249" s="539"/>
      <c r="AA249" s="540"/>
      <c r="AB249" s="540"/>
      <c r="AC249" s="541"/>
      <c r="AD249" s="651"/>
      <c r="AE249" s="652"/>
      <c r="AF249" s="652"/>
      <c r="AG249" s="653"/>
      <c r="AH249" s="1091"/>
      <c r="AI249" s="506"/>
      <c r="AJ249" s="506"/>
      <c r="AK249" s="507"/>
      <c r="AL249" s="555"/>
      <c r="AM249" s="555"/>
      <c r="AN249" s="524"/>
      <c r="AO249" s="524"/>
      <c r="AP249" s="524"/>
      <c r="AQ249" s="524"/>
      <c r="AR249" s="524"/>
      <c r="AS249" s="525"/>
    </row>
    <row r="250" spans="2:45" ht="18" customHeight="1" x14ac:dyDescent="0.15">
      <c r="B250" s="1092">
        <f>'事業主控（こちらにご入力下さい）'!B250</f>
        <v>0</v>
      </c>
      <c r="C250" s="1093"/>
      <c r="D250" s="1093"/>
      <c r="E250" s="1093"/>
      <c r="F250" s="1093"/>
      <c r="G250" s="1093"/>
      <c r="H250" s="1093"/>
      <c r="I250" s="1162"/>
      <c r="J250" s="1092">
        <f>'事業主控（こちらにご入力下さい）'!J250</f>
        <v>0</v>
      </c>
      <c r="K250" s="1093"/>
      <c r="L250" s="1093"/>
      <c r="M250" s="1093"/>
      <c r="N250" s="1094"/>
      <c r="O250" s="68">
        <f>'事業主控（こちらにご入力下さい）'!O250</f>
        <v>0</v>
      </c>
      <c r="P250" s="15" t="s">
        <v>45</v>
      </c>
      <c r="Q250" s="68">
        <f>'事業主控（こちらにご入力下さい）'!Q250</f>
        <v>0</v>
      </c>
      <c r="R250" s="15" t="s">
        <v>46</v>
      </c>
      <c r="S250" s="68">
        <f>'事業主控（こちらにご入力下さい）'!S250</f>
        <v>0</v>
      </c>
      <c r="T250" s="474" t="s">
        <v>47</v>
      </c>
      <c r="U250" s="474"/>
      <c r="V250" s="742">
        <f>'事業主控（こちらにご入力下さい）'!V250</f>
        <v>0</v>
      </c>
      <c r="W250" s="743"/>
      <c r="X250" s="743"/>
      <c r="Y250" s="65" t="s">
        <v>8</v>
      </c>
      <c r="Z250" s="53"/>
      <c r="AA250" s="73"/>
      <c r="AB250" s="73"/>
      <c r="AC250" s="65" t="s">
        <v>8</v>
      </c>
      <c r="AD250" s="53"/>
      <c r="AE250" s="73"/>
      <c r="AF250" s="73"/>
      <c r="AG250" s="70" t="s">
        <v>8</v>
      </c>
      <c r="AH250" s="1097">
        <f>'事業主控（こちらにご入力下さい）'!AH250</f>
        <v>0</v>
      </c>
      <c r="AI250" s="1098"/>
      <c r="AJ250" s="1098"/>
      <c r="AK250" s="1099"/>
      <c r="AL250" s="53"/>
      <c r="AM250" s="54"/>
      <c r="AN250" s="744">
        <f>'事業主控（こちらにご入力下さい）'!AN250</f>
        <v>0</v>
      </c>
      <c r="AO250" s="745"/>
      <c r="AP250" s="745"/>
      <c r="AQ250" s="745"/>
      <c r="AR250" s="745"/>
      <c r="AS250" s="70" t="s">
        <v>8</v>
      </c>
    </row>
    <row r="251" spans="2:45" ht="18" customHeight="1" x14ac:dyDescent="0.15">
      <c r="B251" s="1075"/>
      <c r="C251" s="1076"/>
      <c r="D251" s="1076"/>
      <c r="E251" s="1076"/>
      <c r="F251" s="1076"/>
      <c r="G251" s="1076"/>
      <c r="H251" s="1076"/>
      <c r="I251" s="1161"/>
      <c r="J251" s="1075"/>
      <c r="K251" s="1076"/>
      <c r="L251" s="1076"/>
      <c r="M251" s="1076"/>
      <c r="N251" s="1077"/>
      <c r="O251" s="75">
        <f>'事業主控（こちらにご入力下さい）'!O251</f>
        <v>0</v>
      </c>
      <c r="P251" s="16" t="s">
        <v>45</v>
      </c>
      <c r="Q251" s="75">
        <f>'事業主控（こちらにご入力下さい）'!Q251</f>
        <v>0</v>
      </c>
      <c r="R251" s="16" t="s">
        <v>46</v>
      </c>
      <c r="S251" s="75">
        <f>'事業主控（こちらにご入力下さい）'!S251</f>
        <v>0</v>
      </c>
      <c r="T251" s="480" t="s">
        <v>48</v>
      </c>
      <c r="U251" s="480"/>
      <c r="V251" s="708">
        <f>'事業主控（こちらにご入力下さい）'!V251</f>
        <v>0</v>
      </c>
      <c r="W251" s="709"/>
      <c r="X251" s="709"/>
      <c r="Y251" s="709"/>
      <c r="Z251" s="708">
        <f>'事業主控（こちらにご入力下さい）'!Z251</f>
        <v>0</v>
      </c>
      <c r="AA251" s="709"/>
      <c r="AB251" s="709"/>
      <c r="AC251" s="709"/>
      <c r="AD251" s="708">
        <f>'事業主控（こちらにご入力下さい）'!AD251</f>
        <v>0</v>
      </c>
      <c r="AE251" s="709"/>
      <c r="AF251" s="709"/>
      <c r="AG251" s="1079"/>
      <c r="AH251" s="927">
        <f>'事業主控（こちらにご入力下さい）'!AH251</f>
        <v>0</v>
      </c>
      <c r="AI251" s="928"/>
      <c r="AJ251" s="928"/>
      <c r="AK251" s="1082"/>
      <c r="AL251" s="439">
        <f>'事業主控（こちらにご入力下さい）'!AL251</f>
        <v>0</v>
      </c>
      <c r="AM251" s="1081"/>
      <c r="AN251" s="708">
        <f>'事業主控（こちらにご入力下さい）'!AN251</f>
        <v>0</v>
      </c>
      <c r="AO251" s="709"/>
      <c r="AP251" s="709"/>
      <c r="AQ251" s="709"/>
      <c r="AR251" s="709"/>
      <c r="AS251" s="58"/>
    </row>
    <row r="252" spans="2:45" ht="18" customHeight="1" x14ac:dyDescent="0.15">
      <c r="B252" s="1072">
        <f>'事業主控（こちらにご入力下さい）'!B252</f>
        <v>0</v>
      </c>
      <c r="C252" s="1073"/>
      <c r="D252" s="1073"/>
      <c r="E252" s="1073"/>
      <c r="F252" s="1073"/>
      <c r="G252" s="1073"/>
      <c r="H252" s="1073"/>
      <c r="I252" s="1160"/>
      <c r="J252" s="1072">
        <f>'事業主控（こちらにご入力下さい）'!J252</f>
        <v>0</v>
      </c>
      <c r="K252" s="1073"/>
      <c r="L252" s="1073"/>
      <c r="M252" s="1073"/>
      <c r="N252" s="1074"/>
      <c r="O252" s="71">
        <f>'事業主控（こちらにご入力下さい）'!O252</f>
        <v>0</v>
      </c>
      <c r="P252" s="5" t="s">
        <v>45</v>
      </c>
      <c r="Q252" s="71">
        <f>'事業主控（こちらにご入力下さい）'!Q252</f>
        <v>0</v>
      </c>
      <c r="R252" s="5" t="s">
        <v>46</v>
      </c>
      <c r="S252" s="71">
        <f>'事業主控（こちらにご入力下さい）'!S252</f>
        <v>0</v>
      </c>
      <c r="T252" s="1022" t="s">
        <v>47</v>
      </c>
      <c r="U252" s="1022"/>
      <c r="V252" s="742">
        <f>'事業主控（こちらにご入力下さい）'!V252</f>
        <v>0</v>
      </c>
      <c r="W252" s="743"/>
      <c r="X252" s="743"/>
      <c r="Y252" s="66"/>
      <c r="Z252" s="53"/>
      <c r="AA252" s="73"/>
      <c r="AB252" s="73"/>
      <c r="AC252" s="66"/>
      <c r="AD252" s="53"/>
      <c r="AE252" s="73"/>
      <c r="AF252" s="73"/>
      <c r="AG252" s="66"/>
      <c r="AH252" s="744">
        <f>'事業主控（こちらにご入力下さい）'!AH252</f>
        <v>0</v>
      </c>
      <c r="AI252" s="745"/>
      <c r="AJ252" s="745"/>
      <c r="AK252" s="1080"/>
      <c r="AL252" s="53"/>
      <c r="AM252" s="54"/>
      <c r="AN252" s="744">
        <f>'事業主控（こちらにご入力下さい）'!AN252</f>
        <v>0</v>
      </c>
      <c r="AO252" s="745"/>
      <c r="AP252" s="745"/>
      <c r="AQ252" s="745"/>
      <c r="AR252" s="745"/>
      <c r="AS252" s="74"/>
    </row>
    <row r="253" spans="2:45" ht="18" customHeight="1" x14ac:dyDescent="0.15">
      <c r="B253" s="1075"/>
      <c r="C253" s="1076"/>
      <c r="D253" s="1076"/>
      <c r="E253" s="1076"/>
      <c r="F253" s="1076"/>
      <c r="G253" s="1076"/>
      <c r="H253" s="1076"/>
      <c r="I253" s="1161"/>
      <c r="J253" s="1075"/>
      <c r="K253" s="1076"/>
      <c r="L253" s="1076"/>
      <c r="M253" s="1076"/>
      <c r="N253" s="1077"/>
      <c r="O253" s="75">
        <f>'事業主控（こちらにご入力下さい）'!O253</f>
        <v>0</v>
      </c>
      <c r="P253" s="16" t="s">
        <v>45</v>
      </c>
      <c r="Q253" s="75">
        <f>'事業主控（こちらにご入力下さい）'!Q253</f>
        <v>0</v>
      </c>
      <c r="R253" s="16" t="s">
        <v>46</v>
      </c>
      <c r="S253" s="75">
        <f>'事業主控（こちらにご入力下さい）'!S253</f>
        <v>0</v>
      </c>
      <c r="T253" s="480" t="s">
        <v>48</v>
      </c>
      <c r="U253" s="480"/>
      <c r="V253" s="927">
        <f>'事業主控（こちらにご入力下さい）'!V253</f>
        <v>0</v>
      </c>
      <c r="W253" s="928"/>
      <c r="X253" s="928"/>
      <c r="Y253" s="928"/>
      <c r="Z253" s="927">
        <f>'事業主控（こちらにご入力下さい）'!Z253</f>
        <v>0</v>
      </c>
      <c r="AA253" s="928"/>
      <c r="AB253" s="928"/>
      <c r="AC253" s="928"/>
      <c r="AD253" s="927">
        <f>'事業主控（こちらにご入力下さい）'!AD253</f>
        <v>0</v>
      </c>
      <c r="AE253" s="928"/>
      <c r="AF253" s="928"/>
      <c r="AG253" s="928"/>
      <c r="AH253" s="927">
        <f>'事業主控（こちらにご入力下さい）'!AH253</f>
        <v>0</v>
      </c>
      <c r="AI253" s="928"/>
      <c r="AJ253" s="928"/>
      <c r="AK253" s="1082"/>
      <c r="AL253" s="439">
        <f>'事業主控（こちらにご入力下さい）'!AL253</f>
        <v>0</v>
      </c>
      <c r="AM253" s="1081"/>
      <c r="AN253" s="708">
        <f>'事業主控（こちらにご入力下さい）'!AN253</f>
        <v>0</v>
      </c>
      <c r="AO253" s="709"/>
      <c r="AP253" s="709"/>
      <c r="AQ253" s="709"/>
      <c r="AR253" s="709"/>
      <c r="AS253" s="58"/>
    </row>
    <row r="254" spans="2:45" ht="18" customHeight="1" x14ac:dyDescent="0.15">
      <c r="B254" s="1072">
        <f>'事業主控（こちらにご入力下さい）'!B254</f>
        <v>0</v>
      </c>
      <c r="C254" s="1073"/>
      <c r="D254" s="1073"/>
      <c r="E254" s="1073"/>
      <c r="F254" s="1073"/>
      <c r="G254" s="1073"/>
      <c r="H254" s="1073"/>
      <c r="I254" s="1160"/>
      <c r="J254" s="1072">
        <f>'事業主控（こちらにご入力下さい）'!J254</f>
        <v>0</v>
      </c>
      <c r="K254" s="1073"/>
      <c r="L254" s="1073"/>
      <c r="M254" s="1073"/>
      <c r="N254" s="1074"/>
      <c r="O254" s="71">
        <f>'事業主控（こちらにご入力下さい）'!O254</f>
        <v>0</v>
      </c>
      <c r="P254" s="5" t="s">
        <v>45</v>
      </c>
      <c r="Q254" s="71">
        <f>'事業主控（こちらにご入力下さい）'!Q254</f>
        <v>0</v>
      </c>
      <c r="R254" s="5" t="s">
        <v>46</v>
      </c>
      <c r="S254" s="71">
        <f>'事業主控（こちらにご入力下さい）'!S254</f>
        <v>0</v>
      </c>
      <c r="T254" s="1022" t="s">
        <v>47</v>
      </c>
      <c r="U254" s="1022"/>
      <c r="V254" s="742">
        <f>'事業主控（こちらにご入力下さい）'!V254</f>
        <v>0</v>
      </c>
      <c r="W254" s="743"/>
      <c r="X254" s="743"/>
      <c r="Y254" s="66"/>
      <c r="Z254" s="53"/>
      <c r="AA254" s="73"/>
      <c r="AB254" s="73"/>
      <c r="AC254" s="66"/>
      <c r="AD254" s="53"/>
      <c r="AE254" s="73"/>
      <c r="AF254" s="73"/>
      <c r="AG254" s="66"/>
      <c r="AH254" s="744">
        <f>'事業主控（こちらにご入力下さい）'!AH254</f>
        <v>0</v>
      </c>
      <c r="AI254" s="745"/>
      <c r="AJ254" s="745"/>
      <c r="AK254" s="1080"/>
      <c r="AL254" s="53"/>
      <c r="AM254" s="54"/>
      <c r="AN254" s="744">
        <f>'事業主控（こちらにご入力下さい）'!AN254</f>
        <v>0</v>
      </c>
      <c r="AO254" s="745"/>
      <c r="AP254" s="745"/>
      <c r="AQ254" s="745"/>
      <c r="AR254" s="745"/>
      <c r="AS254" s="74"/>
    </row>
    <row r="255" spans="2:45" ht="18" customHeight="1" x14ac:dyDescent="0.15">
      <c r="B255" s="1075"/>
      <c r="C255" s="1076"/>
      <c r="D255" s="1076"/>
      <c r="E255" s="1076"/>
      <c r="F255" s="1076"/>
      <c r="G255" s="1076"/>
      <c r="H255" s="1076"/>
      <c r="I255" s="1161"/>
      <c r="J255" s="1075"/>
      <c r="K255" s="1076"/>
      <c r="L255" s="1076"/>
      <c r="M255" s="1076"/>
      <c r="N255" s="1077"/>
      <c r="O255" s="75">
        <f>'事業主控（こちらにご入力下さい）'!O255</f>
        <v>0</v>
      </c>
      <c r="P255" s="16" t="s">
        <v>45</v>
      </c>
      <c r="Q255" s="75">
        <f>'事業主控（こちらにご入力下さい）'!Q255</f>
        <v>0</v>
      </c>
      <c r="R255" s="16" t="s">
        <v>46</v>
      </c>
      <c r="S255" s="75">
        <f>'事業主控（こちらにご入力下さい）'!S255</f>
        <v>0</v>
      </c>
      <c r="T255" s="480" t="s">
        <v>48</v>
      </c>
      <c r="U255" s="480"/>
      <c r="V255" s="927">
        <f>'事業主控（こちらにご入力下さい）'!V255</f>
        <v>0</v>
      </c>
      <c r="W255" s="928"/>
      <c r="X255" s="928"/>
      <c r="Y255" s="928"/>
      <c r="Z255" s="927">
        <f>'事業主控（こちらにご入力下さい）'!Z255</f>
        <v>0</v>
      </c>
      <c r="AA255" s="928"/>
      <c r="AB255" s="928"/>
      <c r="AC255" s="928"/>
      <c r="AD255" s="927">
        <f>'事業主控（こちらにご入力下さい）'!AD255</f>
        <v>0</v>
      </c>
      <c r="AE255" s="928"/>
      <c r="AF255" s="928"/>
      <c r="AG255" s="928"/>
      <c r="AH255" s="927">
        <f>'事業主控（こちらにご入力下さい）'!AH255</f>
        <v>0</v>
      </c>
      <c r="AI255" s="928"/>
      <c r="AJ255" s="928"/>
      <c r="AK255" s="1082"/>
      <c r="AL255" s="439">
        <f>'事業主控（こちらにご入力下さい）'!AL255</f>
        <v>0</v>
      </c>
      <c r="AM255" s="1081"/>
      <c r="AN255" s="708">
        <f>'事業主控（こちらにご入力下さい）'!AN255</f>
        <v>0</v>
      </c>
      <c r="AO255" s="709"/>
      <c r="AP255" s="709"/>
      <c r="AQ255" s="709"/>
      <c r="AR255" s="709"/>
      <c r="AS255" s="58"/>
    </row>
    <row r="256" spans="2:45" ht="18" customHeight="1" x14ac:dyDescent="0.15">
      <c r="B256" s="1072">
        <f>'事業主控（こちらにご入力下さい）'!B256</f>
        <v>0</v>
      </c>
      <c r="C256" s="1073"/>
      <c r="D256" s="1073"/>
      <c r="E256" s="1073"/>
      <c r="F256" s="1073"/>
      <c r="G256" s="1073"/>
      <c r="H256" s="1073"/>
      <c r="I256" s="1160"/>
      <c r="J256" s="1072">
        <f>'事業主控（こちらにご入力下さい）'!J256</f>
        <v>0</v>
      </c>
      <c r="K256" s="1073"/>
      <c r="L256" s="1073"/>
      <c r="M256" s="1073"/>
      <c r="N256" s="1074"/>
      <c r="O256" s="71">
        <f>'事業主控（こちらにご入力下さい）'!O256</f>
        <v>0</v>
      </c>
      <c r="P256" s="5" t="s">
        <v>45</v>
      </c>
      <c r="Q256" s="71">
        <f>'事業主控（こちらにご入力下さい）'!Q256</f>
        <v>0</v>
      </c>
      <c r="R256" s="5" t="s">
        <v>46</v>
      </c>
      <c r="S256" s="71">
        <f>'事業主控（こちらにご入力下さい）'!S256</f>
        <v>0</v>
      </c>
      <c r="T256" s="1022" t="s">
        <v>47</v>
      </c>
      <c r="U256" s="1022"/>
      <c r="V256" s="742">
        <f>'事業主控（こちらにご入力下さい）'!V256</f>
        <v>0</v>
      </c>
      <c r="W256" s="743"/>
      <c r="X256" s="743"/>
      <c r="Y256" s="66"/>
      <c r="Z256" s="53"/>
      <c r="AA256" s="73"/>
      <c r="AB256" s="73"/>
      <c r="AC256" s="66"/>
      <c r="AD256" s="53"/>
      <c r="AE256" s="73"/>
      <c r="AF256" s="73"/>
      <c r="AG256" s="66"/>
      <c r="AH256" s="744">
        <f>'事業主控（こちらにご入力下さい）'!AH256</f>
        <v>0</v>
      </c>
      <c r="AI256" s="745"/>
      <c r="AJ256" s="745"/>
      <c r="AK256" s="1080"/>
      <c r="AL256" s="53"/>
      <c r="AM256" s="54"/>
      <c r="AN256" s="744">
        <f>'事業主控（こちらにご入力下さい）'!AN256</f>
        <v>0</v>
      </c>
      <c r="AO256" s="745"/>
      <c r="AP256" s="745"/>
      <c r="AQ256" s="745"/>
      <c r="AR256" s="745"/>
      <c r="AS256" s="74"/>
    </row>
    <row r="257" spans="2:45" ht="18" customHeight="1" x14ac:dyDescent="0.15">
      <c r="B257" s="1075"/>
      <c r="C257" s="1076"/>
      <c r="D257" s="1076"/>
      <c r="E257" s="1076"/>
      <c r="F257" s="1076"/>
      <c r="G257" s="1076"/>
      <c r="H257" s="1076"/>
      <c r="I257" s="1161"/>
      <c r="J257" s="1075"/>
      <c r="K257" s="1076"/>
      <c r="L257" s="1076"/>
      <c r="M257" s="1076"/>
      <c r="N257" s="1077"/>
      <c r="O257" s="75">
        <f>'事業主控（こちらにご入力下さい）'!O257</f>
        <v>0</v>
      </c>
      <c r="P257" s="16" t="s">
        <v>45</v>
      </c>
      <c r="Q257" s="75">
        <f>'事業主控（こちらにご入力下さい）'!Q257</f>
        <v>0</v>
      </c>
      <c r="R257" s="16" t="s">
        <v>46</v>
      </c>
      <c r="S257" s="75">
        <f>'事業主控（こちらにご入力下さい）'!S257</f>
        <v>0</v>
      </c>
      <c r="T257" s="480" t="s">
        <v>48</v>
      </c>
      <c r="U257" s="480"/>
      <c r="V257" s="927">
        <f>'事業主控（こちらにご入力下さい）'!V257</f>
        <v>0</v>
      </c>
      <c r="W257" s="928"/>
      <c r="X257" s="928"/>
      <c r="Y257" s="928"/>
      <c r="Z257" s="927">
        <f>'事業主控（こちらにご入力下さい）'!Z257</f>
        <v>0</v>
      </c>
      <c r="AA257" s="928"/>
      <c r="AB257" s="928"/>
      <c r="AC257" s="928"/>
      <c r="AD257" s="927">
        <f>'事業主控（こちらにご入力下さい）'!AD257</f>
        <v>0</v>
      </c>
      <c r="AE257" s="928"/>
      <c r="AF257" s="928"/>
      <c r="AG257" s="928"/>
      <c r="AH257" s="927">
        <f>'事業主控（こちらにご入力下さい）'!AH257</f>
        <v>0</v>
      </c>
      <c r="AI257" s="928"/>
      <c r="AJ257" s="928"/>
      <c r="AK257" s="1082"/>
      <c r="AL257" s="439">
        <f>'事業主控（こちらにご入力下さい）'!AL257</f>
        <v>0</v>
      </c>
      <c r="AM257" s="1081"/>
      <c r="AN257" s="708">
        <f>'事業主控（こちらにご入力下さい）'!AN257</f>
        <v>0</v>
      </c>
      <c r="AO257" s="709"/>
      <c r="AP257" s="709"/>
      <c r="AQ257" s="709"/>
      <c r="AR257" s="709"/>
      <c r="AS257" s="58"/>
    </row>
    <row r="258" spans="2:45" ht="18" customHeight="1" x14ac:dyDescent="0.15">
      <c r="B258" s="1072">
        <f>'事業主控（こちらにご入力下さい）'!B258</f>
        <v>0</v>
      </c>
      <c r="C258" s="1073"/>
      <c r="D258" s="1073"/>
      <c r="E258" s="1073"/>
      <c r="F258" s="1073"/>
      <c r="G258" s="1073"/>
      <c r="H258" s="1073"/>
      <c r="I258" s="1160"/>
      <c r="J258" s="1072">
        <f>'事業主控（こちらにご入力下さい）'!J258</f>
        <v>0</v>
      </c>
      <c r="K258" s="1073"/>
      <c r="L258" s="1073"/>
      <c r="M258" s="1073"/>
      <c r="N258" s="1074"/>
      <c r="O258" s="71">
        <f>'事業主控（こちらにご入力下さい）'!O258</f>
        <v>0</v>
      </c>
      <c r="P258" s="5" t="s">
        <v>45</v>
      </c>
      <c r="Q258" s="71">
        <f>'事業主控（こちらにご入力下さい）'!Q258</f>
        <v>0</v>
      </c>
      <c r="R258" s="5" t="s">
        <v>46</v>
      </c>
      <c r="S258" s="71">
        <f>'事業主控（こちらにご入力下さい）'!S258</f>
        <v>0</v>
      </c>
      <c r="T258" s="1022" t="s">
        <v>47</v>
      </c>
      <c r="U258" s="1022"/>
      <c r="V258" s="742">
        <f>'事業主控（こちらにご入力下さい）'!V258</f>
        <v>0</v>
      </c>
      <c r="W258" s="743"/>
      <c r="X258" s="743"/>
      <c r="Y258" s="66"/>
      <c r="Z258" s="53"/>
      <c r="AA258" s="73"/>
      <c r="AB258" s="73"/>
      <c r="AC258" s="66"/>
      <c r="AD258" s="53"/>
      <c r="AE258" s="73"/>
      <c r="AF258" s="73"/>
      <c r="AG258" s="66"/>
      <c r="AH258" s="744">
        <f>'事業主控（こちらにご入力下さい）'!AH258</f>
        <v>0</v>
      </c>
      <c r="AI258" s="745"/>
      <c r="AJ258" s="745"/>
      <c r="AK258" s="1080"/>
      <c r="AL258" s="53"/>
      <c r="AM258" s="54"/>
      <c r="AN258" s="744">
        <f>'事業主控（こちらにご入力下さい）'!AN258</f>
        <v>0</v>
      </c>
      <c r="AO258" s="745"/>
      <c r="AP258" s="745"/>
      <c r="AQ258" s="745"/>
      <c r="AR258" s="745"/>
      <c r="AS258" s="74"/>
    </row>
    <row r="259" spans="2:45" ht="18" customHeight="1" x14ac:dyDescent="0.15">
      <c r="B259" s="1075"/>
      <c r="C259" s="1076"/>
      <c r="D259" s="1076"/>
      <c r="E259" s="1076"/>
      <c r="F259" s="1076"/>
      <c r="G259" s="1076"/>
      <c r="H259" s="1076"/>
      <c r="I259" s="1161"/>
      <c r="J259" s="1075"/>
      <c r="K259" s="1076"/>
      <c r="L259" s="1076"/>
      <c r="M259" s="1076"/>
      <c r="N259" s="1077"/>
      <c r="O259" s="75">
        <f>'事業主控（こちらにご入力下さい）'!O259</f>
        <v>0</v>
      </c>
      <c r="P259" s="16" t="s">
        <v>45</v>
      </c>
      <c r="Q259" s="75">
        <f>'事業主控（こちらにご入力下さい）'!Q259</f>
        <v>0</v>
      </c>
      <c r="R259" s="16" t="s">
        <v>46</v>
      </c>
      <c r="S259" s="75">
        <f>'事業主控（こちらにご入力下さい）'!S259</f>
        <v>0</v>
      </c>
      <c r="T259" s="480" t="s">
        <v>48</v>
      </c>
      <c r="U259" s="480"/>
      <c r="V259" s="927">
        <f>'事業主控（こちらにご入力下さい）'!V259</f>
        <v>0</v>
      </c>
      <c r="W259" s="928"/>
      <c r="X259" s="928"/>
      <c r="Y259" s="928"/>
      <c r="Z259" s="927">
        <f>'事業主控（こちらにご入力下さい）'!Z259</f>
        <v>0</v>
      </c>
      <c r="AA259" s="928"/>
      <c r="AB259" s="928"/>
      <c r="AC259" s="928"/>
      <c r="AD259" s="927">
        <f>'事業主控（こちらにご入力下さい）'!AD259</f>
        <v>0</v>
      </c>
      <c r="AE259" s="928"/>
      <c r="AF259" s="928"/>
      <c r="AG259" s="928"/>
      <c r="AH259" s="927">
        <f>'事業主控（こちらにご入力下さい）'!AH259</f>
        <v>0</v>
      </c>
      <c r="AI259" s="928"/>
      <c r="AJ259" s="928"/>
      <c r="AK259" s="1082"/>
      <c r="AL259" s="439">
        <f>'事業主控（こちらにご入力下さい）'!AL259</f>
        <v>0</v>
      </c>
      <c r="AM259" s="1081"/>
      <c r="AN259" s="708">
        <f>'事業主控（こちらにご入力下さい）'!AN259</f>
        <v>0</v>
      </c>
      <c r="AO259" s="709"/>
      <c r="AP259" s="709"/>
      <c r="AQ259" s="709"/>
      <c r="AR259" s="709"/>
      <c r="AS259" s="58"/>
    </row>
    <row r="260" spans="2:45" ht="18" customHeight="1" x14ac:dyDescent="0.15">
      <c r="B260" s="1072">
        <f>'事業主控（こちらにご入力下さい）'!B260</f>
        <v>0</v>
      </c>
      <c r="C260" s="1073"/>
      <c r="D260" s="1073"/>
      <c r="E260" s="1073"/>
      <c r="F260" s="1073"/>
      <c r="G260" s="1073"/>
      <c r="H260" s="1073"/>
      <c r="I260" s="1160"/>
      <c r="J260" s="1072">
        <f>'事業主控（こちらにご入力下さい）'!J260</f>
        <v>0</v>
      </c>
      <c r="K260" s="1073"/>
      <c r="L260" s="1073"/>
      <c r="M260" s="1073"/>
      <c r="N260" s="1074"/>
      <c r="O260" s="71">
        <f>'事業主控（こちらにご入力下さい）'!O260</f>
        <v>0</v>
      </c>
      <c r="P260" s="5" t="s">
        <v>45</v>
      </c>
      <c r="Q260" s="71">
        <f>'事業主控（こちらにご入力下さい）'!Q260</f>
        <v>0</v>
      </c>
      <c r="R260" s="5" t="s">
        <v>46</v>
      </c>
      <c r="S260" s="71">
        <f>'事業主控（こちらにご入力下さい）'!S260</f>
        <v>0</v>
      </c>
      <c r="T260" s="1022" t="s">
        <v>47</v>
      </c>
      <c r="U260" s="1022"/>
      <c r="V260" s="742">
        <f>'事業主控（こちらにご入力下さい）'!V260</f>
        <v>0</v>
      </c>
      <c r="W260" s="743"/>
      <c r="X260" s="743"/>
      <c r="Y260" s="66"/>
      <c r="Z260" s="53"/>
      <c r="AA260" s="73"/>
      <c r="AB260" s="73"/>
      <c r="AC260" s="66"/>
      <c r="AD260" s="53"/>
      <c r="AE260" s="73"/>
      <c r="AF260" s="73"/>
      <c r="AG260" s="66"/>
      <c r="AH260" s="744">
        <f>'事業主控（こちらにご入力下さい）'!AH260</f>
        <v>0</v>
      </c>
      <c r="AI260" s="745"/>
      <c r="AJ260" s="745"/>
      <c r="AK260" s="1080"/>
      <c r="AL260" s="53"/>
      <c r="AM260" s="54"/>
      <c r="AN260" s="744">
        <f>'事業主控（こちらにご入力下さい）'!AN260</f>
        <v>0</v>
      </c>
      <c r="AO260" s="745"/>
      <c r="AP260" s="745"/>
      <c r="AQ260" s="745"/>
      <c r="AR260" s="745"/>
      <c r="AS260" s="74"/>
    </row>
    <row r="261" spans="2:45" ht="18" customHeight="1" x14ac:dyDescent="0.15">
      <c r="B261" s="1075"/>
      <c r="C261" s="1076"/>
      <c r="D261" s="1076"/>
      <c r="E261" s="1076"/>
      <c r="F261" s="1076"/>
      <c r="G261" s="1076"/>
      <c r="H261" s="1076"/>
      <c r="I261" s="1161"/>
      <c r="J261" s="1075"/>
      <c r="K261" s="1076"/>
      <c r="L261" s="1076"/>
      <c r="M261" s="1076"/>
      <c r="N261" s="1077"/>
      <c r="O261" s="75">
        <f>'事業主控（こちらにご入力下さい）'!O261</f>
        <v>0</v>
      </c>
      <c r="P261" s="16" t="s">
        <v>45</v>
      </c>
      <c r="Q261" s="75">
        <f>'事業主控（こちらにご入力下さい）'!Q261</f>
        <v>0</v>
      </c>
      <c r="R261" s="16" t="s">
        <v>46</v>
      </c>
      <c r="S261" s="75">
        <f>'事業主控（こちらにご入力下さい）'!S261</f>
        <v>0</v>
      </c>
      <c r="T261" s="480" t="s">
        <v>48</v>
      </c>
      <c r="U261" s="480"/>
      <c r="V261" s="927">
        <f>'事業主控（こちらにご入力下さい）'!V261</f>
        <v>0</v>
      </c>
      <c r="W261" s="928"/>
      <c r="X261" s="928"/>
      <c r="Y261" s="928"/>
      <c r="Z261" s="927">
        <f>'事業主控（こちらにご入力下さい）'!Z261</f>
        <v>0</v>
      </c>
      <c r="AA261" s="928"/>
      <c r="AB261" s="928"/>
      <c r="AC261" s="928"/>
      <c r="AD261" s="927">
        <f>'事業主控（こちらにご入力下さい）'!AD261</f>
        <v>0</v>
      </c>
      <c r="AE261" s="928"/>
      <c r="AF261" s="928"/>
      <c r="AG261" s="928"/>
      <c r="AH261" s="927">
        <f>'事業主控（こちらにご入力下さい）'!AH261</f>
        <v>0</v>
      </c>
      <c r="AI261" s="928"/>
      <c r="AJ261" s="928"/>
      <c r="AK261" s="1082"/>
      <c r="AL261" s="439">
        <f>'事業主控（こちらにご入力下さい）'!AL261</f>
        <v>0</v>
      </c>
      <c r="AM261" s="1081"/>
      <c r="AN261" s="708">
        <f>'事業主控（こちらにご入力下さい）'!AN261</f>
        <v>0</v>
      </c>
      <c r="AO261" s="709"/>
      <c r="AP261" s="709"/>
      <c r="AQ261" s="709"/>
      <c r="AR261" s="709"/>
      <c r="AS261" s="58"/>
    </row>
    <row r="262" spans="2:45" ht="18" customHeight="1" x14ac:dyDescent="0.15">
      <c r="B262" s="1072">
        <f>'事業主控（こちらにご入力下さい）'!B262</f>
        <v>0</v>
      </c>
      <c r="C262" s="1073"/>
      <c r="D262" s="1073"/>
      <c r="E262" s="1073"/>
      <c r="F262" s="1073"/>
      <c r="G262" s="1073"/>
      <c r="H262" s="1073"/>
      <c r="I262" s="1160"/>
      <c r="J262" s="1072">
        <f>'事業主控（こちらにご入力下さい）'!J262</f>
        <v>0</v>
      </c>
      <c r="K262" s="1073"/>
      <c r="L262" s="1073"/>
      <c r="M262" s="1073"/>
      <c r="N262" s="1074"/>
      <c r="O262" s="71">
        <f>'事業主控（こちらにご入力下さい）'!O262</f>
        <v>0</v>
      </c>
      <c r="P262" s="5" t="s">
        <v>45</v>
      </c>
      <c r="Q262" s="71">
        <f>'事業主控（こちらにご入力下さい）'!Q262</f>
        <v>0</v>
      </c>
      <c r="R262" s="5" t="s">
        <v>46</v>
      </c>
      <c r="S262" s="71">
        <f>'事業主控（こちらにご入力下さい）'!S262</f>
        <v>0</v>
      </c>
      <c r="T262" s="1022" t="s">
        <v>47</v>
      </c>
      <c r="U262" s="1022"/>
      <c r="V262" s="742">
        <f>'事業主控（こちらにご入力下さい）'!V262</f>
        <v>0</v>
      </c>
      <c r="W262" s="743"/>
      <c r="X262" s="743"/>
      <c r="Y262" s="66"/>
      <c r="Z262" s="53"/>
      <c r="AA262" s="73"/>
      <c r="AB262" s="73"/>
      <c r="AC262" s="66"/>
      <c r="AD262" s="53"/>
      <c r="AE262" s="73"/>
      <c r="AF262" s="73"/>
      <c r="AG262" s="66"/>
      <c r="AH262" s="744">
        <f>'事業主控（こちらにご入力下さい）'!AH262</f>
        <v>0</v>
      </c>
      <c r="AI262" s="745"/>
      <c r="AJ262" s="745"/>
      <c r="AK262" s="1080"/>
      <c r="AL262" s="53"/>
      <c r="AM262" s="54"/>
      <c r="AN262" s="744">
        <f>'事業主控（こちらにご入力下さい）'!AN262</f>
        <v>0</v>
      </c>
      <c r="AO262" s="745"/>
      <c r="AP262" s="745"/>
      <c r="AQ262" s="745"/>
      <c r="AR262" s="745"/>
      <c r="AS262" s="74"/>
    </row>
    <row r="263" spans="2:45" ht="18" customHeight="1" x14ac:dyDescent="0.15">
      <c r="B263" s="1075"/>
      <c r="C263" s="1076"/>
      <c r="D263" s="1076"/>
      <c r="E263" s="1076"/>
      <c r="F263" s="1076"/>
      <c r="G263" s="1076"/>
      <c r="H263" s="1076"/>
      <c r="I263" s="1161"/>
      <c r="J263" s="1075"/>
      <c r="K263" s="1076"/>
      <c r="L263" s="1076"/>
      <c r="M263" s="1076"/>
      <c r="N263" s="1077"/>
      <c r="O263" s="75">
        <f>'事業主控（こちらにご入力下さい）'!O263</f>
        <v>0</v>
      </c>
      <c r="P263" s="16" t="s">
        <v>45</v>
      </c>
      <c r="Q263" s="75">
        <f>'事業主控（こちらにご入力下さい）'!Q263</f>
        <v>0</v>
      </c>
      <c r="R263" s="16" t="s">
        <v>46</v>
      </c>
      <c r="S263" s="75">
        <f>'事業主控（こちらにご入力下さい）'!S263</f>
        <v>0</v>
      </c>
      <c r="T263" s="480" t="s">
        <v>48</v>
      </c>
      <c r="U263" s="480"/>
      <c r="V263" s="927">
        <f>'事業主控（こちらにご入力下さい）'!V263</f>
        <v>0</v>
      </c>
      <c r="W263" s="928"/>
      <c r="X263" s="928"/>
      <c r="Y263" s="928"/>
      <c r="Z263" s="927">
        <f>'事業主控（こちらにご入力下さい）'!Z263</f>
        <v>0</v>
      </c>
      <c r="AA263" s="928"/>
      <c r="AB263" s="928"/>
      <c r="AC263" s="928"/>
      <c r="AD263" s="927">
        <f>'事業主控（こちらにご入力下さい）'!AD263</f>
        <v>0</v>
      </c>
      <c r="AE263" s="928"/>
      <c r="AF263" s="928"/>
      <c r="AG263" s="928"/>
      <c r="AH263" s="927">
        <f>'事業主控（こちらにご入力下さい）'!AH263</f>
        <v>0</v>
      </c>
      <c r="AI263" s="928"/>
      <c r="AJ263" s="928"/>
      <c r="AK263" s="1082"/>
      <c r="AL263" s="439">
        <f>'事業主控（こちらにご入力下さい）'!AL263</f>
        <v>0</v>
      </c>
      <c r="AM263" s="1081"/>
      <c r="AN263" s="708">
        <f>'事業主控（こちらにご入力下さい）'!AN263</f>
        <v>0</v>
      </c>
      <c r="AO263" s="709"/>
      <c r="AP263" s="709"/>
      <c r="AQ263" s="709"/>
      <c r="AR263" s="709"/>
      <c r="AS263" s="58"/>
    </row>
    <row r="264" spans="2:45" ht="18" customHeight="1" x14ac:dyDescent="0.15">
      <c r="B264" s="1072">
        <f>'事業主控（こちらにご入力下さい）'!B264</f>
        <v>0</v>
      </c>
      <c r="C264" s="1073"/>
      <c r="D264" s="1073"/>
      <c r="E264" s="1073"/>
      <c r="F264" s="1073"/>
      <c r="G264" s="1073"/>
      <c r="H264" s="1073"/>
      <c r="I264" s="1160"/>
      <c r="J264" s="1072">
        <f>'事業主控（こちらにご入力下さい）'!J264</f>
        <v>0</v>
      </c>
      <c r="K264" s="1073"/>
      <c r="L264" s="1073"/>
      <c r="M264" s="1073"/>
      <c r="N264" s="1074"/>
      <c r="O264" s="71">
        <f>'事業主控（こちらにご入力下さい）'!O264</f>
        <v>0</v>
      </c>
      <c r="P264" s="5" t="s">
        <v>45</v>
      </c>
      <c r="Q264" s="71">
        <f>'事業主控（こちらにご入力下さい）'!Q264</f>
        <v>0</v>
      </c>
      <c r="R264" s="5" t="s">
        <v>46</v>
      </c>
      <c r="S264" s="71">
        <f>'事業主控（こちらにご入力下さい）'!S264</f>
        <v>0</v>
      </c>
      <c r="T264" s="1022" t="s">
        <v>47</v>
      </c>
      <c r="U264" s="1022"/>
      <c r="V264" s="742">
        <f>'事業主控（こちらにご入力下さい）'!V264</f>
        <v>0</v>
      </c>
      <c r="W264" s="743"/>
      <c r="X264" s="743"/>
      <c r="Y264" s="66"/>
      <c r="Z264" s="53"/>
      <c r="AA264" s="73"/>
      <c r="AB264" s="73"/>
      <c r="AC264" s="66"/>
      <c r="AD264" s="53"/>
      <c r="AE264" s="73"/>
      <c r="AF264" s="73"/>
      <c r="AG264" s="66"/>
      <c r="AH264" s="744">
        <f>'事業主控（こちらにご入力下さい）'!AH264</f>
        <v>0</v>
      </c>
      <c r="AI264" s="745"/>
      <c r="AJ264" s="745"/>
      <c r="AK264" s="1080"/>
      <c r="AL264" s="53"/>
      <c r="AM264" s="54"/>
      <c r="AN264" s="744">
        <f>'事業主控（こちらにご入力下さい）'!AN264</f>
        <v>0</v>
      </c>
      <c r="AO264" s="745"/>
      <c r="AP264" s="745"/>
      <c r="AQ264" s="745"/>
      <c r="AR264" s="745"/>
      <c r="AS264" s="74"/>
    </row>
    <row r="265" spans="2:45" ht="18" customHeight="1" x14ac:dyDescent="0.15">
      <c r="B265" s="1075"/>
      <c r="C265" s="1076"/>
      <c r="D265" s="1076"/>
      <c r="E265" s="1076"/>
      <c r="F265" s="1076"/>
      <c r="G265" s="1076"/>
      <c r="H265" s="1076"/>
      <c r="I265" s="1161"/>
      <c r="J265" s="1075"/>
      <c r="K265" s="1076"/>
      <c r="L265" s="1076"/>
      <c r="M265" s="1076"/>
      <c r="N265" s="1077"/>
      <c r="O265" s="75">
        <f>'事業主控（こちらにご入力下さい）'!O265</f>
        <v>0</v>
      </c>
      <c r="P265" s="16" t="s">
        <v>45</v>
      </c>
      <c r="Q265" s="75">
        <f>'事業主控（こちらにご入力下さい）'!Q265</f>
        <v>0</v>
      </c>
      <c r="R265" s="16" t="s">
        <v>46</v>
      </c>
      <c r="S265" s="75">
        <f>'事業主控（こちらにご入力下さい）'!S265</f>
        <v>0</v>
      </c>
      <c r="T265" s="480" t="s">
        <v>48</v>
      </c>
      <c r="U265" s="480"/>
      <c r="V265" s="927">
        <f>'事業主控（こちらにご入力下さい）'!V265</f>
        <v>0</v>
      </c>
      <c r="W265" s="928"/>
      <c r="X265" s="928"/>
      <c r="Y265" s="928"/>
      <c r="Z265" s="927">
        <f>'事業主控（こちらにご入力下さい）'!Z265</f>
        <v>0</v>
      </c>
      <c r="AA265" s="928"/>
      <c r="AB265" s="928"/>
      <c r="AC265" s="928"/>
      <c r="AD265" s="927">
        <f>'事業主控（こちらにご入力下さい）'!AD265</f>
        <v>0</v>
      </c>
      <c r="AE265" s="928"/>
      <c r="AF265" s="928"/>
      <c r="AG265" s="928"/>
      <c r="AH265" s="927">
        <f>'事業主控（こちらにご入力下さい）'!AH265</f>
        <v>0</v>
      </c>
      <c r="AI265" s="928"/>
      <c r="AJ265" s="928"/>
      <c r="AK265" s="1082"/>
      <c r="AL265" s="439">
        <f>'事業主控（こちらにご入力下さい）'!AL265</f>
        <v>0</v>
      </c>
      <c r="AM265" s="1081"/>
      <c r="AN265" s="708">
        <f>'事業主控（こちらにご入力下さい）'!AN265</f>
        <v>0</v>
      </c>
      <c r="AO265" s="709"/>
      <c r="AP265" s="709"/>
      <c r="AQ265" s="709"/>
      <c r="AR265" s="709"/>
      <c r="AS265" s="58"/>
    </row>
    <row r="266" spans="2:45" ht="18" customHeight="1" x14ac:dyDescent="0.15">
      <c r="B266" s="1072">
        <f>'事業主控（こちらにご入力下さい）'!B266</f>
        <v>0</v>
      </c>
      <c r="C266" s="1073"/>
      <c r="D266" s="1073"/>
      <c r="E266" s="1073"/>
      <c r="F266" s="1073"/>
      <c r="G266" s="1073"/>
      <c r="H266" s="1073"/>
      <c r="I266" s="1160"/>
      <c r="J266" s="1072">
        <f>'事業主控（こちらにご入力下さい）'!J266</f>
        <v>0</v>
      </c>
      <c r="K266" s="1073"/>
      <c r="L266" s="1073"/>
      <c r="M266" s="1073"/>
      <c r="N266" s="1074"/>
      <c r="O266" s="71">
        <f>'事業主控（こちらにご入力下さい）'!O266</f>
        <v>0</v>
      </c>
      <c r="P266" s="5" t="s">
        <v>45</v>
      </c>
      <c r="Q266" s="71">
        <f>'事業主控（こちらにご入力下さい）'!Q266</f>
        <v>0</v>
      </c>
      <c r="R266" s="5" t="s">
        <v>46</v>
      </c>
      <c r="S266" s="71">
        <f>'事業主控（こちらにご入力下さい）'!S266</f>
        <v>0</v>
      </c>
      <c r="T266" s="1022" t="s">
        <v>47</v>
      </c>
      <c r="U266" s="1022"/>
      <c r="V266" s="742">
        <f>'事業主控（こちらにご入力下さい）'!V266</f>
        <v>0</v>
      </c>
      <c r="W266" s="743"/>
      <c r="X266" s="743"/>
      <c r="Y266" s="66"/>
      <c r="Z266" s="53"/>
      <c r="AA266" s="73"/>
      <c r="AB266" s="73"/>
      <c r="AC266" s="66"/>
      <c r="AD266" s="53"/>
      <c r="AE266" s="73"/>
      <c r="AF266" s="73"/>
      <c r="AG266" s="66"/>
      <c r="AH266" s="744">
        <f>'事業主控（こちらにご入力下さい）'!AH266</f>
        <v>0</v>
      </c>
      <c r="AI266" s="745"/>
      <c r="AJ266" s="745"/>
      <c r="AK266" s="1080"/>
      <c r="AL266" s="53"/>
      <c r="AM266" s="54"/>
      <c r="AN266" s="744">
        <f>'事業主控（こちらにご入力下さい）'!AN266</f>
        <v>0</v>
      </c>
      <c r="AO266" s="745"/>
      <c r="AP266" s="745"/>
      <c r="AQ266" s="745"/>
      <c r="AR266" s="745"/>
      <c r="AS266" s="74"/>
    </row>
    <row r="267" spans="2:45" ht="18" customHeight="1" x14ac:dyDescent="0.15">
      <c r="B267" s="1075"/>
      <c r="C267" s="1076"/>
      <c r="D267" s="1076"/>
      <c r="E267" s="1076"/>
      <c r="F267" s="1076"/>
      <c r="G267" s="1076"/>
      <c r="H267" s="1076"/>
      <c r="I267" s="1161"/>
      <c r="J267" s="1075"/>
      <c r="K267" s="1076"/>
      <c r="L267" s="1076"/>
      <c r="M267" s="1076"/>
      <c r="N267" s="1077"/>
      <c r="O267" s="75">
        <f>'事業主控（こちらにご入力下さい）'!O267</f>
        <v>0</v>
      </c>
      <c r="P267" s="16" t="s">
        <v>45</v>
      </c>
      <c r="Q267" s="75">
        <f>'事業主控（こちらにご入力下さい）'!Q267</f>
        <v>0</v>
      </c>
      <c r="R267" s="16" t="s">
        <v>46</v>
      </c>
      <c r="S267" s="75">
        <f>'事業主控（こちらにご入力下さい）'!S267</f>
        <v>0</v>
      </c>
      <c r="T267" s="480" t="s">
        <v>48</v>
      </c>
      <c r="U267" s="480"/>
      <c r="V267" s="927">
        <f>'事業主控（こちらにご入力下さい）'!V267</f>
        <v>0</v>
      </c>
      <c r="W267" s="928"/>
      <c r="X267" s="928"/>
      <c r="Y267" s="928"/>
      <c r="Z267" s="927">
        <f>'事業主控（こちらにご入力下さい）'!Z267</f>
        <v>0</v>
      </c>
      <c r="AA267" s="928"/>
      <c r="AB267" s="928"/>
      <c r="AC267" s="928"/>
      <c r="AD267" s="927">
        <f>'事業主控（こちらにご入力下さい）'!AD267</f>
        <v>0</v>
      </c>
      <c r="AE267" s="928"/>
      <c r="AF267" s="928"/>
      <c r="AG267" s="928"/>
      <c r="AH267" s="927">
        <f>'事業主控（こちらにご入力下さい）'!AH267</f>
        <v>0</v>
      </c>
      <c r="AI267" s="928"/>
      <c r="AJ267" s="928"/>
      <c r="AK267" s="1082"/>
      <c r="AL267" s="439">
        <f>'事業主控（こちらにご入力下さい）'!AL267</f>
        <v>0</v>
      </c>
      <c r="AM267" s="1081"/>
      <c r="AN267" s="708">
        <f>'事業主控（こちらにご入力下さい）'!AN267</f>
        <v>0</v>
      </c>
      <c r="AO267" s="709"/>
      <c r="AP267" s="709"/>
      <c r="AQ267" s="709"/>
      <c r="AR267" s="709"/>
      <c r="AS267" s="58"/>
    </row>
    <row r="268" spans="2:45" ht="18" customHeight="1" x14ac:dyDescent="0.15">
      <c r="B268" s="441" t="s">
        <v>85</v>
      </c>
      <c r="C268" s="442"/>
      <c r="D268" s="442"/>
      <c r="E268" s="443"/>
      <c r="F268" s="1163">
        <f>'事業主控（こちらにご入力下さい）'!F268</f>
        <v>0</v>
      </c>
      <c r="G268" s="1164"/>
      <c r="H268" s="1164"/>
      <c r="I268" s="1164"/>
      <c r="J268" s="1164"/>
      <c r="K268" s="1164"/>
      <c r="L268" s="1164"/>
      <c r="M268" s="1164"/>
      <c r="N268" s="1165"/>
      <c r="O268" s="441" t="s">
        <v>63</v>
      </c>
      <c r="P268" s="442"/>
      <c r="Q268" s="442"/>
      <c r="R268" s="442"/>
      <c r="S268" s="442"/>
      <c r="T268" s="442"/>
      <c r="U268" s="443"/>
      <c r="V268" s="744">
        <f>'事業主控（こちらにご入力下さい）'!V268</f>
        <v>0</v>
      </c>
      <c r="W268" s="745"/>
      <c r="X268" s="745"/>
      <c r="Y268" s="1080"/>
      <c r="Z268" s="53"/>
      <c r="AA268" s="73"/>
      <c r="AB268" s="73"/>
      <c r="AC268" s="66"/>
      <c r="AD268" s="53"/>
      <c r="AE268" s="73"/>
      <c r="AF268" s="73"/>
      <c r="AG268" s="66"/>
      <c r="AH268" s="744">
        <f>'事業主控（こちらにご入力下さい）'!AH268</f>
        <v>0</v>
      </c>
      <c r="AI268" s="745"/>
      <c r="AJ268" s="745"/>
      <c r="AK268" s="1080"/>
      <c r="AL268" s="53"/>
      <c r="AM268" s="54"/>
      <c r="AN268" s="744">
        <f>'事業主控（こちらにご入力下さい）'!AN268</f>
        <v>0</v>
      </c>
      <c r="AO268" s="745"/>
      <c r="AP268" s="745"/>
      <c r="AQ268" s="745"/>
      <c r="AR268" s="745"/>
      <c r="AS268" s="74"/>
    </row>
    <row r="269" spans="2:45" ht="18" customHeight="1" x14ac:dyDescent="0.15">
      <c r="B269" s="444"/>
      <c r="C269" s="445"/>
      <c r="D269" s="445"/>
      <c r="E269" s="446"/>
      <c r="F269" s="1166"/>
      <c r="G269" s="1167"/>
      <c r="H269" s="1167"/>
      <c r="I269" s="1167"/>
      <c r="J269" s="1167"/>
      <c r="K269" s="1167"/>
      <c r="L269" s="1167"/>
      <c r="M269" s="1167"/>
      <c r="N269" s="1168"/>
      <c r="O269" s="444"/>
      <c r="P269" s="445"/>
      <c r="Q269" s="445"/>
      <c r="R269" s="445"/>
      <c r="S269" s="445"/>
      <c r="T269" s="445"/>
      <c r="U269" s="446"/>
      <c r="V269" s="434">
        <f>'事業主控（こちらにご入力下さい）'!V269</f>
        <v>0</v>
      </c>
      <c r="W269" s="1054"/>
      <c r="X269" s="1054"/>
      <c r="Y269" s="1055"/>
      <c r="Z269" s="434">
        <f>'事業主控（こちらにご入力下さい）'!Z269</f>
        <v>0</v>
      </c>
      <c r="AA269" s="1052"/>
      <c r="AB269" s="1052"/>
      <c r="AC269" s="1053"/>
      <c r="AD269" s="434">
        <f>'事業主控（こちらにご入力下さい）'!AD269</f>
        <v>0</v>
      </c>
      <c r="AE269" s="1052"/>
      <c r="AF269" s="1052"/>
      <c r="AG269" s="1053"/>
      <c r="AH269" s="434">
        <f>'事業主控（こちらにご入力下さい）'!AH269</f>
        <v>0</v>
      </c>
      <c r="AI269" s="435"/>
      <c r="AJ269" s="435"/>
      <c r="AK269" s="435"/>
      <c r="AL269" s="55"/>
      <c r="AM269" s="56"/>
      <c r="AN269" s="434">
        <f>'事業主控（こちらにご入力下さい）'!AN269</f>
        <v>0</v>
      </c>
      <c r="AO269" s="1054"/>
      <c r="AP269" s="1054"/>
      <c r="AQ269" s="1054"/>
      <c r="AR269" s="1054"/>
      <c r="AS269" s="182"/>
    </row>
    <row r="270" spans="2:45" ht="18" customHeight="1" x14ac:dyDescent="0.15">
      <c r="B270" s="447"/>
      <c r="C270" s="448"/>
      <c r="D270" s="448"/>
      <c r="E270" s="449"/>
      <c r="F270" s="1169"/>
      <c r="G270" s="1170"/>
      <c r="H270" s="1170"/>
      <c r="I270" s="1170"/>
      <c r="J270" s="1170"/>
      <c r="K270" s="1170"/>
      <c r="L270" s="1170"/>
      <c r="M270" s="1170"/>
      <c r="N270" s="1171"/>
      <c r="O270" s="447"/>
      <c r="P270" s="448"/>
      <c r="Q270" s="448"/>
      <c r="R270" s="448"/>
      <c r="S270" s="448"/>
      <c r="T270" s="448"/>
      <c r="U270" s="449"/>
      <c r="V270" s="708">
        <f>'事業主控（こちらにご入力下さい）'!V270</f>
        <v>0</v>
      </c>
      <c r="W270" s="709"/>
      <c r="X270" s="709"/>
      <c r="Y270" s="1079"/>
      <c r="Z270" s="708">
        <f>'事業主控（こちらにご入力下さい）'!Z270</f>
        <v>0</v>
      </c>
      <c r="AA270" s="709"/>
      <c r="AB270" s="709"/>
      <c r="AC270" s="1079"/>
      <c r="AD270" s="708">
        <f>'事業主控（こちらにご入力下さい）'!AD270</f>
        <v>0</v>
      </c>
      <c r="AE270" s="709"/>
      <c r="AF270" s="709"/>
      <c r="AG270" s="1079"/>
      <c r="AH270" s="708">
        <f>'事業主控（こちらにご入力下さい）'!AH270</f>
        <v>0</v>
      </c>
      <c r="AI270" s="709"/>
      <c r="AJ270" s="709"/>
      <c r="AK270" s="1079"/>
      <c r="AL270" s="57"/>
      <c r="AM270" s="58"/>
      <c r="AN270" s="708">
        <f>'事業主控（こちらにご入力下さい）'!AN270</f>
        <v>0</v>
      </c>
      <c r="AO270" s="709"/>
      <c r="AP270" s="709"/>
      <c r="AQ270" s="709"/>
      <c r="AR270" s="709"/>
      <c r="AS270" s="58"/>
    </row>
    <row r="271" spans="2:45" ht="18" customHeight="1" x14ac:dyDescent="0.15">
      <c r="AN271" s="1078">
        <f>'事業主控（こちらにご入力下さい）'!AN271</f>
        <v>0</v>
      </c>
      <c r="AO271" s="1078"/>
      <c r="AP271" s="1078"/>
      <c r="AQ271" s="1078"/>
      <c r="AR271" s="1078"/>
    </row>
    <row r="272" spans="2:45" ht="31.5" customHeight="1" x14ac:dyDescent="0.15">
      <c r="AN272" s="82"/>
      <c r="AO272" s="82"/>
      <c r="AP272" s="82"/>
      <c r="AQ272" s="82"/>
      <c r="AR272" s="82"/>
    </row>
    <row r="273" spans="2:45" ht="7.5" customHeight="1" x14ac:dyDescent="0.15">
      <c r="X273" s="6"/>
      <c r="Y273" s="6"/>
    </row>
    <row r="274" spans="2:45" ht="10.5" customHeight="1" x14ac:dyDescent="0.15">
      <c r="X274" s="6"/>
      <c r="Y274" s="6"/>
    </row>
    <row r="275" spans="2:45" ht="5.25" customHeight="1" x14ac:dyDescent="0.15">
      <c r="X275" s="6"/>
      <c r="Y275" s="6"/>
    </row>
    <row r="276" spans="2:45" ht="5.25" customHeight="1" x14ac:dyDescent="0.15">
      <c r="X276" s="6"/>
      <c r="Y276" s="6"/>
    </row>
    <row r="277" spans="2:45" ht="5.25" customHeight="1" x14ac:dyDescent="0.15">
      <c r="X277" s="6"/>
      <c r="Y277" s="6"/>
    </row>
    <row r="278" spans="2:45" ht="5.25" customHeight="1" x14ac:dyDescent="0.15">
      <c r="X278" s="6"/>
      <c r="Y278" s="6"/>
    </row>
    <row r="279" spans="2:45" ht="17.25" customHeight="1" x14ac:dyDescent="0.15">
      <c r="B279" s="2" t="s">
        <v>50</v>
      </c>
      <c r="S279" s="4"/>
      <c r="T279" s="4"/>
      <c r="U279" s="4"/>
      <c r="V279" s="4"/>
      <c r="W279" s="4"/>
      <c r="AL279" s="48"/>
      <c r="AM279" s="48"/>
      <c r="AN279" s="48"/>
      <c r="AO279" s="48"/>
    </row>
    <row r="280" spans="2:45" ht="12.75" customHeight="1" x14ac:dyDescent="0.15">
      <c r="M280" s="49"/>
      <c r="N280" s="49"/>
      <c r="O280" s="49"/>
      <c r="P280" s="49"/>
      <c r="Q280" s="49"/>
      <c r="R280" s="49"/>
      <c r="S280" s="49"/>
      <c r="T280" s="50"/>
      <c r="U280" s="50"/>
      <c r="V280" s="50"/>
      <c r="W280" s="50"/>
      <c r="X280" s="50"/>
      <c r="Y280" s="50"/>
      <c r="Z280" s="50"/>
      <c r="AA280" s="49"/>
      <c r="AB280" s="49"/>
      <c r="AC280" s="49"/>
      <c r="AL280" s="48"/>
      <c r="AM280" s="560" t="s">
        <v>268</v>
      </c>
      <c r="AN280" s="1172"/>
      <c r="AO280" s="1172"/>
      <c r="AP280" s="1173"/>
    </row>
    <row r="281" spans="2:45" ht="12.75" customHeight="1" x14ac:dyDescent="0.15">
      <c r="M281" s="49"/>
      <c r="N281" s="49"/>
      <c r="O281" s="49"/>
      <c r="P281" s="49"/>
      <c r="Q281" s="49"/>
      <c r="R281" s="49"/>
      <c r="S281" s="49"/>
      <c r="T281" s="50"/>
      <c r="U281" s="50"/>
      <c r="V281" s="50"/>
      <c r="W281" s="50"/>
      <c r="X281" s="50"/>
      <c r="Y281" s="50"/>
      <c r="Z281" s="50"/>
      <c r="AA281" s="49"/>
      <c r="AB281" s="49"/>
      <c r="AC281" s="49"/>
      <c r="AL281" s="48"/>
      <c r="AM281" s="1174"/>
      <c r="AN281" s="1175"/>
      <c r="AO281" s="1175"/>
      <c r="AP281" s="1176"/>
    </row>
    <row r="282" spans="2:45" ht="12.75" customHeight="1" x14ac:dyDescent="0.15">
      <c r="M282" s="49"/>
      <c r="N282" s="49"/>
      <c r="O282" s="49"/>
      <c r="P282" s="49"/>
      <c r="Q282" s="49"/>
      <c r="R282" s="49"/>
      <c r="S282" s="49"/>
      <c r="T282" s="49"/>
      <c r="U282" s="49"/>
      <c r="V282" s="49"/>
      <c r="W282" s="49"/>
      <c r="X282" s="49"/>
      <c r="Y282" s="49"/>
      <c r="Z282" s="49"/>
      <c r="AA282" s="49"/>
      <c r="AB282" s="49"/>
      <c r="AC282" s="49"/>
      <c r="AL282" s="48"/>
      <c r="AM282" s="48"/>
      <c r="AN282" s="222"/>
      <c r="AO282" s="222"/>
    </row>
    <row r="283" spans="2:45" ht="6" customHeight="1" x14ac:dyDescent="0.15">
      <c r="M283" s="49"/>
      <c r="N283" s="49"/>
      <c r="O283" s="49"/>
      <c r="P283" s="49"/>
      <c r="Q283" s="49"/>
      <c r="R283" s="49"/>
      <c r="S283" s="49"/>
      <c r="T283" s="49"/>
      <c r="U283" s="49"/>
      <c r="V283" s="49"/>
      <c r="W283" s="49"/>
      <c r="X283" s="49"/>
      <c r="Y283" s="49"/>
      <c r="Z283" s="49"/>
      <c r="AA283" s="49"/>
      <c r="AB283" s="49"/>
      <c r="AC283" s="49"/>
      <c r="AL283" s="48"/>
      <c r="AM283" s="48"/>
    </row>
    <row r="284" spans="2:45" ht="12.75" customHeight="1" x14ac:dyDescent="0.15">
      <c r="B284" s="566" t="s">
        <v>2</v>
      </c>
      <c r="C284" s="567"/>
      <c r="D284" s="567"/>
      <c r="E284" s="567"/>
      <c r="F284" s="567"/>
      <c r="G284" s="567"/>
      <c r="H284" s="567"/>
      <c r="I284" s="567"/>
      <c r="J284" s="569" t="s">
        <v>10</v>
      </c>
      <c r="K284" s="569"/>
      <c r="L284" s="3" t="s">
        <v>3</v>
      </c>
      <c r="M284" s="569" t="s">
        <v>11</v>
      </c>
      <c r="N284" s="569"/>
      <c r="O284" s="570" t="s">
        <v>12</v>
      </c>
      <c r="P284" s="569"/>
      <c r="Q284" s="569"/>
      <c r="R284" s="569"/>
      <c r="S284" s="569"/>
      <c r="T284" s="569"/>
      <c r="U284" s="569" t="s">
        <v>13</v>
      </c>
      <c r="V284" s="569"/>
      <c r="W284" s="569"/>
      <c r="AD284" s="5"/>
      <c r="AE284" s="5"/>
      <c r="AF284" s="5"/>
      <c r="AG284" s="5"/>
      <c r="AH284" s="5"/>
      <c r="AI284" s="5"/>
      <c r="AJ284" s="5"/>
      <c r="AL284" s="571">
        <f>$AL$9</f>
        <v>0</v>
      </c>
      <c r="AM284" s="572"/>
      <c r="AN284" s="502" t="s">
        <v>4</v>
      </c>
      <c r="AO284" s="502"/>
      <c r="AP284" s="572">
        <v>7</v>
      </c>
      <c r="AQ284" s="572"/>
      <c r="AR284" s="502" t="s">
        <v>5</v>
      </c>
      <c r="AS284" s="503"/>
    </row>
    <row r="285" spans="2:45" ht="13.5" customHeight="1" x14ac:dyDescent="0.15">
      <c r="B285" s="567"/>
      <c r="C285" s="567"/>
      <c r="D285" s="567"/>
      <c r="E285" s="567"/>
      <c r="F285" s="567"/>
      <c r="G285" s="567"/>
      <c r="H285" s="567"/>
      <c r="I285" s="567"/>
      <c r="J285" s="508" t="str">
        <f>$J$10</f>
        <v>1</v>
      </c>
      <c r="K285" s="510" t="str">
        <f>$K$10</f>
        <v>2</v>
      </c>
      <c r="L285" s="513" t="str">
        <f>$L$10</f>
        <v>1</v>
      </c>
      <c r="M285" s="516" t="str">
        <f>$M$10</f>
        <v>0</v>
      </c>
      <c r="N285" s="510" t="str">
        <f>$N$10</f>
        <v>3</v>
      </c>
      <c r="O285" s="516" t="str">
        <f>$O$10</f>
        <v>9</v>
      </c>
      <c r="P285" s="519" t="str">
        <f>$P$10</f>
        <v>3</v>
      </c>
      <c r="Q285" s="519" t="str">
        <f>$Q$10</f>
        <v>9</v>
      </c>
      <c r="R285" s="519" t="str">
        <f>$R$10</f>
        <v>0</v>
      </c>
      <c r="S285" s="519" t="str">
        <f>$S$10</f>
        <v>2</v>
      </c>
      <c r="T285" s="510" t="str">
        <f>$T$10</f>
        <v>5</v>
      </c>
      <c r="U285" s="516">
        <f>$U$10</f>
        <v>0</v>
      </c>
      <c r="V285" s="519">
        <f>$V$10</f>
        <v>0</v>
      </c>
      <c r="W285" s="510">
        <f>$W$10</f>
        <v>0</v>
      </c>
      <c r="AD285" s="5"/>
      <c r="AE285" s="5"/>
      <c r="AF285" s="5"/>
      <c r="AG285" s="5"/>
      <c r="AH285" s="5"/>
      <c r="AI285" s="5"/>
      <c r="AJ285" s="5"/>
      <c r="AL285" s="573"/>
      <c r="AM285" s="574"/>
      <c r="AN285" s="504"/>
      <c r="AO285" s="504"/>
      <c r="AP285" s="574"/>
      <c r="AQ285" s="574"/>
      <c r="AR285" s="504"/>
      <c r="AS285" s="505"/>
    </row>
    <row r="286" spans="2:45" ht="9" customHeight="1" x14ac:dyDescent="0.15">
      <c r="B286" s="567"/>
      <c r="C286" s="567"/>
      <c r="D286" s="567"/>
      <c r="E286" s="567"/>
      <c r="F286" s="567"/>
      <c r="G286" s="567"/>
      <c r="H286" s="567"/>
      <c r="I286" s="567"/>
      <c r="J286" s="509"/>
      <c r="K286" s="511"/>
      <c r="L286" s="514"/>
      <c r="M286" s="517"/>
      <c r="N286" s="511"/>
      <c r="O286" s="517"/>
      <c r="P286" s="520"/>
      <c r="Q286" s="520"/>
      <c r="R286" s="520"/>
      <c r="S286" s="520"/>
      <c r="T286" s="511"/>
      <c r="U286" s="517"/>
      <c r="V286" s="520"/>
      <c r="W286" s="511"/>
      <c r="AD286" s="5"/>
      <c r="AE286" s="5"/>
      <c r="AF286" s="5"/>
      <c r="AG286" s="5"/>
      <c r="AH286" s="5"/>
      <c r="AI286" s="5"/>
      <c r="AJ286" s="5"/>
      <c r="AL286" s="575"/>
      <c r="AM286" s="576"/>
      <c r="AN286" s="506"/>
      <c r="AO286" s="506"/>
      <c r="AP286" s="576"/>
      <c r="AQ286" s="576"/>
      <c r="AR286" s="506"/>
      <c r="AS286" s="507"/>
    </row>
    <row r="287" spans="2:45" ht="6" customHeight="1" x14ac:dyDescent="0.15">
      <c r="B287" s="568"/>
      <c r="C287" s="568"/>
      <c r="D287" s="568"/>
      <c r="E287" s="568"/>
      <c r="F287" s="568"/>
      <c r="G287" s="568"/>
      <c r="H287" s="568"/>
      <c r="I287" s="568"/>
      <c r="J287" s="509"/>
      <c r="K287" s="512"/>
      <c r="L287" s="515"/>
      <c r="M287" s="518"/>
      <c r="N287" s="512"/>
      <c r="O287" s="518"/>
      <c r="P287" s="521"/>
      <c r="Q287" s="521"/>
      <c r="R287" s="521"/>
      <c r="S287" s="521"/>
      <c r="T287" s="512"/>
      <c r="U287" s="518"/>
      <c r="V287" s="521"/>
      <c r="W287" s="512"/>
    </row>
    <row r="288" spans="2:45" ht="15" customHeight="1" x14ac:dyDescent="0.15">
      <c r="B288" s="487" t="s">
        <v>51</v>
      </c>
      <c r="C288" s="488"/>
      <c r="D288" s="488"/>
      <c r="E288" s="488"/>
      <c r="F288" s="488"/>
      <c r="G288" s="488"/>
      <c r="H288" s="488"/>
      <c r="I288" s="489"/>
      <c r="J288" s="487" t="s">
        <v>6</v>
      </c>
      <c r="K288" s="488"/>
      <c r="L288" s="488"/>
      <c r="M288" s="488"/>
      <c r="N288" s="496"/>
      <c r="O288" s="499" t="s">
        <v>52</v>
      </c>
      <c r="P288" s="488"/>
      <c r="Q288" s="488"/>
      <c r="R288" s="488"/>
      <c r="S288" s="488"/>
      <c r="T288" s="488"/>
      <c r="U288" s="489"/>
      <c r="V288" s="12" t="s">
        <v>53</v>
      </c>
      <c r="W288" s="27"/>
      <c r="X288" s="27"/>
      <c r="Y288" s="526" t="s">
        <v>54</v>
      </c>
      <c r="Z288" s="526"/>
      <c r="AA288" s="526"/>
      <c r="AB288" s="526"/>
      <c r="AC288" s="526"/>
      <c r="AD288" s="526"/>
      <c r="AE288" s="526"/>
      <c r="AF288" s="526"/>
      <c r="AG288" s="526"/>
      <c r="AH288" s="526"/>
      <c r="AI288" s="27"/>
      <c r="AJ288" s="27"/>
      <c r="AK288" s="28"/>
      <c r="AL288" s="527" t="s">
        <v>55</v>
      </c>
      <c r="AM288" s="527"/>
      <c r="AN288" s="528" t="s">
        <v>62</v>
      </c>
      <c r="AO288" s="528"/>
      <c r="AP288" s="528"/>
      <c r="AQ288" s="528"/>
      <c r="AR288" s="528"/>
      <c r="AS288" s="529"/>
    </row>
    <row r="289" spans="2:45" ht="13.5" customHeight="1" x14ac:dyDescent="0.15">
      <c r="B289" s="490"/>
      <c r="C289" s="491"/>
      <c r="D289" s="491"/>
      <c r="E289" s="491"/>
      <c r="F289" s="491"/>
      <c r="G289" s="491"/>
      <c r="H289" s="491"/>
      <c r="I289" s="492"/>
      <c r="J289" s="490"/>
      <c r="K289" s="491"/>
      <c r="L289" s="491"/>
      <c r="M289" s="491"/>
      <c r="N289" s="497"/>
      <c r="O289" s="500"/>
      <c r="P289" s="491"/>
      <c r="Q289" s="491"/>
      <c r="R289" s="491"/>
      <c r="S289" s="491"/>
      <c r="T289" s="491"/>
      <c r="U289" s="492"/>
      <c r="V289" s="530" t="s">
        <v>7</v>
      </c>
      <c r="W289" s="643"/>
      <c r="X289" s="643"/>
      <c r="Y289" s="644"/>
      <c r="Z289" s="536" t="s">
        <v>16</v>
      </c>
      <c r="AA289" s="537"/>
      <c r="AB289" s="537"/>
      <c r="AC289" s="538"/>
      <c r="AD289" s="648" t="s">
        <v>17</v>
      </c>
      <c r="AE289" s="649"/>
      <c r="AF289" s="649"/>
      <c r="AG289" s="650"/>
      <c r="AH289" s="1090" t="s">
        <v>86</v>
      </c>
      <c r="AI289" s="502"/>
      <c r="AJ289" s="502"/>
      <c r="AK289" s="503"/>
      <c r="AL289" s="554" t="s">
        <v>56</v>
      </c>
      <c r="AM289" s="554"/>
      <c r="AN289" s="556" t="s">
        <v>19</v>
      </c>
      <c r="AO289" s="557"/>
      <c r="AP289" s="557"/>
      <c r="AQ289" s="557"/>
      <c r="AR289" s="558"/>
      <c r="AS289" s="559"/>
    </row>
    <row r="290" spans="2:45" ht="13.5" customHeight="1" x14ac:dyDescent="0.15">
      <c r="B290" s="493"/>
      <c r="C290" s="494"/>
      <c r="D290" s="494"/>
      <c r="E290" s="494"/>
      <c r="F290" s="494"/>
      <c r="G290" s="494"/>
      <c r="H290" s="494"/>
      <c r="I290" s="495"/>
      <c r="J290" s="493"/>
      <c r="K290" s="494"/>
      <c r="L290" s="494"/>
      <c r="M290" s="494"/>
      <c r="N290" s="498"/>
      <c r="O290" s="501"/>
      <c r="P290" s="494"/>
      <c r="Q290" s="494"/>
      <c r="R290" s="494"/>
      <c r="S290" s="494"/>
      <c r="T290" s="494"/>
      <c r="U290" s="495"/>
      <c r="V290" s="645"/>
      <c r="W290" s="646"/>
      <c r="X290" s="646"/>
      <c r="Y290" s="647"/>
      <c r="Z290" s="539"/>
      <c r="AA290" s="540"/>
      <c r="AB290" s="540"/>
      <c r="AC290" s="541"/>
      <c r="AD290" s="651"/>
      <c r="AE290" s="652"/>
      <c r="AF290" s="652"/>
      <c r="AG290" s="653"/>
      <c r="AH290" s="1091"/>
      <c r="AI290" s="506"/>
      <c r="AJ290" s="506"/>
      <c r="AK290" s="507"/>
      <c r="AL290" s="555"/>
      <c r="AM290" s="555"/>
      <c r="AN290" s="524"/>
      <c r="AO290" s="524"/>
      <c r="AP290" s="524"/>
      <c r="AQ290" s="524"/>
      <c r="AR290" s="524"/>
      <c r="AS290" s="525"/>
    </row>
    <row r="291" spans="2:45" ht="18" customHeight="1" x14ac:dyDescent="0.15">
      <c r="B291" s="1092">
        <f>'事業主控（こちらにご入力下さい）'!B291</f>
        <v>0</v>
      </c>
      <c r="C291" s="1093"/>
      <c r="D291" s="1093"/>
      <c r="E291" s="1093"/>
      <c r="F291" s="1093"/>
      <c r="G291" s="1093"/>
      <c r="H291" s="1093"/>
      <c r="I291" s="1162"/>
      <c r="J291" s="1092">
        <f>'事業主控（こちらにご入力下さい）'!J291</f>
        <v>0</v>
      </c>
      <c r="K291" s="1093"/>
      <c r="L291" s="1093"/>
      <c r="M291" s="1093"/>
      <c r="N291" s="1094"/>
      <c r="O291" s="68">
        <f>'事業主控（こちらにご入力下さい）'!O291</f>
        <v>0</v>
      </c>
      <c r="P291" s="15" t="s">
        <v>45</v>
      </c>
      <c r="Q291" s="68">
        <f>'事業主控（こちらにご入力下さい）'!Q291</f>
        <v>0</v>
      </c>
      <c r="R291" s="15" t="s">
        <v>46</v>
      </c>
      <c r="S291" s="68">
        <f>'事業主控（こちらにご入力下さい）'!S291</f>
        <v>0</v>
      </c>
      <c r="T291" s="474" t="s">
        <v>47</v>
      </c>
      <c r="U291" s="474"/>
      <c r="V291" s="742">
        <f>'事業主控（こちらにご入力下さい）'!V291</f>
        <v>0</v>
      </c>
      <c r="W291" s="743"/>
      <c r="X291" s="743"/>
      <c r="Y291" s="65" t="s">
        <v>8</v>
      </c>
      <c r="Z291" s="53"/>
      <c r="AA291" s="73"/>
      <c r="AB291" s="73"/>
      <c r="AC291" s="65" t="s">
        <v>8</v>
      </c>
      <c r="AD291" s="53"/>
      <c r="AE291" s="73"/>
      <c r="AF291" s="73"/>
      <c r="AG291" s="70" t="s">
        <v>8</v>
      </c>
      <c r="AH291" s="1097">
        <f>'事業主控（こちらにご入力下さい）'!AH291</f>
        <v>0</v>
      </c>
      <c r="AI291" s="1098"/>
      <c r="AJ291" s="1098"/>
      <c r="AK291" s="1099"/>
      <c r="AL291" s="53"/>
      <c r="AM291" s="54"/>
      <c r="AN291" s="744">
        <f>'事業主控（こちらにご入力下さい）'!AN291</f>
        <v>0</v>
      </c>
      <c r="AO291" s="745"/>
      <c r="AP291" s="745"/>
      <c r="AQ291" s="745"/>
      <c r="AR291" s="745"/>
      <c r="AS291" s="70" t="s">
        <v>8</v>
      </c>
    </row>
    <row r="292" spans="2:45" ht="18" customHeight="1" x14ac:dyDescent="0.15">
      <c r="B292" s="1075"/>
      <c r="C292" s="1076"/>
      <c r="D292" s="1076"/>
      <c r="E292" s="1076"/>
      <c r="F292" s="1076"/>
      <c r="G292" s="1076"/>
      <c r="H292" s="1076"/>
      <c r="I292" s="1161"/>
      <c r="J292" s="1075"/>
      <c r="K292" s="1076"/>
      <c r="L292" s="1076"/>
      <c r="M292" s="1076"/>
      <c r="N292" s="1077"/>
      <c r="O292" s="75">
        <f>'事業主控（こちらにご入力下さい）'!O292</f>
        <v>0</v>
      </c>
      <c r="P292" s="16" t="s">
        <v>45</v>
      </c>
      <c r="Q292" s="75">
        <f>'事業主控（こちらにご入力下さい）'!Q292</f>
        <v>0</v>
      </c>
      <c r="R292" s="16" t="s">
        <v>46</v>
      </c>
      <c r="S292" s="75">
        <f>'事業主控（こちらにご入力下さい）'!S292</f>
        <v>0</v>
      </c>
      <c r="T292" s="480" t="s">
        <v>48</v>
      </c>
      <c r="U292" s="480"/>
      <c r="V292" s="708">
        <f>'事業主控（こちらにご入力下さい）'!V292</f>
        <v>0</v>
      </c>
      <c r="W292" s="709"/>
      <c r="X292" s="709"/>
      <c r="Y292" s="709"/>
      <c r="Z292" s="708">
        <f>'事業主控（こちらにご入力下さい）'!Z292</f>
        <v>0</v>
      </c>
      <c r="AA292" s="709"/>
      <c r="AB292" s="709"/>
      <c r="AC292" s="709"/>
      <c r="AD292" s="708">
        <f>'事業主控（こちらにご入力下さい）'!AD292</f>
        <v>0</v>
      </c>
      <c r="AE292" s="709"/>
      <c r="AF292" s="709"/>
      <c r="AG292" s="1079"/>
      <c r="AH292" s="927">
        <f>'事業主控（こちらにご入力下さい）'!AH292</f>
        <v>0</v>
      </c>
      <c r="AI292" s="928"/>
      <c r="AJ292" s="928"/>
      <c r="AK292" s="1082"/>
      <c r="AL292" s="439">
        <f>'事業主控（こちらにご入力下さい）'!AL292</f>
        <v>0</v>
      </c>
      <c r="AM292" s="1081"/>
      <c r="AN292" s="708">
        <f>'事業主控（こちらにご入力下さい）'!AN292</f>
        <v>0</v>
      </c>
      <c r="AO292" s="709"/>
      <c r="AP292" s="709"/>
      <c r="AQ292" s="709"/>
      <c r="AR292" s="709"/>
      <c r="AS292" s="58"/>
    </row>
    <row r="293" spans="2:45" ht="18" customHeight="1" x14ac:dyDescent="0.15">
      <c r="B293" s="1072">
        <f>'事業主控（こちらにご入力下さい）'!B293</f>
        <v>0</v>
      </c>
      <c r="C293" s="1073"/>
      <c r="D293" s="1073"/>
      <c r="E293" s="1073"/>
      <c r="F293" s="1073"/>
      <c r="G293" s="1073"/>
      <c r="H293" s="1073"/>
      <c r="I293" s="1160"/>
      <c r="J293" s="1072">
        <f>'事業主控（こちらにご入力下さい）'!J293</f>
        <v>0</v>
      </c>
      <c r="K293" s="1073"/>
      <c r="L293" s="1073"/>
      <c r="M293" s="1073"/>
      <c r="N293" s="1074"/>
      <c r="O293" s="71">
        <f>'事業主控（こちらにご入力下さい）'!O293</f>
        <v>0</v>
      </c>
      <c r="P293" s="5" t="s">
        <v>45</v>
      </c>
      <c r="Q293" s="71">
        <f>'事業主控（こちらにご入力下さい）'!Q293</f>
        <v>0</v>
      </c>
      <c r="R293" s="5" t="s">
        <v>46</v>
      </c>
      <c r="S293" s="71">
        <f>'事業主控（こちらにご入力下さい）'!S293</f>
        <v>0</v>
      </c>
      <c r="T293" s="1022" t="s">
        <v>47</v>
      </c>
      <c r="U293" s="1022"/>
      <c r="V293" s="742">
        <f>'事業主控（こちらにご入力下さい）'!V293</f>
        <v>0</v>
      </c>
      <c r="W293" s="743"/>
      <c r="X293" s="743"/>
      <c r="Y293" s="66"/>
      <c r="Z293" s="53"/>
      <c r="AA293" s="73"/>
      <c r="AB293" s="73"/>
      <c r="AC293" s="66"/>
      <c r="AD293" s="53"/>
      <c r="AE293" s="73"/>
      <c r="AF293" s="73"/>
      <c r="AG293" s="66"/>
      <c r="AH293" s="744">
        <f>'事業主控（こちらにご入力下さい）'!AH293</f>
        <v>0</v>
      </c>
      <c r="AI293" s="745"/>
      <c r="AJ293" s="745"/>
      <c r="AK293" s="1080"/>
      <c r="AL293" s="53"/>
      <c r="AM293" s="54"/>
      <c r="AN293" s="744">
        <f>'事業主控（こちらにご入力下さい）'!AN293</f>
        <v>0</v>
      </c>
      <c r="AO293" s="745"/>
      <c r="AP293" s="745"/>
      <c r="AQ293" s="745"/>
      <c r="AR293" s="745"/>
      <c r="AS293" s="74"/>
    </row>
    <row r="294" spans="2:45" ht="18" customHeight="1" x14ac:dyDescent="0.15">
      <c r="B294" s="1075"/>
      <c r="C294" s="1076"/>
      <c r="D294" s="1076"/>
      <c r="E294" s="1076"/>
      <c r="F294" s="1076"/>
      <c r="G294" s="1076"/>
      <c r="H294" s="1076"/>
      <c r="I294" s="1161"/>
      <c r="J294" s="1075"/>
      <c r="K294" s="1076"/>
      <c r="L294" s="1076"/>
      <c r="M294" s="1076"/>
      <c r="N294" s="1077"/>
      <c r="O294" s="75">
        <f>'事業主控（こちらにご入力下さい）'!O294</f>
        <v>0</v>
      </c>
      <c r="P294" s="16" t="s">
        <v>45</v>
      </c>
      <c r="Q294" s="75">
        <f>'事業主控（こちらにご入力下さい）'!Q294</f>
        <v>0</v>
      </c>
      <c r="R294" s="16" t="s">
        <v>46</v>
      </c>
      <c r="S294" s="75">
        <f>'事業主控（こちらにご入力下さい）'!S294</f>
        <v>0</v>
      </c>
      <c r="T294" s="480" t="s">
        <v>48</v>
      </c>
      <c r="U294" s="480"/>
      <c r="V294" s="927">
        <f>'事業主控（こちらにご入力下さい）'!V294</f>
        <v>0</v>
      </c>
      <c r="W294" s="928"/>
      <c r="X294" s="928"/>
      <c r="Y294" s="928"/>
      <c r="Z294" s="927">
        <f>'事業主控（こちらにご入力下さい）'!Z294</f>
        <v>0</v>
      </c>
      <c r="AA294" s="928"/>
      <c r="AB294" s="928"/>
      <c r="AC294" s="928"/>
      <c r="AD294" s="927">
        <f>'事業主控（こちらにご入力下さい）'!AD294</f>
        <v>0</v>
      </c>
      <c r="AE294" s="928"/>
      <c r="AF294" s="928"/>
      <c r="AG294" s="928"/>
      <c r="AH294" s="927">
        <f>'事業主控（こちらにご入力下さい）'!AH294</f>
        <v>0</v>
      </c>
      <c r="AI294" s="928"/>
      <c r="AJ294" s="928"/>
      <c r="AK294" s="1082"/>
      <c r="AL294" s="439">
        <f>'事業主控（こちらにご入力下さい）'!AL294</f>
        <v>0</v>
      </c>
      <c r="AM294" s="1081"/>
      <c r="AN294" s="708">
        <f>'事業主控（こちらにご入力下さい）'!AN294</f>
        <v>0</v>
      </c>
      <c r="AO294" s="709"/>
      <c r="AP294" s="709"/>
      <c r="AQ294" s="709"/>
      <c r="AR294" s="709"/>
      <c r="AS294" s="58"/>
    </row>
    <row r="295" spans="2:45" ht="18" customHeight="1" x14ac:dyDescent="0.15">
      <c r="B295" s="1072">
        <f>'事業主控（こちらにご入力下さい）'!B295</f>
        <v>0</v>
      </c>
      <c r="C295" s="1073"/>
      <c r="D295" s="1073"/>
      <c r="E295" s="1073"/>
      <c r="F295" s="1073"/>
      <c r="G295" s="1073"/>
      <c r="H295" s="1073"/>
      <c r="I295" s="1160"/>
      <c r="J295" s="1072">
        <f>'事業主控（こちらにご入力下さい）'!J295</f>
        <v>0</v>
      </c>
      <c r="K295" s="1073"/>
      <c r="L295" s="1073"/>
      <c r="M295" s="1073"/>
      <c r="N295" s="1074"/>
      <c r="O295" s="71">
        <f>'事業主控（こちらにご入力下さい）'!O295</f>
        <v>0</v>
      </c>
      <c r="P295" s="5" t="s">
        <v>45</v>
      </c>
      <c r="Q295" s="71">
        <f>'事業主控（こちらにご入力下さい）'!Q295</f>
        <v>0</v>
      </c>
      <c r="R295" s="5" t="s">
        <v>46</v>
      </c>
      <c r="S295" s="71">
        <f>'事業主控（こちらにご入力下さい）'!S295</f>
        <v>0</v>
      </c>
      <c r="T295" s="1022" t="s">
        <v>47</v>
      </c>
      <c r="U295" s="1022"/>
      <c r="V295" s="742">
        <f>'事業主控（こちらにご入力下さい）'!V295</f>
        <v>0</v>
      </c>
      <c r="W295" s="743"/>
      <c r="X295" s="743"/>
      <c r="Y295" s="66"/>
      <c r="Z295" s="53"/>
      <c r="AA295" s="73"/>
      <c r="AB295" s="73"/>
      <c r="AC295" s="66"/>
      <c r="AD295" s="53"/>
      <c r="AE295" s="73"/>
      <c r="AF295" s="73"/>
      <c r="AG295" s="66"/>
      <c r="AH295" s="744">
        <f>'事業主控（こちらにご入力下さい）'!AH295</f>
        <v>0</v>
      </c>
      <c r="AI295" s="745"/>
      <c r="AJ295" s="745"/>
      <c r="AK295" s="1080"/>
      <c r="AL295" s="53"/>
      <c r="AM295" s="54"/>
      <c r="AN295" s="744">
        <f>'事業主控（こちらにご入力下さい）'!AN295</f>
        <v>0</v>
      </c>
      <c r="AO295" s="745"/>
      <c r="AP295" s="745"/>
      <c r="AQ295" s="745"/>
      <c r="AR295" s="745"/>
      <c r="AS295" s="74"/>
    </row>
    <row r="296" spans="2:45" ht="18" customHeight="1" x14ac:dyDescent="0.15">
      <c r="B296" s="1075"/>
      <c r="C296" s="1076"/>
      <c r="D296" s="1076"/>
      <c r="E296" s="1076"/>
      <c r="F296" s="1076"/>
      <c r="G296" s="1076"/>
      <c r="H296" s="1076"/>
      <c r="I296" s="1161"/>
      <c r="J296" s="1075"/>
      <c r="K296" s="1076"/>
      <c r="L296" s="1076"/>
      <c r="M296" s="1076"/>
      <c r="N296" s="1077"/>
      <c r="O296" s="75">
        <f>'事業主控（こちらにご入力下さい）'!O296</f>
        <v>0</v>
      </c>
      <c r="P296" s="16" t="s">
        <v>45</v>
      </c>
      <c r="Q296" s="75">
        <f>'事業主控（こちらにご入力下さい）'!Q296</f>
        <v>0</v>
      </c>
      <c r="R296" s="16" t="s">
        <v>46</v>
      </c>
      <c r="S296" s="75">
        <f>'事業主控（こちらにご入力下さい）'!S296</f>
        <v>0</v>
      </c>
      <c r="T296" s="480" t="s">
        <v>48</v>
      </c>
      <c r="U296" s="480"/>
      <c r="V296" s="927">
        <f>'事業主控（こちらにご入力下さい）'!V296</f>
        <v>0</v>
      </c>
      <c r="W296" s="928"/>
      <c r="X296" s="928"/>
      <c r="Y296" s="928"/>
      <c r="Z296" s="927">
        <f>'事業主控（こちらにご入力下さい）'!Z296</f>
        <v>0</v>
      </c>
      <c r="AA296" s="928"/>
      <c r="AB296" s="928"/>
      <c r="AC296" s="928"/>
      <c r="AD296" s="927">
        <f>'事業主控（こちらにご入力下さい）'!AD296</f>
        <v>0</v>
      </c>
      <c r="AE296" s="928"/>
      <c r="AF296" s="928"/>
      <c r="AG296" s="928"/>
      <c r="AH296" s="927">
        <f>'事業主控（こちらにご入力下さい）'!AH296</f>
        <v>0</v>
      </c>
      <c r="AI296" s="928"/>
      <c r="AJ296" s="928"/>
      <c r="AK296" s="1082"/>
      <c r="AL296" s="439">
        <f>'事業主控（こちらにご入力下さい）'!AL296</f>
        <v>0</v>
      </c>
      <c r="AM296" s="1081"/>
      <c r="AN296" s="708">
        <f>'事業主控（こちらにご入力下さい）'!AN296</f>
        <v>0</v>
      </c>
      <c r="AO296" s="709"/>
      <c r="AP296" s="709"/>
      <c r="AQ296" s="709"/>
      <c r="AR296" s="709"/>
      <c r="AS296" s="58"/>
    </row>
    <row r="297" spans="2:45" ht="18" customHeight="1" x14ac:dyDescent="0.15">
      <c r="B297" s="1072">
        <f>'事業主控（こちらにご入力下さい）'!B297</f>
        <v>0</v>
      </c>
      <c r="C297" s="1073"/>
      <c r="D297" s="1073"/>
      <c r="E297" s="1073"/>
      <c r="F297" s="1073"/>
      <c r="G297" s="1073"/>
      <c r="H297" s="1073"/>
      <c r="I297" s="1160"/>
      <c r="J297" s="1072">
        <f>'事業主控（こちらにご入力下さい）'!J297</f>
        <v>0</v>
      </c>
      <c r="K297" s="1073"/>
      <c r="L297" s="1073"/>
      <c r="M297" s="1073"/>
      <c r="N297" s="1074"/>
      <c r="O297" s="71">
        <f>'事業主控（こちらにご入力下さい）'!O297</f>
        <v>0</v>
      </c>
      <c r="P297" s="5" t="s">
        <v>45</v>
      </c>
      <c r="Q297" s="71">
        <f>'事業主控（こちらにご入力下さい）'!Q297</f>
        <v>0</v>
      </c>
      <c r="R297" s="5" t="s">
        <v>46</v>
      </c>
      <c r="S297" s="71">
        <f>'事業主控（こちらにご入力下さい）'!S297</f>
        <v>0</v>
      </c>
      <c r="T297" s="1022" t="s">
        <v>47</v>
      </c>
      <c r="U297" s="1022"/>
      <c r="V297" s="742">
        <f>'事業主控（こちらにご入力下さい）'!V297</f>
        <v>0</v>
      </c>
      <c r="W297" s="743"/>
      <c r="X297" s="743"/>
      <c r="Y297" s="66"/>
      <c r="Z297" s="53"/>
      <c r="AA297" s="73"/>
      <c r="AB297" s="73"/>
      <c r="AC297" s="66"/>
      <c r="AD297" s="53"/>
      <c r="AE297" s="73"/>
      <c r="AF297" s="73"/>
      <c r="AG297" s="66"/>
      <c r="AH297" s="744">
        <f>'事業主控（こちらにご入力下さい）'!AH297</f>
        <v>0</v>
      </c>
      <c r="AI297" s="745"/>
      <c r="AJ297" s="745"/>
      <c r="AK297" s="1080"/>
      <c r="AL297" s="53"/>
      <c r="AM297" s="54"/>
      <c r="AN297" s="744">
        <f>'事業主控（こちらにご入力下さい）'!AN297</f>
        <v>0</v>
      </c>
      <c r="AO297" s="745"/>
      <c r="AP297" s="745"/>
      <c r="AQ297" s="745"/>
      <c r="AR297" s="745"/>
      <c r="AS297" s="74"/>
    </row>
    <row r="298" spans="2:45" ht="18" customHeight="1" x14ac:dyDescent="0.15">
      <c r="B298" s="1075"/>
      <c r="C298" s="1076"/>
      <c r="D298" s="1076"/>
      <c r="E298" s="1076"/>
      <c r="F298" s="1076"/>
      <c r="G298" s="1076"/>
      <c r="H298" s="1076"/>
      <c r="I298" s="1161"/>
      <c r="J298" s="1075"/>
      <c r="K298" s="1076"/>
      <c r="L298" s="1076"/>
      <c r="M298" s="1076"/>
      <c r="N298" s="1077"/>
      <c r="O298" s="75">
        <f>'事業主控（こちらにご入力下さい）'!O298</f>
        <v>0</v>
      </c>
      <c r="P298" s="16" t="s">
        <v>45</v>
      </c>
      <c r="Q298" s="75">
        <f>'事業主控（こちらにご入力下さい）'!Q298</f>
        <v>0</v>
      </c>
      <c r="R298" s="16" t="s">
        <v>46</v>
      </c>
      <c r="S298" s="75">
        <f>'事業主控（こちらにご入力下さい）'!S298</f>
        <v>0</v>
      </c>
      <c r="T298" s="480" t="s">
        <v>48</v>
      </c>
      <c r="U298" s="480"/>
      <c r="V298" s="927">
        <f>'事業主控（こちらにご入力下さい）'!V298</f>
        <v>0</v>
      </c>
      <c r="W298" s="928"/>
      <c r="X298" s="928"/>
      <c r="Y298" s="928"/>
      <c r="Z298" s="927">
        <f>'事業主控（こちらにご入力下さい）'!Z298</f>
        <v>0</v>
      </c>
      <c r="AA298" s="928"/>
      <c r="AB298" s="928"/>
      <c r="AC298" s="928"/>
      <c r="AD298" s="927">
        <f>'事業主控（こちらにご入力下さい）'!AD298</f>
        <v>0</v>
      </c>
      <c r="AE298" s="928"/>
      <c r="AF298" s="928"/>
      <c r="AG298" s="928"/>
      <c r="AH298" s="927">
        <f>'事業主控（こちらにご入力下さい）'!AH298</f>
        <v>0</v>
      </c>
      <c r="AI298" s="928"/>
      <c r="AJ298" s="928"/>
      <c r="AK298" s="1082"/>
      <c r="AL298" s="439">
        <f>'事業主控（こちらにご入力下さい）'!AL298</f>
        <v>0</v>
      </c>
      <c r="AM298" s="1081"/>
      <c r="AN298" s="708">
        <f>'事業主控（こちらにご入力下さい）'!AN298</f>
        <v>0</v>
      </c>
      <c r="AO298" s="709"/>
      <c r="AP298" s="709"/>
      <c r="AQ298" s="709"/>
      <c r="AR298" s="709"/>
      <c r="AS298" s="58"/>
    </row>
    <row r="299" spans="2:45" ht="18" customHeight="1" x14ac:dyDescent="0.15">
      <c r="B299" s="1072">
        <f>'事業主控（こちらにご入力下さい）'!B299</f>
        <v>0</v>
      </c>
      <c r="C299" s="1073"/>
      <c r="D299" s="1073"/>
      <c r="E299" s="1073"/>
      <c r="F299" s="1073"/>
      <c r="G299" s="1073"/>
      <c r="H299" s="1073"/>
      <c r="I299" s="1160"/>
      <c r="J299" s="1072">
        <f>'事業主控（こちらにご入力下さい）'!J299</f>
        <v>0</v>
      </c>
      <c r="K299" s="1073"/>
      <c r="L299" s="1073"/>
      <c r="M299" s="1073"/>
      <c r="N299" s="1074"/>
      <c r="O299" s="71">
        <f>'事業主控（こちらにご入力下さい）'!O299</f>
        <v>0</v>
      </c>
      <c r="P299" s="5" t="s">
        <v>45</v>
      </c>
      <c r="Q299" s="71">
        <f>'事業主控（こちらにご入力下さい）'!Q299</f>
        <v>0</v>
      </c>
      <c r="R299" s="5" t="s">
        <v>46</v>
      </c>
      <c r="S299" s="71">
        <f>'事業主控（こちらにご入力下さい）'!S299</f>
        <v>0</v>
      </c>
      <c r="T299" s="1022" t="s">
        <v>47</v>
      </c>
      <c r="U299" s="1022"/>
      <c r="V299" s="742">
        <f>'事業主控（こちらにご入力下さい）'!V299</f>
        <v>0</v>
      </c>
      <c r="W299" s="743"/>
      <c r="X299" s="743"/>
      <c r="Y299" s="66"/>
      <c r="Z299" s="53"/>
      <c r="AA299" s="73"/>
      <c r="AB299" s="73"/>
      <c r="AC299" s="66"/>
      <c r="AD299" s="53"/>
      <c r="AE299" s="73"/>
      <c r="AF299" s="73"/>
      <c r="AG299" s="66"/>
      <c r="AH299" s="744">
        <f>'事業主控（こちらにご入力下さい）'!AH299</f>
        <v>0</v>
      </c>
      <c r="AI299" s="745"/>
      <c r="AJ299" s="745"/>
      <c r="AK299" s="1080"/>
      <c r="AL299" s="53"/>
      <c r="AM299" s="54"/>
      <c r="AN299" s="744">
        <f>'事業主控（こちらにご入力下さい）'!AN299</f>
        <v>0</v>
      </c>
      <c r="AO299" s="745"/>
      <c r="AP299" s="745"/>
      <c r="AQ299" s="745"/>
      <c r="AR299" s="745"/>
      <c r="AS299" s="74"/>
    </row>
    <row r="300" spans="2:45" ht="18" customHeight="1" x14ac:dyDescent="0.15">
      <c r="B300" s="1075"/>
      <c r="C300" s="1076"/>
      <c r="D300" s="1076"/>
      <c r="E300" s="1076"/>
      <c r="F300" s="1076"/>
      <c r="G300" s="1076"/>
      <c r="H300" s="1076"/>
      <c r="I300" s="1161"/>
      <c r="J300" s="1075"/>
      <c r="K300" s="1076"/>
      <c r="L300" s="1076"/>
      <c r="M300" s="1076"/>
      <c r="N300" s="1077"/>
      <c r="O300" s="75">
        <f>'事業主控（こちらにご入力下さい）'!O300</f>
        <v>0</v>
      </c>
      <c r="P300" s="16" t="s">
        <v>45</v>
      </c>
      <c r="Q300" s="75">
        <f>'事業主控（こちらにご入力下さい）'!Q300</f>
        <v>0</v>
      </c>
      <c r="R300" s="16" t="s">
        <v>46</v>
      </c>
      <c r="S300" s="75">
        <f>'事業主控（こちらにご入力下さい）'!S300</f>
        <v>0</v>
      </c>
      <c r="T300" s="480" t="s">
        <v>48</v>
      </c>
      <c r="U300" s="480"/>
      <c r="V300" s="927">
        <f>'事業主控（こちらにご入力下さい）'!V300</f>
        <v>0</v>
      </c>
      <c r="W300" s="928"/>
      <c r="X300" s="928"/>
      <c r="Y300" s="928"/>
      <c r="Z300" s="927">
        <f>'事業主控（こちらにご入力下さい）'!Z300</f>
        <v>0</v>
      </c>
      <c r="AA300" s="928"/>
      <c r="AB300" s="928"/>
      <c r="AC300" s="928"/>
      <c r="AD300" s="927">
        <f>'事業主控（こちらにご入力下さい）'!AD300</f>
        <v>0</v>
      </c>
      <c r="AE300" s="928"/>
      <c r="AF300" s="928"/>
      <c r="AG300" s="928"/>
      <c r="AH300" s="927">
        <f>'事業主控（こちらにご入力下さい）'!AH300</f>
        <v>0</v>
      </c>
      <c r="AI300" s="928"/>
      <c r="AJ300" s="928"/>
      <c r="AK300" s="1082"/>
      <c r="AL300" s="439">
        <f>'事業主控（こちらにご入力下さい）'!AL300</f>
        <v>0</v>
      </c>
      <c r="AM300" s="1081"/>
      <c r="AN300" s="708">
        <f>'事業主控（こちらにご入力下さい）'!AN300</f>
        <v>0</v>
      </c>
      <c r="AO300" s="709"/>
      <c r="AP300" s="709"/>
      <c r="AQ300" s="709"/>
      <c r="AR300" s="709"/>
      <c r="AS300" s="58"/>
    </row>
    <row r="301" spans="2:45" ht="18" customHeight="1" x14ac:dyDescent="0.15">
      <c r="B301" s="1072">
        <f>'事業主控（こちらにご入力下さい）'!B301</f>
        <v>0</v>
      </c>
      <c r="C301" s="1073"/>
      <c r="D301" s="1073"/>
      <c r="E301" s="1073"/>
      <c r="F301" s="1073"/>
      <c r="G301" s="1073"/>
      <c r="H301" s="1073"/>
      <c r="I301" s="1160"/>
      <c r="J301" s="1072">
        <f>'事業主控（こちらにご入力下さい）'!J301</f>
        <v>0</v>
      </c>
      <c r="K301" s="1073"/>
      <c r="L301" s="1073"/>
      <c r="M301" s="1073"/>
      <c r="N301" s="1074"/>
      <c r="O301" s="71">
        <f>'事業主控（こちらにご入力下さい）'!O301</f>
        <v>0</v>
      </c>
      <c r="P301" s="5" t="s">
        <v>45</v>
      </c>
      <c r="Q301" s="71">
        <f>'事業主控（こちらにご入力下さい）'!Q301</f>
        <v>0</v>
      </c>
      <c r="R301" s="5" t="s">
        <v>46</v>
      </c>
      <c r="S301" s="71">
        <f>'事業主控（こちらにご入力下さい）'!S301</f>
        <v>0</v>
      </c>
      <c r="T301" s="1022" t="s">
        <v>47</v>
      </c>
      <c r="U301" s="1022"/>
      <c r="V301" s="742">
        <f>'事業主控（こちらにご入力下さい）'!V301</f>
        <v>0</v>
      </c>
      <c r="W301" s="743"/>
      <c r="X301" s="743"/>
      <c r="Y301" s="66"/>
      <c r="Z301" s="53"/>
      <c r="AA301" s="73"/>
      <c r="AB301" s="73"/>
      <c r="AC301" s="66"/>
      <c r="AD301" s="53"/>
      <c r="AE301" s="73"/>
      <c r="AF301" s="73"/>
      <c r="AG301" s="66"/>
      <c r="AH301" s="744">
        <f>'事業主控（こちらにご入力下さい）'!AH301</f>
        <v>0</v>
      </c>
      <c r="AI301" s="745"/>
      <c r="AJ301" s="745"/>
      <c r="AK301" s="1080"/>
      <c r="AL301" s="53"/>
      <c r="AM301" s="54"/>
      <c r="AN301" s="744">
        <f>'事業主控（こちらにご入力下さい）'!AN301</f>
        <v>0</v>
      </c>
      <c r="AO301" s="745"/>
      <c r="AP301" s="745"/>
      <c r="AQ301" s="745"/>
      <c r="AR301" s="745"/>
      <c r="AS301" s="74"/>
    </row>
    <row r="302" spans="2:45" ht="18" customHeight="1" x14ac:dyDescent="0.15">
      <c r="B302" s="1075"/>
      <c r="C302" s="1076"/>
      <c r="D302" s="1076"/>
      <c r="E302" s="1076"/>
      <c r="F302" s="1076"/>
      <c r="G302" s="1076"/>
      <c r="H302" s="1076"/>
      <c r="I302" s="1161"/>
      <c r="J302" s="1075"/>
      <c r="K302" s="1076"/>
      <c r="L302" s="1076"/>
      <c r="M302" s="1076"/>
      <c r="N302" s="1077"/>
      <c r="O302" s="75">
        <f>'事業主控（こちらにご入力下さい）'!O302</f>
        <v>0</v>
      </c>
      <c r="P302" s="16" t="s">
        <v>45</v>
      </c>
      <c r="Q302" s="75">
        <f>'事業主控（こちらにご入力下さい）'!Q302</f>
        <v>0</v>
      </c>
      <c r="R302" s="16" t="s">
        <v>46</v>
      </c>
      <c r="S302" s="75">
        <f>'事業主控（こちらにご入力下さい）'!S302</f>
        <v>0</v>
      </c>
      <c r="T302" s="480" t="s">
        <v>48</v>
      </c>
      <c r="U302" s="480"/>
      <c r="V302" s="927">
        <f>'事業主控（こちらにご入力下さい）'!V302</f>
        <v>0</v>
      </c>
      <c r="W302" s="928"/>
      <c r="X302" s="928"/>
      <c r="Y302" s="928"/>
      <c r="Z302" s="927">
        <f>'事業主控（こちらにご入力下さい）'!Z302</f>
        <v>0</v>
      </c>
      <c r="AA302" s="928"/>
      <c r="AB302" s="928"/>
      <c r="AC302" s="928"/>
      <c r="AD302" s="927">
        <f>'事業主控（こちらにご入力下さい）'!AD302</f>
        <v>0</v>
      </c>
      <c r="AE302" s="928"/>
      <c r="AF302" s="928"/>
      <c r="AG302" s="928"/>
      <c r="AH302" s="927">
        <f>'事業主控（こちらにご入力下さい）'!AH302</f>
        <v>0</v>
      </c>
      <c r="AI302" s="928"/>
      <c r="AJ302" s="928"/>
      <c r="AK302" s="1082"/>
      <c r="AL302" s="439">
        <f>'事業主控（こちらにご入力下さい）'!AL302</f>
        <v>0</v>
      </c>
      <c r="AM302" s="1081"/>
      <c r="AN302" s="708">
        <f>'事業主控（こちらにご入力下さい）'!AN302</f>
        <v>0</v>
      </c>
      <c r="AO302" s="709"/>
      <c r="AP302" s="709"/>
      <c r="AQ302" s="709"/>
      <c r="AR302" s="709"/>
      <c r="AS302" s="58"/>
    </row>
    <row r="303" spans="2:45" ht="18" customHeight="1" x14ac:dyDescent="0.15">
      <c r="B303" s="1072">
        <f>'事業主控（こちらにご入力下さい）'!B303</f>
        <v>0</v>
      </c>
      <c r="C303" s="1073"/>
      <c r="D303" s="1073"/>
      <c r="E303" s="1073"/>
      <c r="F303" s="1073"/>
      <c r="G303" s="1073"/>
      <c r="H303" s="1073"/>
      <c r="I303" s="1160"/>
      <c r="J303" s="1072">
        <f>'事業主控（こちらにご入力下さい）'!J303</f>
        <v>0</v>
      </c>
      <c r="K303" s="1073"/>
      <c r="L303" s="1073"/>
      <c r="M303" s="1073"/>
      <c r="N303" s="1074"/>
      <c r="O303" s="71">
        <f>'事業主控（こちらにご入力下さい）'!O303</f>
        <v>0</v>
      </c>
      <c r="P303" s="5" t="s">
        <v>45</v>
      </c>
      <c r="Q303" s="71">
        <f>'事業主控（こちらにご入力下さい）'!Q303</f>
        <v>0</v>
      </c>
      <c r="R303" s="5" t="s">
        <v>46</v>
      </c>
      <c r="S303" s="71">
        <f>'事業主控（こちらにご入力下さい）'!S303</f>
        <v>0</v>
      </c>
      <c r="T303" s="1022" t="s">
        <v>47</v>
      </c>
      <c r="U303" s="1022"/>
      <c r="V303" s="742">
        <f>'事業主控（こちらにご入力下さい）'!V303</f>
        <v>0</v>
      </c>
      <c r="W303" s="743"/>
      <c r="X303" s="743"/>
      <c r="Y303" s="66"/>
      <c r="Z303" s="53"/>
      <c r="AA303" s="73"/>
      <c r="AB303" s="73"/>
      <c r="AC303" s="66"/>
      <c r="AD303" s="53"/>
      <c r="AE303" s="73"/>
      <c r="AF303" s="73"/>
      <c r="AG303" s="66"/>
      <c r="AH303" s="744">
        <f>'事業主控（こちらにご入力下さい）'!AH303</f>
        <v>0</v>
      </c>
      <c r="AI303" s="745"/>
      <c r="AJ303" s="745"/>
      <c r="AK303" s="1080"/>
      <c r="AL303" s="53"/>
      <c r="AM303" s="54"/>
      <c r="AN303" s="744">
        <f>'事業主控（こちらにご入力下さい）'!AN303</f>
        <v>0</v>
      </c>
      <c r="AO303" s="745"/>
      <c r="AP303" s="745"/>
      <c r="AQ303" s="745"/>
      <c r="AR303" s="745"/>
      <c r="AS303" s="74"/>
    </row>
    <row r="304" spans="2:45" ht="18" customHeight="1" x14ac:dyDescent="0.15">
      <c r="B304" s="1075"/>
      <c r="C304" s="1076"/>
      <c r="D304" s="1076"/>
      <c r="E304" s="1076"/>
      <c r="F304" s="1076"/>
      <c r="G304" s="1076"/>
      <c r="H304" s="1076"/>
      <c r="I304" s="1161"/>
      <c r="J304" s="1075"/>
      <c r="K304" s="1076"/>
      <c r="L304" s="1076"/>
      <c r="M304" s="1076"/>
      <c r="N304" s="1077"/>
      <c r="O304" s="75">
        <f>'事業主控（こちらにご入力下さい）'!O304</f>
        <v>0</v>
      </c>
      <c r="P304" s="16" t="s">
        <v>45</v>
      </c>
      <c r="Q304" s="75">
        <f>'事業主控（こちらにご入力下さい）'!Q304</f>
        <v>0</v>
      </c>
      <c r="R304" s="16" t="s">
        <v>46</v>
      </c>
      <c r="S304" s="75">
        <f>'事業主控（こちらにご入力下さい）'!S304</f>
        <v>0</v>
      </c>
      <c r="T304" s="480" t="s">
        <v>48</v>
      </c>
      <c r="U304" s="480"/>
      <c r="V304" s="927">
        <f>'事業主控（こちらにご入力下さい）'!V304</f>
        <v>0</v>
      </c>
      <c r="W304" s="928"/>
      <c r="X304" s="928"/>
      <c r="Y304" s="928"/>
      <c r="Z304" s="927">
        <f>'事業主控（こちらにご入力下さい）'!Z304</f>
        <v>0</v>
      </c>
      <c r="AA304" s="928"/>
      <c r="AB304" s="928"/>
      <c r="AC304" s="928"/>
      <c r="AD304" s="927">
        <f>'事業主控（こちらにご入力下さい）'!AD304</f>
        <v>0</v>
      </c>
      <c r="AE304" s="928"/>
      <c r="AF304" s="928"/>
      <c r="AG304" s="928"/>
      <c r="AH304" s="927">
        <f>'事業主控（こちらにご入力下さい）'!AH304</f>
        <v>0</v>
      </c>
      <c r="AI304" s="928"/>
      <c r="AJ304" s="928"/>
      <c r="AK304" s="1082"/>
      <c r="AL304" s="439">
        <f>'事業主控（こちらにご入力下さい）'!AL304</f>
        <v>0</v>
      </c>
      <c r="AM304" s="1081"/>
      <c r="AN304" s="708">
        <f>'事業主控（こちらにご入力下さい）'!AN304</f>
        <v>0</v>
      </c>
      <c r="AO304" s="709"/>
      <c r="AP304" s="709"/>
      <c r="AQ304" s="709"/>
      <c r="AR304" s="709"/>
      <c r="AS304" s="58"/>
    </row>
    <row r="305" spans="2:45" ht="18" customHeight="1" x14ac:dyDescent="0.15">
      <c r="B305" s="1072">
        <f>'事業主控（こちらにご入力下さい）'!B305</f>
        <v>0</v>
      </c>
      <c r="C305" s="1073"/>
      <c r="D305" s="1073"/>
      <c r="E305" s="1073"/>
      <c r="F305" s="1073"/>
      <c r="G305" s="1073"/>
      <c r="H305" s="1073"/>
      <c r="I305" s="1160"/>
      <c r="J305" s="1072">
        <f>'事業主控（こちらにご入力下さい）'!J305</f>
        <v>0</v>
      </c>
      <c r="K305" s="1073"/>
      <c r="L305" s="1073"/>
      <c r="M305" s="1073"/>
      <c r="N305" s="1074"/>
      <c r="O305" s="71">
        <f>'事業主控（こちらにご入力下さい）'!O305</f>
        <v>0</v>
      </c>
      <c r="P305" s="5" t="s">
        <v>45</v>
      </c>
      <c r="Q305" s="71">
        <f>'事業主控（こちらにご入力下さい）'!Q305</f>
        <v>0</v>
      </c>
      <c r="R305" s="5" t="s">
        <v>46</v>
      </c>
      <c r="S305" s="71">
        <f>'事業主控（こちらにご入力下さい）'!S305</f>
        <v>0</v>
      </c>
      <c r="T305" s="1022" t="s">
        <v>47</v>
      </c>
      <c r="U305" s="1022"/>
      <c r="V305" s="742">
        <f>'事業主控（こちらにご入力下さい）'!V305</f>
        <v>0</v>
      </c>
      <c r="W305" s="743"/>
      <c r="X305" s="743"/>
      <c r="Y305" s="66"/>
      <c r="Z305" s="53"/>
      <c r="AA305" s="73"/>
      <c r="AB305" s="73"/>
      <c r="AC305" s="66"/>
      <c r="AD305" s="53"/>
      <c r="AE305" s="73"/>
      <c r="AF305" s="73"/>
      <c r="AG305" s="66"/>
      <c r="AH305" s="744">
        <f>'事業主控（こちらにご入力下さい）'!AH305</f>
        <v>0</v>
      </c>
      <c r="AI305" s="745"/>
      <c r="AJ305" s="745"/>
      <c r="AK305" s="1080"/>
      <c r="AL305" s="53"/>
      <c r="AM305" s="54"/>
      <c r="AN305" s="744">
        <f>'事業主控（こちらにご入力下さい）'!AN305</f>
        <v>0</v>
      </c>
      <c r="AO305" s="745"/>
      <c r="AP305" s="745"/>
      <c r="AQ305" s="745"/>
      <c r="AR305" s="745"/>
      <c r="AS305" s="74"/>
    </row>
    <row r="306" spans="2:45" ht="18" customHeight="1" x14ac:dyDescent="0.15">
      <c r="B306" s="1075"/>
      <c r="C306" s="1076"/>
      <c r="D306" s="1076"/>
      <c r="E306" s="1076"/>
      <c r="F306" s="1076"/>
      <c r="G306" s="1076"/>
      <c r="H306" s="1076"/>
      <c r="I306" s="1161"/>
      <c r="J306" s="1075"/>
      <c r="K306" s="1076"/>
      <c r="L306" s="1076"/>
      <c r="M306" s="1076"/>
      <c r="N306" s="1077"/>
      <c r="O306" s="75">
        <f>'事業主控（こちらにご入力下さい）'!O306</f>
        <v>0</v>
      </c>
      <c r="P306" s="16" t="s">
        <v>45</v>
      </c>
      <c r="Q306" s="75">
        <f>'事業主控（こちらにご入力下さい）'!Q306</f>
        <v>0</v>
      </c>
      <c r="R306" s="16" t="s">
        <v>46</v>
      </c>
      <c r="S306" s="75">
        <f>'事業主控（こちらにご入力下さい）'!S306</f>
        <v>0</v>
      </c>
      <c r="T306" s="480" t="s">
        <v>48</v>
      </c>
      <c r="U306" s="480"/>
      <c r="V306" s="927">
        <f>'事業主控（こちらにご入力下さい）'!V306</f>
        <v>0</v>
      </c>
      <c r="W306" s="928"/>
      <c r="X306" s="928"/>
      <c r="Y306" s="928"/>
      <c r="Z306" s="927">
        <f>'事業主控（こちらにご入力下さい）'!Z306</f>
        <v>0</v>
      </c>
      <c r="AA306" s="928"/>
      <c r="AB306" s="928"/>
      <c r="AC306" s="928"/>
      <c r="AD306" s="927">
        <f>'事業主控（こちらにご入力下さい）'!AD306</f>
        <v>0</v>
      </c>
      <c r="AE306" s="928"/>
      <c r="AF306" s="928"/>
      <c r="AG306" s="928"/>
      <c r="AH306" s="927">
        <f>'事業主控（こちらにご入力下さい）'!AH306</f>
        <v>0</v>
      </c>
      <c r="AI306" s="928"/>
      <c r="AJ306" s="928"/>
      <c r="AK306" s="1082"/>
      <c r="AL306" s="439">
        <f>'事業主控（こちらにご入力下さい）'!AL306</f>
        <v>0</v>
      </c>
      <c r="AM306" s="1081"/>
      <c r="AN306" s="708">
        <f>'事業主控（こちらにご入力下さい）'!AN306</f>
        <v>0</v>
      </c>
      <c r="AO306" s="709"/>
      <c r="AP306" s="709"/>
      <c r="AQ306" s="709"/>
      <c r="AR306" s="709"/>
      <c r="AS306" s="58"/>
    </row>
    <row r="307" spans="2:45" ht="18" customHeight="1" x14ac:dyDescent="0.15">
      <c r="B307" s="1072">
        <f>'事業主控（こちらにご入力下さい）'!B307</f>
        <v>0</v>
      </c>
      <c r="C307" s="1073"/>
      <c r="D307" s="1073"/>
      <c r="E307" s="1073"/>
      <c r="F307" s="1073"/>
      <c r="G307" s="1073"/>
      <c r="H307" s="1073"/>
      <c r="I307" s="1160"/>
      <c r="J307" s="1072">
        <f>'事業主控（こちらにご入力下さい）'!J307</f>
        <v>0</v>
      </c>
      <c r="K307" s="1073"/>
      <c r="L307" s="1073"/>
      <c r="M307" s="1073"/>
      <c r="N307" s="1074"/>
      <c r="O307" s="71">
        <f>'事業主控（こちらにご入力下さい）'!O307</f>
        <v>0</v>
      </c>
      <c r="P307" s="5" t="s">
        <v>45</v>
      </c>
      <c r="Q307" s="71">
        <f>'事業主控（こちらにご入力下さい）'!Q307</f>
        <v>0</v>
      </c>
      <c r="R307" s="5" t="s">
        <v>46</v>
      </c>
      <c r="S307" s="71">
        <f>'事業主控（こちらにご入力下さい）'!S307</f>
        <v>0</v>
      </c>
      <c r="T307" s="1022" t="s">
        <v>47</v>
      </c>
      <c r="U307" s="1022"/>
      <c r="V307" s="742">
        <f>'事業主控（こちらにご入力下さい）'!V307</f>
        <v>0</v>
      </c>
      <c r="W307" s="743"/>
      <c r="X307" s="743"/>
      <c r="Y307" s="66"/>
      <c r="Z307" s="53"/>
      <c r="AA307" s="73"/>
      <c r="AB307" s="73"/>
      <c r="AC307" s="66"/>
      <c r="AD307" s="53"/>
      <c r="AE307" s="73"/>
      <c r="AF307" s="73"/>
      <c r="AG307" s="66"/>
      <c r="AH307" s="744">
        <f>'事業主控（こちらにご入力下さい）'!AH307</f>
        <v>0</v>
      </c>
      <c r="AI307" s="745"/>
      <c r="AJ307" s="745"/>
      <c r="AK307" s="1080"/>
      <c r="AL307" s="53"/>
      <c r="AM307" s="54"/>
      <c r="AN307" s="744">
        <f>'事業主控（こちらにご入力下さい）'!AN307</f>
        <v>0</v>
      </c>
      <c r="AO307" s="745"/>
      <c r="AP307" s="745"/>
      <c r="AQ307" s="745"/>
      <c r="AR307" s="745"/>
      <c r="AS307" s="74"/>
    </row>
    <row r="308" spans="2:45" ht="18" customHeight="1" x14ac:dyDescent="0.15">
      <c r="B308" s="1075"/>
      <c r="C308" s="1076"/>
      <c r="D308" s="1076"/>
      <c r="E308" s="1076"/>
      <c r="F308" s="1076"/>
      <c r="G308" s="1076"/>
      <c r="H308" s="1076"/>
      <c r="I308" s="1161"/>
      <c r="J308" s="1075"/>
      <c r="K308" s="1076"/>
      <c r="L308" s="1076"/>
      <c r="M308" s="1076"/>
      <c r="N308" s="1077"/>
      <c r="O308" s="75">
        <f>'事業主控（こちらにご入力下さい）'!O308</f>
        <v>0</v>
      </c>
      <c r="P308" s="16" t="s">
        <v>45</v>
      </c>
      <c r="Q308" s="75">
        <f>'事業主控（こちらにご入力下さい）'!Q308</f>
        <v>0</v>
      </c>
      <c r="R308" s="16" t="s">
        <v>46</v>
      </c>
      <c r="S308" s="75">
        <f>'事業主控（こちらにご入力下さい）'!S308</f>
        <v>0</v>
      </c>
      <c r="T308" s="480" t="s">
        <v>48</v>
      </c>
      <c r="U308" s="480"/>
      <c r="V308" s="927">
        <f>'事業主控（こちらにご入力下さい）'!V308</f>
        <v>0</v>
      </c>
      <c r="W308" s="928"/>
      <c r="X308" s="928"/>
      <c r="Y308" s="928"/>
      <c r="Z308" s="927">
        <f>'事業主控（こちらにご入力下さい）'!Z308</f>
        <v>0</v>
      </c>
      <c r="AA308" s="928"/>
      <c r="AB308" s="928"/>
      <c r="AC308" s="928"/>
      <c r="AD308" s="927">
        <f>'事業主控（こちらにご入力下さい）'!AD308</f>
        <v>0</v>
      </c>
      <c r="AE308" s="928"/>
      <c r="AF308" s="928"/>
      <c r="AG308" s="928"/>
      <c r="AH308" s="927">
        <f>'事業主控（こちらにご入力下さい）'!AH308</f>
        <v>0</v>
      </c>
      <c r="AI308" s="928"/>
      <c r="AJ308" s="928"/>
      <c r="AK308" s="1082"/>
      <c r="AL308" s="439">
        <f>'事業主控（こちらにご入力下さい）'!AL308</f>
        <v>0</v>
      </c>
      <c r="AM308" s="1081"/>
      <c r="AN308" s="708">
        <f>'事業主控（こちらにご入力下さい）'!AN308</f>
        <v>0</v>
      </c>
      <c r="AO308" s="709"/>
      <c r="AP308" s="709"/>
      <c r="AQ308" s="709"/>
      <c r="AR308" s="709"/>
      <c r="AS308" s="58"/>
    </row>
    <row r="309" spans="2:45" ht="18" customHeight="1" x14ac:dyDescent="0.15">
      <c r="B309" s="441" t="s">
        <v>85</v>
      </c>
      <c r="C309" s="442"/>
      <c r="D309" s="442"/>
      <c r="E309" s="443"/>
      <c r="F309" s="1163">
        <f>'事業主控（こちらにご入力下さい）'!F309</f>
        <v>0</v>
      </c>
      <c r="G309" s="1164"/>
      <c r="H309" s="1164"/>
      <c r="I309" s="1164"/>
      <c r="J309" s="1164"/>
      <c r="K309" s="1164"/>
      <c r="L309" s="1164"/>
      <c r="M309" s="1164"/>
      <c r="N309" s="1165"/>
      <c r="O309" s="441" t="s">
        <v>63</v>
      </c>
      <c r="P309" s="442"/>
      <c r="Q309" s="442"/>
      <c r="R309" s="442"/>
      <c r="S309" s="442"/>
      <c r="T309" s="442"/>
      <c r="U309" s="443"/>
      <c r="V309" s="744">
        <f>'事業主控（こちらにご入力下さい）'!V309</f>
        <v>0</v>
      </c>
      <c r="W309" s="745"/>
      <c r="X309" s="745"/>
      <c r="Y309" s="1080"/>
      <c r="Z309" s="53"/>
      <c r="AA309" s="73"/>
      <c r="AB309" s="73"/>
      <c r="AC309" s="66"/>
      <c r="AD309" s="53"/>
      <c r="AE309" s="73"/>
      <c r="AF309" s="73"/>
      <c r="AG309" s="66"/>
      <c r="AH309" s="744">
        <f>'事業主控（こちらにご入力下さい）'!AH309</f>
        <v>0</v>
      </c>
      <c r="AI309" s="745"/>
      <c r="AJ309" s="745"/>
      <c r="AK309" s="1080"/>
      <c r="AL309" s="53"/>
      <c r="AM309" s="54"/>
      <c r="AN309" s="744">
        <f>'事業主控（こちらにご入力下さい）'!AN309</f>
        <v>0</v>
      </c>
      <c r="AO309" s="745"/>
      <c r="AP309" s="745"/>
      <c r="AQ309" s="745"/>
      <c r="AR309" s="745"/>
      <c r="AS309" s="74"/>
    </row>
    <row r="310" spans="2:45" ht="18" customHeight="1" x14ac:dyDescent="0.15">
      <c r="B310" s="444"/>
      <c r="C310" s="445"/>
      <c r="D310" s="445"/>
      <c r="E310" s="446"/>
      <c r="F310" s="1166"/>
      <c r="G310" s="1167"/>
      <c r="H310" s="1167"/>
      <c r="I310" s="1167"/>
      <c r="J310" s="1167"/>
      <c r="K310" s="1167"/>
      <c r="L310" s="1167"/>
      <c r="M310" s="1167"/>
      <c r="N310" s="1168"/>
      <c r="O310" s="444"/>
      <c r="P310" s="445"/>
      <c r="Q310" s="445"/>
      <c r="R310" s="445"/>
      <c r="S310" s="445"/>
      <c r="T310" s="445"/>
      <c r="U310" s="446"/>
      <c r="V310" s="434">
        <f>'事業主控（こちらにご入力下さい）'!V310</f>
        <v>0</v>
      </c>
      <c r="W310" s="1054"/>
      <c r="X310" s="1054"/>
      <c r="Y310" s="1055"/>
      <c r="Z310" s="434">
        <f>'事業主控（こちらにご入力下さい）'!Z310</f>
        <v>0</v>
      </c>
      <c r="AA310" s="1052"/>
      <c r="AB310" s="1052"/>
      <c r="AC310" s="1053"/>
      <c r="AD310" s="434">
        <f>'事業主控（こちらにご入力下さい）'!AD310</f>
        <v>0</v>
      </c>
      <c r="AE310" s="1052"/>
      <c r="AF310" s="1052"/>
      <c r="AG310" s="1053"/>
      <c r="AH310" s="434">
        <f>'事業主控（こちらにご入力下さい）'!AH310</f>
        <v>0</v>
      </c>
      <c r="AI310" s="435"/>
      <c r="AJ310" s="435"/>
      <c r="AK310" s="435"/>
      <c r="AL310" s="55"/>
      <c r="AM310" s="56"/>
      <c r="AN310" s="434">
        <f>'事業主控（こちらにご入力下さい）'!AN310</f>
        <v>0</v>
      </c>
      <c r="AO310" s="1054"/>
      <c r="AP310" s="1054"/>
      <c r="AQ310" s="1054"/>
      <c r="AR310" s="1054"/>
      <c r="AS310" s="182"/>
    </row>
    <row r="311" spans="2:45" ht="18" customHeight="1" x14ac:dyDescent="0.15">
      <c r="B311" s="447"/>
      <c r="C311" s="448"/>
      <c r="D311" s="448"/>
      <c r="E311" s="449"/>
      <c r="F311" s="1169"/>
      <c r="G311" s="1170"/>
      <c r="H311" s="1170"/>
      <c r="I311" s="1170"/>
      <c r="J311" s="1170"/>
      <c r="K311" s="1170"/>
      <c r="L311" s="1170"/>
      <c r="M311" s="1170"/>
      <c r="N311" s="1171"/>
      <c r="O311" s="447"/>
      <c r="P311" s="448"/>
      <c r="Q311" s="448"/>
      <c r="R311" s="448"/>
      <c r="S311" s="448"/>
      <c r="T311" s="448"/>
      <c r="U311" s="449"/>
      <c r="V311" s="708">
        <f>'事業主控（こちらにご入力下さい）'!V311</f>
        <v>0</v>
      </c>
      <c r="W311" s="709"/>
      <c r="X311" s="709"/>
      <c r="Y311" s="1079"/>
      <c r="Z311" s="708">
        <f>'事業主控（こちらにご入力下さい）'!Z311</f>
        <v>0</v>
      </c>
      <c r="AA311" s="709"/>
      <c r="AB311" s="709"/>
      <c r="AC311" s="1079"/>
      <c r="AD311" s="708">
        <f>'事業主控（こちらにご入力下さい）'!AD311</f>
        <v>0</v>
      </c>
      <c r="AE311" s="709"/>
      <c r="AF311" s="709"/>
      <c r="AG311" s="1079"/>
      <c r="AH311" s="708">
        <f>'事業主控（こちらにご入力下さい）'!AH311</f>
        <v>0</v>
      </c>
      <c r="AI311" s="709"/>
      <c r="AJ311" s="709"/>
      <c r="AK311" s="1079"/>
      <c r="AL311" s="57"/>
      <c r="AM311" s="58"/>
      <c r="AN311" s="708">
        <f>'事業主控（こちらにご入力下さい）'!AN311</f>
        <v>0</v>
      </c>
      <c r="AO311" s="709"/>
      <c r="AP311" s="709"/>
      <c r="AQ311" s="709"/>
      <c r="AR311" s="709"/>
      <c r="AS311" s="58"/>
    </row>
    <row r="312" spans="2:45" ht="18" customHeight="1" x14ac:dyDescent="0.15">
      <c r="AN312" s="1078">
        <f>'事業主控（こちらにご入力下さい）'!AN312</f>
        <v>0</v>
      </c>
      <c r="AO312" s="1078"/>
      <c r="AP312" s="1078"/>
      <c r="AQ312" s="1078"/>
      <c r="AR312" s="1078"/>
    </row>
    <row r="313" spans="2:45" ht="31.5" customHeight="1" x14ac:dyDescent="0.15">
      <c r="AN313" s="82"/>
      <c r="AO313" s="82"/>
      <c r="AP313" s="82"/>
      <c r="AQ313" s="82"/>
      <c r="AR313" s="82"/>
    </row>
    <row r="314" spans="2:45" ht="7.5" customHeight="1" x14ac:dyDescent="0.15">
      <c r="X314" s="6"/>
      <c r="Y314" s="6"/>
    </row>
    <row r="315" spans="2:45" ht="10.5" customHeight="1" x14ac:dyDescent="0.15">
      <c r="X315" s="6"/>
      <c r="Y315" s="6"/>
    </row>
    <row r="316" spans="2:45" ht="5.25" customHeight="1" x14ac:dyDescent="0.15">
      <c r="X316" s="6"/>
      <c r="Y316" s="6"/>
    </row>
    <row r="317" spans="2:45" ht="5.25" customHeight="1" x14ac:dyDescent="0.15">
      <c r="X317" s="6"/>
      <c r="Y317" s="6"/>
    </row>
    <row r="318" spans="2:45" ht="5.25" customHeight="1" x14ac:dyDescent="0.15">
      <c r="X318" s="6"/>
      <c r="Y318" s="6"/>
    </row>
    <row r="319" spans="2:45" ht="5.25" customHeight="1" x14ac:dyDescent="0.15">
      <c r="X319" s="6"/>
      <c r="Y319" s="6"/>
    </row>
    <row r="320" spans="2:45" ht="17.25" customHeight="1" x14ac:dyDescent="0.15">
      <c r="B320" s="2" t="s">
        <v>50</v>
      </c>
      <c r="S320" s="4"/>
      <c r="T320" s="4"/>
      <c r="U320" s="4"/>
      <c r="V320" s="4"/>
      <c r="W320" s="4"/>
      <c r="AL320" s="48"/>
      <c r="AM320" s="48"/>
      <c r="AN320" s="48"/>
      <c r="AO320" s="48"/>
    </row>
    <row r="321" spans="2:45" ht="12.75" customHeight="1" x14ac:dyDescent="0.15">
      <c r="M321" s="49"/>
      <c r="N321" s="49"/>
      <c r="O321" s="49"/>
      <c r="P321" s="49"/>
      <c r="Q321" s="49"/>
      <c r="R321" s="49"/>
      <c r="S321" s="49"/>
      <c r="T321" s="50"/>
      <c r="U321" s="50"/>
      <c r="V321" s="50"/>
      <c r="W321" s="50"/>
      <c r="X321" s="50"/>
      <c r="Y321" s="50"/>
      <c r="Z321" s="50"/>
      <c r="AA321" s="49"/>
      <c r="AB321" s="49"/>
      <c r="AC321" s="49"/>
      <c r="AL321" s="48"/>
      <c r="AM321" s="560" t="s">
        <v>268</v>
      </c>
      <c r="AN321" s="1172"/>
      <c r="AO321" s="1172"/>
      <c r="AP321" s="1173"/>
    </row>
    <row r="322" spans="2:45" ht="12.75" customHeight="1" x14ac:dyDescent="0.15">
      <c r="M322" s="49"/>
      <c r="N322" s="49"/>
      <c r="O322" s="49"/>
      <c r="P322" s="49"/>
      <c r="Q322" s="49"/>
      <c r="R322" s="49"/>
      <c r="S322" s="49"/>
      <c r="T322" s="50"/>
      <c r="U322" s="50"/>
      <c r="V322" s="50"/>
      <c r="W322" s="50"/>
      <c r="X322" s="50"/>
      <c r="Y322" s="50"/>
      <c r="Z322" s="50"/>
      <c r="AA322" s="49"/>
      <c r="AB322" s="49"/>
      <c r="AC322" s="49"/>
      <c r="AL322" s="48"/>
      <c r="AM322" s="1174"/>
      <c r="AN322" s="1175"/>
      <c r="AO322" s="1175"/>
      <c r="AP322" s="1176"/>
    </row>
    <row r="323" spans="2:45" ht="12.75" customHeight="1" x14ac:dyDescent="0.15">
      <c r="M323" s="49"/>
      <c r="N323" s="49"/>
      <c r="O323" s="49"/>
      <c r="P323" s="49"/>
      <c r="Q323" s="49"/>
      <c r="R323" s="49"/>
      <c r="S323" s="49"/>
      <c r="T323" s="49"/>
      <c r="U323" s="49"/>
      <c r="V323" s="49"/>
      <c r="W323" s="49"/>
      <c r="X323" s="49"/>
      <c r="Y323" s="49"/>
      <c r="Z323" s="49"/>
      <c r="AA323" s="49"/>
      <c r="AB323" s="49"/>
      <c r="AC323" s="49"/>
      <c r="AL323" s="48"/>
      <c r="AM323" s="48"/>
      <c r="AN323" s="222"/>
      <c r="AO323" s="222"/>
    </row>
    <row r="324" spans="2:45" ht="6" customHeight="1" x14ac:dyDescent="0.15">
      <c r="M324" s="49"/>
      <c r="N324" s="49"/>
      <c r="O324" s="49"/>
      <c r="P324" s="49"/>
      <c r="Q324" s="49"/>
      <c r="R324" s="49"/>
      <c r="S324" s="49"/>
      <c r="T324" s="49"/>
      <c r="U324" s="49"/>
      <c r="V324" s="49"/>
      <c r="W324" s="49"/>
      <c r="X324" s="49"/>
      <c r="Y324" s="49"/>
      <c r="Z324" s="49"/>
      <c r="AA324" s="49"/>
      <c r="AB324" s="49"/>
      <c r="AC324" s="49"/>
      <c r="AL324" s="48"/>
      <c r="AM324" s="48"/>
    </row>
    <row r="325" spans="2:45" ht="12.75" customHeight="1" x14ac:dyDescent="0.15">
      <c r="B325" s="566" t="s">
        <v>2</v>
      </c>
      <c r="C325" s="567"/>
      <c r="D325" s="567"/>
      <c r="E325" s="567"/>
      <c r="F325" s="567"/>
      <c r="G325" s="567"/>
      <c r="H325" s="567"/>
      <c r="I325" s="567"/>
      <c r="J325" s="569" t="s">
        <v>10</v>
      </c>
      <c r="K325" s="569"/>
      <c r="L325" s="3" t="s">
        <v>3</v>
      </c>
      <c r="M325" s="569" t="s">
        <v>11</v>
      </c>
      <c r="N325" s="569"/>
      <c r="O325" s="570" t="s">
        <v>12</v>
      </c>
      <c r="P325" s="569"/>
      <c r="Q325" s="569"/>
      <c r="R325" s="569"/>
      <c r="S325" s="569"/>
      <c r="T325" s="569"/>
      <c r="U325" s="569" t="s">
        <v>13</v>
      </c>
      <c r="V325" s="569"/>
      <c r="W325" s="569"/>
      <c r="AD325" s="5"/>
      <c r="AE325" s="5"/>
      <c r="AF325" s="5"/>
      <c r="AG325" s="5"/>
      <c r="AH325" s="5"/>
      <c r="AI325" s="5"/>
      <c r="AJ325" s="5"/>
      <c r="AL325" s="571">
        <f>$AL$9</f>
        <v>0</v>
      </c>
      <c r="AM325" s="572"/>
      <c r="AN325" s="502" t="s">
        <v>4</v>
      </c>
      <c r="AO325" s="502"/>
      <c r="AP325" s="572">
        <v>8</v>
      </c>
      <c r="AQ325" s="572"/>
      <c r="AR325" s="502" t="s">
        <v>5</v>
      </c>
      <c r="AS325" s="503"/>
    </row>
    <row r="326" spans="2:45" ht="13.5" customHeight="1" x14ac:dyDescent="0.15">
      <c r="B326" s="567"/>
      <c r="C326" s="567"/>
      <c r="D326" s="567"/>
      <c r="E326" s="567"/>
      <c r="F326" s="567"/>
      <c r="G326" s="567"/>
      <c r="H326" s="567"/>
      <c r="I326" s="567"/>
      <c r="J326" s="508" t="str">
        <f>$J$10</f>
        <v>1</v>
      </c>
      <c r="K326" s="510" t="str">
        <f>$K$10</f>
        <v>2</v>
      </c>
      <c r="L326" s="513" t="str">
        <f>$L$10</f>
        <v>1</v>
      </c>
      <c r="M326" s="516" t="str">
        <f>$M$10</f>
        <v>0</v>
      </c>
      <c r="N326" s="510" t="str">
        <f>$N$10</f>
        <v>3</v>
      </c>
      <c r="O326" s="516" t="str">
        <f>$O$10</f>
        <v>9</v>
      </c>
      <c r="P326" s="519" t="str">
        <f>$P$10</f>
        <v>3</v>
      </c>
      <c r="Q326" s="519" t="str">
        <f>$Q$10</f>
        <v>9</v>
      </c>
      <c r="R326" s="519" t="str">
        <f>$R$10</f>
        <v>0</v>
      </c>
      <c r="S326" s="519" t="str">
        <f>$S$10</f>
        <v>2</v>
      </c>
      <c r="T326" s="510" t="str">
        <f>$T$10</f>
        <v>5</v>
      </c>
      <c r="U326" s="516">
        <f>$U$10</f>
        <v>0</v>
      </c>
      <c r="V326" s="519">
        <f>$V$10</f>
        <v>0</v>
      </c>
      <c r="W326" s="510">
        <f>$W$10</f>
        <v>0</v>
      </c>
      <c r="AD326" s="5"/>
      <c r="AE326" s="5"/>
      <c r="AF326" s="5"/>
      <c r="AG326" s="5"/>
      <c r="AH326" s="5"/>
      <c r="AI326" s="5"/>
      <c r="AJ326" s="5"/>
      <c r="AL326" s="573"/>
      <c r="AM326" s="574"/>
      <c r="AN326" s="504"/>
      <c r="AO326" s="504"/>
      <c r="AP326" s="574"/>
      <c r="AQ326" s="574"/>
      <c r="AR326" s="504"/>
      <c r="AS326" s="505"/>
    </row>
    <row r="327" spans="2:45" ht="9" customHeight="1" x14ac:dyDescent="0.15">
      <c r="B327" s="567"/>
      <c r="C327" s="567"/>
      <c r="D327" s="567"/>
      <c r="E327" s="567"/>
      <c r="F327" s="567"/>
      <c r="G327" s="567"/>
      <c r="H327" s="567"/>
      <c r="I327" s="567"/>
      <c r="J327" s="509"/>
      <c r="K327" s="511"/>
      <c r="L327" s="514"/>
      <c r="M327" s="517"/>
      <c r="N327" s="511"/>
      <c r="O327" s="517"/>
      <c r="P327" s="520"/>
      <c r="Q327" s="520"/>
      <c r="R327" s="520"/>
      <c r="S327" s="520"/>
      <c r="T327" s="511"/>
      <c r="U327" s="517"/>
      <c r="V327" s="520"/>
      <c r="W327" s="511"/>
      <c r="AD327" s="5"/>
      <c r="AE327" s="5"/>
      <c r="AF327" s="5"/>
      <c r="AG327" s="5"/>
      <c r="AH327" s="5"/>
      <c r="AI327" s="5"/>
      <c r="AJ327" s="5"/>
      <c r="AL327" s="575"/>
      <c r="AM327" s="576"/>
      <c r="AN327" s="506"/>
      <c r="AO327" s="506"/>
      <c r="AP327" s="576"/>
      <c r="AQ327" s="576"/>
      <c r="AR327" s="506"/>
      <c r="AS327" s="507"/>
    </row>
    <row r="328" spans="2:45" ht="6" customHeight="1" x14ac:dyDescent="0.15">
      <c r="B328" s="568"/>
      <c r="C328" s="568"/>
      <c r="D328" s="568"/>
      <c r="E328" s="568"/>
      <c r="F328" s="568"/>
      <c r="G328" s="568"/>
      <c r="H328" s="568"/>
      <c r="I328" s="568"/>
      <c r="J328" s="509"/>
      <c r="K328" s="512"/>
      <c r="L328" s="515"/>
      <c r="M328" s="518"/>
      <c r="N328" s="512"/>
      <c r="O328" s="518"/>
      <c r="P328" s="521"/>
      <c r="Q328" s="521"/>
      <c r="R328" s="521"/>
      <c r="S328" s="521"/>
      <c r="T328" s="512"/>
      <c r="U328" s="518"/>
      <c r="V328" s="521"/>
      <c r="W328" s="512"/>
    </row>
    <row r="329" spans="2:45" ht="15" customHeight="1" x14ac:dyDescent="0.15">
      <c r="B329" s="487" t="s">
        <v>51</v>
      </c>
      <c r="C329" s="488"/>
      <c r="D329" s="488"/>
      <c r="E329" s="488"/>
      <c r="F329" s="488"/>
      <c r="G329" s="488"/>
      <c r="H329" s="488"/>
      <c r="I329" s="489"/>
      <c r="J329" s="487" t="s">
        <v>6</v>
      </c>
      <c r="K329" s="488"/>
      <c r="L329" s="488"/>
      <c r="M329" s="488"/>
      <c r="N329" s="496"/>
      <c r="O329" s="499" t="s">
        <v>52</v>
      </c>
      <c r="P329" s="488"/>
      <c r="Q329" s="488"/>
      <c r="R329" s="488"/>
      <c r="S329" s="488"/>
      <c r="T329" s="488"/>
      <c r="U329" s="489"/>
      <c r="V329" s="12" t="s">
        <v>53</v>
      </c>
      <c r="W329" s="27"/>
      <c r="X329" s="27"/>
      <c r="Y329" s="526" t="s">
        <v>54</v>
      </c>
      <c r="Z329" s="526"/>
      <c r="AA329" s="526"/>
      <c r="AB329" s="526"/>
      <c r="AC329" s="526"/>
      <c r="AD329" s="526"/>
      <c r="AE329" s="526"/>
      <c r="AF329" s="526"/>
      <c r="AG329" s="526"/>
      <c r="AH329" s="526"/>
      <c r="AI329" s="27"/>
      <c r="AJ329" s="27"/>
      <c r="AK329" s="28"/>
      <c r="AL329" s="527" t="s">
        <v>55</v>
      </c>
      <c r="AM329" s="527"/>
      <c r="AN329" s="528" t="s">
        <v>62</v>
      </c>
      <c r="AO329" s="528"/>
      <c r="AP329" s="528"/>
      <c r="AQ329" s="528"/>
      <c r="AR329" s="528"/>
      <c r="AS329" s="529"/>
    </row>
    <row r="330" spans="2:45" ht="13.5" customHeight="1" x14ac:dyDescent="0.15">
      <c r="B330" s="490"/>
      <c r="C330" s="491"/>
      <c r="D330" s="491"/>
      <c r="E330" s="491"/>
      <c r="F330" s="491"/>
      <c r="G330" s="491"/>
      <c r="H330" s="491"/>
      <c r="I330" s="492"/>
      <c r="J330" s="490"/>
      <c r="K330" s="491"/>
      <c r="L330" s="491"/>
      <c r="M330" s="491"/>
      <c r="N330" s="497"/>
      <c r="O330" s="500"/>
      <c r="P330" s="491"/>
      <c r="Q330" s="491"/>
      <c r="R330" s="491"/>
      <c r="S330" s="491"/>
      <c r="T330" s="491"/>
      <c r="U330" s="492"/>
      <c r="V330" s="530" t="s">
        <v>7</v>
      </c>
      <c r="W330" s="643"/>
      <c r="X330" s="643"/>
      <c r="Y330" s="644"/>
      <c r="Z330" s="536" t="s">
        <v>16</v>
      </c>
      <c r="AA330" s="537"/>
      <c r="AB330" s="537"/>
      <c r="AC330" s="538"/>
      <c r="AD330" s="648" t="s">
        <v>17</v>
      </c>
      <c r="AE330" s="649"/>
      <c r="AF330" s="649"/>
      <c r="AG330" s="650"/>
      <c r="AH330" s="1090" t="s">
        <v>86</v>
      </c>
      <c r="AI330" s="502"/>
      <c r="AJ330" s="502"/>
      <c r="AK330" s="503"/>
      <c r="AL330" s="554" t="s">
        <v>56</v>
      </c>
      <c r="AM330" s="554"/>
      <c r="AN330" s="556" t="s">
        <v>19</v>
      </c>
      <c r="AO330" s="557"/>
      <c r="AP330" s="557"/>
      <c r="AQ330" s="557"/>
      <c r="AR330" s="558"/>
      <c r="AS330" s="559"/>
    </row>
    <row r="331" spans="2:45" ht="13.5" customHeight="1" x14ac:dyDescent="0.15">
      <c r="B331" s="493"/>
      <c r="C331" s="494"/>
      <c r="D331" s="494"/>
      <c r="E331" s="494"/>
      <c r="F331" s="494"/>
      <c r="G331" s="494"/>
      <c r="H331" s="494"/>
      <c r="I331" s="495"/>
      <c r="J331" s="493"/>
      <c r="K331" s="494"/>
      <c r="L331" s="494"/>
      <c r="M331" s="494"/>
      <c r="N331" s="498"/>
      <c r="O331" s="501"/>
      <c r="P331" s="494"/>
      <c r="Q331" s="494"/>
      <c r="R331" s="494"/>
      <c r="S331" s="494"/>
      <c r="T331" s="494"/>
      <c r="U331" s="495"/>
      <c r="V331" s="645"/>
      <c r="W331" s="646"/>
      <c r="X331" s="646"/>
      <c r="Y331" s="647"/>
      <c r="Z331" s="539"/>
      <c r="AA331" s="540"/>
      <c r="AB331" s="540"/>
      <c r="AC331" s="541"/>
      <c r="AD331" s="651"/>
      <c r="AE331" s="652"/>
      <c r="AF331" s="652"/>
      <c r="AG331" s="653"/>
      <c r="AH331" s="1091"/>
      <c r="AI331" s="506"/>
      <c r="AJ331" s="506"/>
      <c r="AK331" s="507"/>
      <c r="AL331" s="555"/>
      <c r="AM331" s="555"/>
      <c r="AN331" s="524"/>
      <c r="AO331" s="524"/>
      <c r="AP331" s="524"/>
      <c r="AQ331" s="524"/>
      <c r="AR331" s="524"/>
      <c r="AS331" s="525"/>
    </row>
    <row r="332" spans="2:45" ht="18" customHeight="1" x14ac:dyDescent="0.15">
      <c r="B332" s="1092">
        <f>'事業主控（こちらにご入力下さい）'!B332</f>
        <v>0</v>
      </c>
      <c r="C332" s="1093"/>
      <c r="D332" s="1093"/>
      <c r="E332" s="1093"/>
      <c r="F332" s="1093"/>
      <c r="G332" s="1093"/>
      <c r="H332" s="1093"/>
      <c r="I332" s="1162"/>
      <c r="J332" s="1092">
        <f>'事業主控（こちらにご入力下さい）'!J332</f>
        <v>0</v>
      </c>
      <c r="K332" s="1093"/>
      <c r="L332" s="1093"/>
      <c r="M332" s="1093"/>
      <c r="N332" s="1094"/>
      <c r="O332" s="68">
        <f>'事業主控（こちらにご入力下さい）'!O332</f>
        <v>0</v>
      </c>
      <c r="P332" s="15" t="s">
        <v>45</v>
      </c>
      <c r="Q332" s="68">
        <f>'事業主控（こちらにご入力下さい）'!Q332</f>
        <v>0</v>
      </c>
      <c r="R332" s="15" t="s">
        <v>46</v>
      </c>
      <c r="S332" s="68">
        <f>'事業主控（こちらにご入力下さい）'!S332</f>
        <v>0</v>
      </c>
      <c r="T332" s="474" t="s">
        <v>47</v>
      </c>
      <c r="U332" s="474"/>
      <c r="V332" s="742">
        <f>'事業主控（こちらにご入力下さい）'!V332</f>
        <v>0</v>
      </c>
      <c r="W332" s="743"/>
      <c r="X332" s="743"/>
      <c r="Y332" s="65" t="s">
        <v>8</v>
      </c>
      <c r="Z332" s="53"/>
      <c r="AA332" s="73"/>
      <c r="AB332" s="73"/>
      <c r="AC332" s="65" t="s">
        <v>8</v>
      </c>
      <c r="AD332" s="53"/>
      <c r="AE332" s="73"/>
      <c r="AF332" s="73"/>
      <c r="AG332" s="70" t="s">
        <v>8</v>
      </c>
      <c r="AH332" s="1097">
        <f>'事業主控（こちらにご入力下さい）'!AH332</f>
        <v>0</v>
      </c>
      <c r="AI332" s="1098"/>
      <c r="AJ332" s="1098"/>
      <c r="AK332" s="1099"/>
      <c r="AL332" s="53"/>
      <c r="AM332" s="54"/>
      <c r="AN332" s="744">
        <f>'事業主控（こちらにご入力下さい）'!AN332</f>
        <v>0</v>
      </c>
      <c r="AO332" s="745"/>
      <c r="AP332" s="745"/>
      <c r="AQ332" s="745"/>
      <c r="AR332" s="745"/>
      <c r="AS332" s="70" t="s">
        <v>8</v>
      </c>
    </row>
    <row r="333" spans="2:45" ht="18" customHeight="1" x14ac:dyDescent="0.15">
      <c r="B333" s="1075"/>
      <c r="C333" s="1076"/>
      <c r="D333" s="1076"/>
      <c r="E333" s="1076"/>
      <c r="F333" s="1076"/>
      <c r="G333" s="1076"/>
      <c r="H333" s="1076"/>
      <c r="I333" s="1161"/>
      <c r="J333" s="1075"/>
      <c r="K333" s="1076"/>
      <c r="L333" s="1076"/>
      <c r="M333" s="1076"/>
      <c r="N333" s="1077"/>
      <c r="O333" s="75">
        <f>'事業主控（こちらにご入力下さい）'!O333</f>
        <v>0</v>
      </c>
      <c r="P333" s="16" t="s">
        <v>45</v>
      </c>
      <c r="Q333" s="75">
        <f>'事業主控（こちらにご入力下さい）'!Q333</f>
        <v>0</v>
      </c>
      <c r="R333" s="16" t="s">
        <v>46</v>
      </c>
      <c r="S333" s="75">
        <f>'事業主控（こちらにご入力下さい）'!S333</f>
        <v>0</v>
      </c>
      <c r="T333" s="480" t="s">
        <v>48</v>
      </c>
      <c r="U333" s="480"/>
      <c r="V333" s="708">
        <f>'事業主控（こちらにご入力下さい）'!V333</f>
        <v>0</v>
      </c>
      <c r="W333" s="709"/>
      <c r="X333" s="709"/>
      <c r="Y333" s="709"/>
      <c r="Z333" s="708">
        <f>'事業主控（こちらにご入力下さい）'!Z333</f>
        <v>0</v>
      </c>
      <c r="AA333" s="709"/>
      <c r="AB333" s="709"/>
      <c r="AC333" s="709"/>
      <c r="AD333" s="708">
        <f>'事業主控（こちらにご入力下さい）'!AD333</f>
        <v>0</v>
      </c>
      <c r="AE333" s="709"/>
      <c r="AF333" s="709"/>
      <c r="AG333" s="1079"/>
      <c r="AH333" s="927">
        <f>'事業主控（こちらにご入力下さい）'!AH333</f>
        <v>0</v>
      </c>
      <c r="AI333" s="928"/>
      <c r="AJ333" s="928"/>
      <c r="AK333" s="1082"/>
      <c r="AL333" s="439">
        <f>'事業主控（こちらにご入力下さい）'!AL333</f>
        <v>0</v>
      </c>
      <c r="AM333" s="1081"/>
      <c r="AN333" s="708">
        <f>'事業主控（こちらにご入力下さい）'!AN333</f>
        <v>0</v>
      </c>
      <c r="AO333" s="709"/>
      <c r="AP333" s="709"/>
      <c r="AQ333" s="709"/>
      <c r="AR333" s="709"/>
      <c r="AS333" s="58"/>
    </row>
    <row r="334" spans="2:45" ht="18" customHeight="1" x14ac:dyDescent="0.15">
      <c r="B334" s="1072">
        <f>'事業主控（こちらにご入力下さい）'!B334</f>
        <v>0</v>
      </c>
      <c r="C334" s="1073"/>
      <c r="D334" s="1073"/>
      <c r="E334" s="1073"/>
      <c r="F334" s="1073"/>
      <c r="G334" s="1073"/>
      <c r="H334" s="1073"/>
      <c r="I334" s="1160"/>
      <c r="J334" s="1072">
        <f>'事業主控（こちらにご入力下さい）'!J334</f>
        <v>0</v>
      </c>
      <c r="K334" s="1073"/>
      <c r="L334" s="1073"/>
      <c r="M334" s="1073"/>
      <c r="N334" s="1074"/>
      <c r="O334" s="71">
        <f>'事業主控（こちらにご入力下さい）'!O334</f>
        <v>0</v>
      </c>
      <c r="P334" s="5" t="s">
        <v>45</v>
      </c>
      <c r="Q334" s="71">
        <f>'事業主控（こちらにご入力下さい）'!Q334</f>
        <v>0</v>
      </c>
      <c r="R334" s="5" t="s">
        <v>46</v>
      </c>
      <c r="S334" s="71">
        <f>'事業主控（こちらにご入力下さい）'!S334</f>
        <v>0</v>
      </c>
      <c r="T334" s="1022" t="s">
        <v>47</v>
      </c>
      <c r="U334" s="1022"/>
      <c r="V334" s="742">
        <f>'事業主控（こちらにご入力下さい）'!V334</f>
        <v>0</v>
      </c>
      <c r="W334" s="743"/>
      <c r="X334" s="743"/>
      <c r="Y334" s="66"/>
      <c r="Z334" s="53"/>
      <c r="AA334" s="73"/>
      <c r="AB334" s="73"/>
      <c r="AC334" s="66"/>
      <c r="AD334" s="53"/>
      <c r="AE334" s="73"/>
      <c r="AF334" s="73"/>
      <c r="AG334" s="66"/>
      <c r="AH334" s="744">
        <f>'事業主控（こちらにご入力下さい）'!AH334</f>
        <v>0</v>
      </c>
      <c r="AI334" s="745"/>
      <c r="AJ334" s="745"/>
      <c r="AK334" s="1080"/>
      <c r="AL334" s="53"/>
      <c r="AM334" s="54"/>
      <c r="AN334" s="744">
        <f>'事業主控（こちらにご入力下さい）'!AN334</f>
        <v>0</v>
      </c>
      <c r="AO334" s="745"/>
      <c r="AP334" s="745"/>
      <c r="AQ334" s="745"/>
      <c r="AR334" s="745"/>
      <c r="AS334" s="74"/>
    </row>
    <row r="335" spans="2:45" ht="18" customHeight="1" x14ac:dyDescent="0.15">
      <c r="B335" s="1075"/>
      <c r="C335" s="1076"/>
      <c r="D335" s="1076"/>
      <c r="E335" s="1076"/>
      <c r="F335" s="1076"/>
      <c r="G335" s="1076"/>
      <c r="H335" s="1076"/>
      <c r="I335" s="1161"/>
      <c r="J335" s="1075"/>
      <c r="K335" s="1076"/>
      <c r="L335" s="1076"/>
      <c r="M335" s="1076"/>
      <c r="N335" s="1077"/>
      <c r="O335" s="75">
        <f>'事業主控（こちらにご入力下さい）'!O335</f>
        <v>0</v>
      </c>
      <c r="P335" s="16" t="s">
        <v>45</v>
      </c>
      <c r="Q335" s="75">
        <f>'事業主控（こちらにご入力下さい）'!Q335</f>
        <v>0</v>
      </c>
      <c r="R335" s="16" t="s">
        <v>46</v>
      </c>
      <c r="S335" s="75">
        <f>'事業主控（こちらにご入力下さい）'!S335</f>
        <v>0</v>
      </c>
      <c r="T335" s="480" t="s">
        <v>48</v>
      </c>
      <c r="U335" s="480"/>
      <c r="V335" s="927">
        <f>'事業主控（こちらにご入力下さい）'!V335</f>
        <v>0</v>
      </c>
      <c r="W335" s="928"/>
      <c r="X335" s="928"/>
      <c r="Y335" s="928"/>
      <c r="Z335" s="927">
        <f>'事業主控（こちらにご入力下さい）'!Z335</f>
        <v>0</v>
      </c>
      <c r="AA335" s="928"/>
      <c r="AB335" s="928"/>
      <c r="AC335" s="928"/>
      <c r="AD335" s="927">
        <f>'事業主控（こちらにご入力下さい）'!AD335</f>
        <v>0</v>
      </c>
      <c r="AE335" s="928"/>
      <c r="AF335" s="928"/>
      <c r="AG335" s="928"/>
      <c r="AH335" s="927">
        <f>'事業主控（こちらにご入力下さい）'!AH335</f>
        <v>0</v>
      </c>
      <c r="AI335" s="928"/>
      <c r="AJ335" s="928"/>
      <c r="AK335" s="1082"/>
      <c r="AL335" s="439">
        <f>'事業主控（こちらにご入力下さい）'!AL335</f>
        <v>0</v>
      </c>
      <c r="AM335" s="1081"/>
      <c r="AN335" s="708">
        <f>'事業主控（こちらにご入力下さい）'!AN335</f>
        <v>0</v>
      </c>
      <c r="AO335" s="709"/>
      <c r="AP335" s="709"/>
      <c r="AQ335" s="709"/>
      <c r="AR335" s="709"/>
      <c r="AS335" s="58"/>
    </row>
    <row r="336" spans="2:45" ht="18" customHeight="1" x14ac:dyDescent="0.15">
      <c r="B336" s="1072">
        <f>'事業主控（こちらにご入力下さい）'!B336</f>
        <v>0</v>
      </c>
      <c r="C336" s="1073"/>
      <c r="D336" s="1073"/>
      <c r="E336" s="1073"/>
      <c r="F336" s="1073"/>
      <c r="G336" s="1073"/>
      <c r="H336" s="1073"/>
      <c r="I336" s="1160"/>
      <c r="J336" s="1072">
        <f>'事業主控（こちらにご入力下さい）'!J336</f>
        <v>0</v>
      </c>
      <c r="K336" s="1073"/>
      <c r="L336" s="1073"/>
      <c r="M336" s="1073"/>
      <c r="N336" s="1074"/>
      <c r="O336" s="71">
        <f>'事業主控（こちらにご入力下さい）'!O336</f>
        <v>0</v>
      </c>
      <c r="P336" s="5" t="s">
        <v>45</v>
      </c>
      <c r="Q336" s="71">
        <f>'事業主控（こちらにご入力下さい）'!Q336</f>
        <v>0</v>
      </c>
      <c r="R336" s="5" t="s">
        <v>46</v>
      </c>
      <c r="S336" s="71">
        <f>'事業主控（こちらにご入力下さい）'!S336</f>
        <v>0</v>
      </c>
      <c r="T336" s="1022" t="s">
        <v>47</v>
      </c>
      <c r="U336" s="1022"/>
      <c r="V336" s="742">
        <f>'事業主控（こちらにご入力下さい）'!V336</f>
        <v>0</v>
      </c>
      <c r="W336" s="743"/>
      <c r="X336" s="743"/>
      <c r="Y336" s="66"/>
      <c r="Z336" s="53"/>
      <c r="AA336" s="73"/>
      <c r="AB336" s="73"/>
      <c r="AC336" s="66"/>
      <c r="AD336" s="53"/>
      <c r="AE336" s="73"/>
      <c r="AF336" s="73"/>
      <c r="AG336" s="66"/>
      <c r="AH336" s="744">
        <f>'事業主控（こちらにご入力下さい）'!AH336</f>
        <v>0</v>
      </c>
      <c r="AI336" s="745"/>
      <c r="AJ336" s="745"/>
      <c r="AK336" s="1080"/>
      <c r="AL336" s="53"/>
      <c r="AM336" s="54"/>
      <c r="AN336" s="744">
        <f>'事業主控（こちらにご入力下さい）'!AN336</f>
        <v>0</v>
      </c>
      <c r="AO336" s="745"/>
      <c r="AP336" s="745"/>
      <c r="AQ336" s="745"/>
      <c r="AR336" s="745"/>
      <c r="AS336" s="74"/>
    </row>
    <row r="337" spans="2:45" ht="18" customHeight="1" x14ac:dyDescent="0.15">
      <c r="B337" s="1075"/>
      <c r="C337" s="1076"/>
      <c r="D337" s="1076"/>
      <c r="E337" s="1076"/>
      <c r="F337" s="1076"/>
      <c r="G337" s="1076"/>
      <c r="H337" s="1076"/>
      <c r="I337" s="1161"/>
      <c r="J337" s="1075"/>
      <c r="K337" s="1076"/>
      <c r="L337" s="1076"/>
      <c r="M337" s="1076"/>
      <c r="N337" s="1077"/>
      <c r="O337" s="75">
        <f>'事業主控（こちらにご入力下さい）'!O337</f>
        <v>0</v>
      </c>
      <c r="P337" s="16" t="s">
        <v>45</v>
      </c>
      <c r="Q337" s="75">
        <f>'事業主控（こちらにご入力下さい）'!Q337</f>
        <v>0</v>
      </c>
      <c r="R337" s="16" t="s">
        <v>46</v>
      </c>
      <c r="S337" s="75">
        <f>'事業主控（こちらにご入力下さい）'!S337</f>
        <v>0</v>
      </c>
      <c r="T337" s="480" t="s">
        <v>48</v>
      </c>
      <c r="U337" s="480"/>
      <c r="V337" s="927">
        <f>'事業主控（こちらにご入力下さい）'!V337</f>
        <v>0</v>
      </c>
      <c r="W337" s="928"/>
      <c r="X337" s="928"/>
      <c r="Y337" s="928"/>
      <c r="Z337" s="927">
        <f>'事業主控（こちらにご入力下さい）'!Z337</f>
        <v>0</v>
      </c>
      <c r="AA337" s="928"/>
      <c r="AB337" s="928"/>
      <c r="AC337" s="928"/>
      <c r="AD337" s="927">
        <f>'事業主控（こちらにご入力下さい）'!AD337</f>
        <v>0</v>
      </c>
      <c r="AE337" s="928"/>
      <c r="AF337" s="928"/>
      <c r="AG337" s="928"/>
      <c r="AH337" s="927">
        <f>'事業主控（こちらにご入力下さい）'!AH337</f>
        <v>0</v>
      </c>
      <c r="AI337" s="928"/>
      <c r="AJ337" s="928"/>
      <c r="AK337" s="1082"/>
      <c r="AL337" s="439">
        <f>'事業主控（こちらにご入力下さい）'!AL337</f>
        <v>0</v>
      </c>
      <c r="AM337" s="1081"/>
      <c r="AN337" s="708">
        <f>'事業主控（こちらにご入力下さい）'!AN337</f>
        <v>0</v>
      </c>
      <c r="AO337" s="709"/>
      <c r="AP337" s="709"/>
      <c r="AQ337" s="709"/>
      <c r="AR337" s="709"/>
      <c r="AS337" s="58"/>
    </row>
    <row r="338" spans="2:45" ht="18" customHeight="1" x14ac:dyDescent="0.15">
      <c r="B338" s="1072">
        <f>'事業主控（こちらにご入力下さい）'!B338</f>
        <v>0</v>
      </c>
      <c r="C338" s="1073"/>
      <c r="D338" s="1073"/>
      <c r="E338" s="1073"/>
      <c r="F338" s="1073"/>
      <c r="G338" s="1073"/>
      <c r="H338" s="1073"/>
      <c r="I338" s="1160"/>
      <c r="J338" s="1072">
        <f>'事業主控（こちらにご入力下さい）'!J338</f>
        <v>0</v>
      </c>
      <c r="K338" s="1073"/>
      <c r="L338" s="1073"/>
      <c r="M338" s="1073"/>
      <c r="N338" s="1074"/>
      <c r="O338" s="71">
        <f>'事業主控（こちらにご入力下さい）'!O338</f>
        <v>0</v>
      </c>
      <c r="P338" s="5" t="s">
        <v>45</v>
      </c>
      <c r="Q338" s="71">
        <f>'事業主控（こちらにご入力下さい）'!Q338</f>
        <v>0</v>
      </c>
      <c r="R338" s="5" t="s">
        <v>46</v>
      </c>
      <c r="S338" s="71">
        <f>'事業主控（こちらにご入力下さい）'!S338</f>
        <v>0</v>
      </c>
      <c r="T338" s="1022" t="s">
        <v>47</v>
      </c>
      <c r="U338" s="1022"/>
      <c r="V338" s="742">
        <f>'事業主控（こちらにご入力下さい）'!V338</f>
        <v>0</v>
      </c>
      <c r="W338" s="743"/>
      <c r="X338" s="743"/>
      <c r="Y338" s="66"/>
      <c r="Z338" s="53"/>
      <c r="AA338" s="73"/>
      <c r="AB338" s="73"/>
      <c r="AC338" s="66"/>
      <c r="AD338" s="53"/>
      <c r="AE338" s="73"/>
      <c r="AF338" s="73"/>
      <c r="AG338" s="66"/>
      <c r="AH338" s="744">
        <f>'事業主控（こちらにご入力下さい）'!AH338</f>
        <v>0</v>
      </c>
      <c r="AI338" s="745"/>
      <c r="AJ338" s="745"/>
      <c r="AK338" s="1080"/>
      <c r="AL338" s="53"/>
      <c r="AM338" s="54"/>
      <c r="AN338" s="744">
        <f>'事業主控（こちらにご入力下さい）'!AN338</f>
        <v>0</v>
      </c>
      <c r="AO338" s="745"/>
      <c r="AP338" s="745"/>
      <c r="AQ338" s="745"/>
      <c r="AR338" s="745"/>
      <c r="AS338" s="74"/>
    </row>
    <row r="339" spans="2:45" ht="18" customHeight="1" x14ac:dyDescent="0.15">
      <c r="B339" s="1075"/>
      <c r="C339" s="1076"/>
      <c r="D339" s="1076"/>
      <c r="E339" s="1076"/>
      <c r="F339" s="1076"/>
      <c r="G339" s="1076"/>
      <c r="H339" s="1076"/>
      <c r="I339" s="1161"/>
      <c r="J339" s="1075"/>
      <c r="K339" s="1076"/>
      <c r="L339" s="1076"/>
      <c r="M339" s="1076"/>
      <c r="N339" s="1077"/>
      <c r="O339" s="75">
        <f>'事業主控（こちらにご入力下さい）'!O339</f>
        <v>0</v>
      </c>
      <c r="P339" s="16" t="s">
        <v>45</v>
      </c>
      <c r="Q339" s="75">
        <f>'事業主控（こちらにご入力下さい）'!Q339</f>
        <v>0</v>
      </c>
      <c r="R339" s="16" t="s">
        <v>46</v>
      </c>
      <c r="S339" s="75">
        <f>'事業主控（こちらにご入力下さい）'!S339</f>
        <v>0</v>
      </c>
      <c r="T339" s="480" t="s">
        <v>48</v>
      </c>
      <c r="U339" s="480"/>
      <c r="V339" s="927">
        <f>'事業主控（こちらにご入力下さい）'!V339</f>
        <v>0</v>
      </c>
      <c r="W339" s="928"/>
      <c r="X339" s="928"/>
      <c r="Y339" s="928"/>
      <c r="Z339" s="927">
        <f>'事業主控（こちらにご入力下さい）'!Z339</f>
        <v>0</v>
      </c>
      <c r="AA339" s="928"/>
      <c r="AB339" s="928"/>
      <c r="AC339" s="928"/>
      <c r="AD339" s="927">
        <f>'事業主控（こちらにご入力下さい）'!AD339</f>
        <v>0</v>
      </c>
      <c r="AE339" s="928"/>
      <c r="AF339" s="928"/>
      <c r="AG339" s="928"/>
      <c r="AH339" s="927">
        <f>'事業主控（こちらにご入力下さい）'!AH339</f>
        <v>0</v>
      </c>
      <c r="AI339" s="928"/>
      <c r="AJ339" s="928"/>
      <c r="AK339" s="1082"/>
      <c r="AL339" s="439">
        <f>'事業主控（こちらにご入力下さい）'!AL339</f>
        <v>0</v>
      </c>
      <c r="AM339" s="1081"/>
      <c r="AN339" s="708">
        <f>'事業主控（こちらにご入力下さい）'!AN339</f>
        <v>0</v>
      </c>
      <c r="AO339" s="709"/>
      <c r="AP339" s="709"/>
      <c r="AQ339" s="709"/>
      <c r="AR339" s="709"/>
      <c r="AS339" s="58"/>
    </row>
    <row r="340" spans="2:45" ht="18" customHeight="1" x14ac:dyDescent="0.15">
      <c r="B340" s="1072">
        <f>'事業主控（こちらにご入力下さい）'!B340</f>
        <v>0</v>
      </c>
      <c r="C340" s="1073"/>
      <c r="D340" s="1073"/>
      <c r="E340" s="1073"/>
      <c r="F340" s="1073"/>
      <c r="G340" s="1073"/>
      <c r="H340" s="1073"/>
      <c r="I340" s="1160"/>
      <c r="J340" s="1072">
        <f>'事業主控（こちらにご入力下さい）'!J340</f>
        <v>0</v>
      </c>
      <c r="K340" s="1073"/>
      <c r="L340" s="1073"/>
      <c r="M340" s="1073"/>
      <c r="N340" s="1074"/>
      <c r="O340" s="71">
        <f>'事業主控（こちらにご入力下さい）'!O340</f>
        <v>0</v>
      </c>
      <c r="P340" s="5" t="s">
        <v>45</v>
      </c>
      <c r="Q340" s="71">
        <f>'事業主控（こちらにご入力下さい）'!Q340</f>
        <v>0</v>
      </c>
      <c r="R340" s="5" t="s">
        <v>46</v>
      </c>
      <c r="S340" s="71">
        <f>'事業主控（こちらにご入力下さい）'!S340</f>
        <v>0</v>
      </c>
      <c r="T340" s="1022" t="s">
        <v>47</v>
      </c>
      <c r="U340" s="1022"/>
      <c r="V340" s="742">
        <f>'事業主控（こちらにご入力下さい）'!V340</f>
        <v>0</v>
      </c>
      <c r="W340" s="743"/>
      <c r="X340" s="743"/>
      <c r="Y340" s="66"/>
      <c r="Z340" s="53"/>
      <c r="AA340" s="73"/>
      <c r="AB340" s="73"/>
      <c r="AC340" s="66"/>
      <c r="AD340" s="53"/>
      <c r="AE340" s="73"/>
      <c r="AF340" s="73"/>
      <c r="AG340" s="66"/>
      <c r="AH340" s="744">
        <f>'事業主控（こちらにご入力下さい）'!AH340</f>
        <v>0</v>
      </c>
      <c r="AI340" s="745"/>
      <c r="AJ340" s="745"/>
      <c r="AK340" s="1080"/>
      <c r="AL340" s="53"/>
      <c r="AM340" s="54"/>
      <c r="AN340" s="744">
        <f>'事業主控（こちらにご入力下さい）'!AN340</f>
        <v>0</v>
      </c>
      <c r="AO340" s="745"/>
      <c r="AP340" s="745"/>
      <c r="AQ340" s="745"/>
      <c r="AR340" s="745"/>
      <c r="AS340" s="74"/>
    </row>
    <row r="341" spans="2:45" ht="18" customHeight="1" x14ac:dyDescent="0.15">
      <c r="B341" s="1075"/>
      <c r="C341" s="1076"/>
      <c r="D341" s="1076"/>
      <c r="E341" s="1076"/>
      <c r="F341" s="1076"/>
      <c r="G341" s="1076"/>
      <c r="H341" s="1076"/>
      <c r="I341" s="1161"/>
      <c r="J341" s="1075"/>
      <c r="K341" s="1076"/>
      <c r="L341" s="1076"/>
      <c r="M341" s="1076"/>
      <c r="N341" s="1077"/>
      <c r="O341" s="75">
        <f>'事業主控（こちらにご入力下さい）'!O341</f>
        <v>0</v>
      </c>
      <c r="P341" s="16" t="s">
        <v>45</v>
      </c>
      <c r="Q341" s="75">
        <f>'事業主控（こちらにご入力下さい）'!Q341</f>
        <v>0</v>
      </c>
      <c r="R341" s="16" t="s">
        <v>46</v>
      </c>
      <c r="S341" s="75">
        <f>'事業主控（こちらにご入力下さい）'!S341</f>
        <v>0</v>
      </c>
      <c r="T341" s="480" t="s">
        <v>48</v>
      </c>
      <c r="U341" s="480"/>
      <c r="V341" s="927">
        <f>'事業主控（こちらにご入力下さい）'!V341</f>
        <v>0</v>
      </c>
      <c r="W341" s="928"/>
      <c r="X341" s="928"/>
      <c r="Y341" s="928"/>
      <c r="Z341" s="927">
        <f>'事業主控（こちらにご入力下さい）'!Z341</f>
        <v>0</v>
      </c>
      <c r="AA341" s="928"/>
      <c r="AB341" s="928"/>
      <c r="AC341" s="928"/>
      <c r="AD341" s="927">
        <f>'事業主控（こちらにご入力下さい）'!AD341</f>
        <v>0</v>
      </c>
      <c r="AE341" s="928"/>
      <c r="AF341" s="928"/>
      <c r="AG341" s="928"/>
      <c r="AH341" s="927">
        <f>'事業主控（こちらにご入力下さい）'!AH341</f>
        <v>0</v>
      </c>
      <c r="AI341" s="928"/>
      <c r="AJ341" s="928"/>
      <c r="AK341" s="1082"/>
      <c r="AL341" s="439">
        <f>'事業主控（こちらにご入力下さい）'!AL341</f>
        <v>0</v>
      </c>
      <c r="AM341" s="1081"/>
      <c r="AN341" s="708">
        <f>'事業主控（こちらにご入力下さい）'!AN341</f>
        <v>0</v>
      </c>
      <c r="AO341" s="709"/>
      <c r="AP341" s="709"/>
      <c r="AQ341" s="709"/>
      <c r="AR341" s="709"/>
      <c r="AS341" s="58"/>
    </row>
    <row r="342" spans="2:45" ht="18" customHeight="1" x14ac:dyDescent="0.15">
      <c r="B342" s="1072">
        <f>'事業主控（こちらにご入力下さい）'!B342</f>
        <v>0</v>
      </c>
      <c r="C342" s="1073"/>
      <c r="D342" s="1073"/>
      <c r="E342" s="1073"/>
      <c r="F342" s="1073"/>
      <c r="G342" s="1073"/>
      <c r="H342" s="1073"/>
      <c r="I342" s="1160"/>
      <c r="J342" s="1072">
        <f>'事業主控（こちらにご入力下さい）'!J342</f>
        <v>0</v>
      </c>
      <c r="K342" s="1073"/>
      <c r="L342" s="1073"/>
      <c r="M342" s="1073"/>
      <c r="N342" s="1074"/>
      <c r="O342" s="71">
        <f>'事業主控（こちらにご入力下さい）'!O342</f>
        <v>0</v>
      </c>
      <c r="P342" s="5" t="s">
        <v>45</v>
      </c>
      <c r="Q342" s="71">
        <f>'事業主控（こちらにご入力下さい）'!Q342</f>
        <v>0</v>
      </c>
      <c r="R342" s="5" t="s">
        <v>46</v>
      </c>
      <c r="S342" s="71">
        <f>'事業主控（こちらにご入力下さい）'!S342</f>
        <v>0</v>
      </c>
      <c r="T342" s="1022" t="s">
        <v>47</v>
      </c>
      <c r="U342" s="1022"/>
      <c r="V342" s="742">
        <f>'事業主控（こちらにご入力下さい）'!V342</f>
        <v>0</v>
      </c>
      <c r="W342" s="743"/>
      <c r="X342" s="743"/>
      <c r="Y342" s="66"/>
      <c r="Z342" s="53"/>
      <c r="AA342" s="73"/>
      <c r="AB342" s="73"/>
      <c r="AC342" s="66"/>
      <c r="AD342" s="53"/>
      <c r="AE342" s="73"/>
      <c r="AF342" s="73"/>
      <c r="AG342" s="66"/>
      <c r="AH342" s="744">
        <f>'事業主控（こちらにご入力下さい）'!AH342</f>
        <v>0</v>
      </c>
      <c r="AI342" s="745"/>
      <c r="AJ342" s="745"/>
      <c r="AK342" s="1080"/>
      <c r="AL342" s="53"/>
      <c r="AM342" s="54"/>
      <c r="AN342" s="744">
        <f>'事業主控（こちらにご入力下さい）'!AN342</f>
        <v>0</v>
      </c>
      <c r="AO342" s="745"/>
      <c r="AP342" s="745"/>
      <c r="AQ342" s="745"/>
      <c r="AR342" s="745"/>
      <c r="AS342" s="74"/>
    </row>
    <row r="343" spans="2:45" ht="18" customHeight="1" x14ac:dyDescent="0.15">
      <c r="B343" s="1075"/>
      <c r="C343" s="1076"/>
      <c r="D343" s="1076"/>
      <c r="E343" s="1076"/>
      <c r="F343" s="1076"/>
      <c r="G343" s="1076"/>
      <c r="H343" s="1076"/>
      <c r="I343" s="1161"/>
      <c r="J343" s="1075"/>
      <c r="K343" s="1076"/>
      <c r="L343" s="1076"/>
      <c r="M343" s="1076"/>
      <c r="N343" s="1077"/>
      <c r="O343" s="75">
        <f>'事業主控（こちらにご入力下さい）'!O343</f>
        <v>0</v>
      </c>
      <c r="P343" s="16" t="s">
        <v>45</v>
      </c>
      <c r="Q343" s="75">
        <f>'事業主控（こちらにご入力下さい）'!Q343</f>
        <v>0</v>
      </c>
      <c r="R343" s="16" t="s">
        <v>46</v>
      </c>
      <c r="S343" s="75">
        <f>'事業主控（こちらにご入力下さい）'!S343</f>
        <v>0</v>
      </c>
      <c r="T343" s="480" t="s">
        <v>48</v>
      </c>
      <c r="U343" s="480"/>
      <c r="V343" s="927">
        <f>'事業主控（こちらにご入力下さい）'!V343</f>
        <v>0</v>
      </c>
      <c r="W343" s="928"/>
      <c r="X343" s="928"/>
      <c r="Y343" s="928"/>
      <c r="Z343" s="927">
        <f>'事業主控（こちらにご入力下さい）'!Z343</f>
        <v>0</v>
      </c>
      <c r="AA343" s="928"/>
      <c r="AB343" s="928"/>
      <c r="AC343" s="928"/>
      <c r="AD343" s="927">
        <f>'事業主控（こちらにご入力下さい）'!AD343</f>
        <v>0</v>
      </c>
      <c r="AE343" s="928"/>
      <c r="AF343" s="928"/>
      <c r="AG343" s="928"/>
      <c r="AH343" s="927">
        <f>'事業主控（こちらにご入力下さい）'!AH343</f>
        <v>0</v>
      </c>
      <c r="AI343" s="928"/>
      <c r="AJ343" s="928"/>
      <c r="AK343" s="1082"/>
      <c r="AL343" s="439">
        <f>'事業主控（こちらにご入力下さい）'!AL343</f>
        <v>0</v>
      </c>
      <c r="AM343" s="1081"/>
      <c r="AN343" s="708">
        <f>'事業主控（こちらにご入力下さい）'!AN343</f>
        <v>0</v>
      </c>
      <c r="AO343" s="709"/>
      <c r="AP343" s="709"/>
      <c r="AQ343" s="709"/>
      <c r="AR343" s="709"/>
      <c r="AS343" s="58"/>
    </row>
    <row r="344" spans="2:45" ht="18" customHeight="1" x14ac:dyDescent="0.15">
      <c r="B344" s="1072">
        <f>'事業主控（こちらにご入力下さい）'!B344</f>
        <v>0</v>
      </c>
      <c r="C344" s="1073"/>
      <c r="D344" s="1073"/>
      <c r="E344" s="1073"/>
      <c r="F344" s="1073"/>
      <c r="G344" s="1073"/>
      <c r="H344" s="1073"/>
      <c r="I344" s="1160"/>
      <c r="J344" s="1072">
        <f>'事業主控（こちらにご入力下さい）'!J344</f>
        <v>0</v>
      </c>
      <c r="K344" s="1073"/>
      <c r="L344" s="1073"/>
      <c r="M344" s="1073"/>
      <c r="N344" s="1074"/>
      <c r="O344" s="71">
        <f>'事業主控（こちらにご入力下さい）'!O344</f>
        <v>0</v>
      </c>
      <c r="P344" s="5" t="s">
        <v>45</v>
      </c>
      <c r="Q344" s="71">
        <f>'事業主控（こちらにご入力下さい）'!Q344</f>
        <v>0</v>
      </c>
      <c r="R344" s="5" t="s">
        <v>46</v>
      </c>
      <c r="S344" s="71">
        <f>'事業主控（こちらにご入力下さい）'!S344</f>
        <v>0</v>
      </c>
      <c r="T344" s="1022" t="s">
        <v>47</v>
      </c>
      <c r="U344" s="1022"/>
      <c r="V344" s="742">
        <f>'事業主控（こちらにご入力下さい）'!V344</f>
        <v>0</v>
      </c>
      <c r="W344" s="743"/>
      <c r="X344" s="743"/>
      <c r="Y344" s="66"/>
      <c r="Z344" s="53"/>
      <c r="AA344" s="73"/>
      <c r="AB344" s="73"/>
      <c r="AC344" s="66"/>
      <c r="AD344" s="53"/>
      <c r="AE344" s="73"/>
      <c r="AF344" s="73"/>
      <c r="AG344" s="66"/>
      <c r="AH344" s="744">
        <f>'事業主控（こちらにご入力下さい）'!AH344</f>
        <v>0</v>
      </c>
      <c r="AI344" s="745"/>
      <c r="AJ344" s="745"/>
      <c r="AK344" s="1080"/>
      <c r="AL344" s="53"/>
      <c r="AM344" s="54"/>
      <c r="AN344" s="744">
        <f>'事業主控（こちらにご入力下さい）'!AN344</f>
        <v>0</v>
      </c>
      <c r="AO344" s="745"/>
      <c r="AP344" s="745"/>
      <c r="AQ344" s="745"/>
      <c r="AR344" s="745"/>
      <c r="AS344" s="74"/>
    </row>
    <row r="345" spans="2:45" ht="18" customHeight="1" x14ac:dyDescent="0.15">
      <c r="B345" s="1075"/>
      <c r="C345" s="1076"/>
      <c r="D345" s="1076"/>
      <c r="E345" s="1076"/>
      <c r="F345" s="1076"/>
      <c r="G345" s="1076"/>
      <c r="H345" s="1076"/>
      <c r="I345" s="1161"/>
      <c r="J345" s="1075"/>
      <c r="K345" s="1076"/>
      <c r="L345" s="1076"/>
      <c r="M345" s="1076"/>
      <c r="N345" s="1077"/>
      <c r="O345" s="75">
        <f>'事業主控（こちらにご入力下さい）'!O345</f>
        <v>0</v>
      </c>
      <c r="P345" s="16" t="s">
        <v>45</v>
      </c>
      <c r="Q345" s="75">
        <f>'事業主控（こちらにご入力下さい）'!Q345</f>
        <v>0</v>
      </c>
      <c r="R345" s="16" t="s">
        <v>46</v>
      </c>
      <c r="S345" s="75">
        <f>'事業主控（こちらにご入力下さい）'!S345</f>
        <v>0</v>
      </c>
      <c r="T345" s="480" t="s">
        <v>48</v>
      </c>
      <c r="U345" s="480"/>
      <c r="V345" s="927">
        <f>'事業主控（こちらにご入力下さい）'!V345</f>
        <v>0</v>
      </c>
      <c r="W345" s="928"/>
      <c r="X345" s="928"/>
      <c r="Y345" s="928"/>
      <c r="Z345" s="927">
        <f>'事業主控（こちらにご入力下さい）'!Z345</f>
        <v>0</v>
      </c>
      <c r="AA345" s="928"/>
      <c r="AB345" s="928"/>
      <c r="AC345" s="928"/>
      <c r="AD345" s="927">
        <f>'事業主控（こちらにご入力下さい）'!AD345</f>
        <v>0</v>
      </c>
      <c r="AE345" s="928"/>
      <c r="AF345" s="928"/>
      <c r="AG345" s="928"/>
      <c r="AH345" s="927">
        <f>'事業主控（こちらにご入力下さい）'!AH345</f>
        <v>0</v>
      </c>
      <c r="AI345" s="928"/>
      <c r="AJ345" s="928"/>
      <c r="AK345" s="1082"/>
      <c r="AL345" s="439">
        <f>'事業主控（こちらにご入力下さい）'!AL345</f>
        <v>0</v>
      </c>
      <c r="AM345" s="1081"/>
      <c r="AN345" s="708">
        <f>'事業主控（こちらにご入力下さい）'!AN345</f>
        <v>0</v>
      </c>
      <c r="AO345" s="709"/>
      <c r="AP345" s="709"/>
      <c r="AQ345" s="709"/>
      <c r="AR345" s="709"/>
      <c r="AS345" s="58"/>
    </row>
    <row r="346" spans="2:45" ht="18" customHeight="1" x14ac:dyDescent="0.15">
      <c r="B346" s="1072">
        <f>'事業主控（こちらにご入力下さい）'!B346</f>
        <v>0</v>
      </c>
      <c r="C346" s="1073"/>
      <c r="D346" s="1073"/>
      <c r="E346" s="1073"/>
      <c r="F346" s="1073"/>
      <c r="G346" s="1073"/>
      <c r="H346" s="1073"/>
      <c r="I346" s="1160"/>
      <c r="J346" s="1072">
        <f>'事業主控（こちらにご入力下さい）'!J346</f>
        <v>0</v>
      </c>
      <c r="K346" s="1073"/>
      <c r="L346" s="1073"/>
      <c r="M346" s="1073"/>
      <c r="N346" s="1074"/>
      <c r="O346" s="71">
        <f>'事業主控（こちらにご入力下さい）'!O346</f>
        <v>0</v>
      </c>
      <c r="P346" s="5" t="s">
        <v>45</v>
      </c>
      <c r="Q346" s="71">
        <f>'事業主控（こちらにご入力下さい）'!Q346</f>
        <v>0</v>
      </c>
      <c r="R346" s="5" t="s">
        <v>46</v>
      </c>
      <c r="S346" s="71">
        <f>'事業主控（こちらにご入力下さい）'!S346</f>
        <v>0</v>
      </c>
      <c r="T346" s="1022" t="s">
        <v>47</v>
      </c>
      <c r="U346" s="1022"/>
      <c r="V346" s="742">
        <f>'事業主控（こちらにご入力下さい）'!V346</f>
        <v>0</v>
      </c>
      <c r="W346" s="743"/>
      <c r="X346" s="743"/>
      <c r="Y346" s="66"/>
      <c r="Z346" s="53"/>
      <c r="AA346" s="73"/>
      <c r="AB346" s="73"/>
      <c r="AC346" s="66"/>
      <c r="AD346" s="53"/>
      <c r="AE346" s="73"/>
      <c r="AF346" s="73"/>
      <c r="AG346" s="66"/>
      <c r="AH346" s="744">
        <f>'事業主控（こちらにご入力下さい）'!AH346</f>
        <v>0</v>
      </c>
      <c r="AI346" s="745"/>
      <c r="AJ346" s="745"/>
      <c r="AK346" s="1080"/>
      <c r="AL346" s="53"/>
      <c r="AM346" s="54"/>
      <c r="AN346" s="744">
        <f>'事業主控（こちらにご入力下さい）'!AN346</f>
        <v>0</v>
      </c>
      <c r="AO346" s="745"/>
      <c r="AP346" s="745"/>
      <c r="AQ346" s="745"/>
      <c r="AR346" s="745"/>
      <c r="AS346" s="74"/>
    </row>
    <row r="347" spans="2:45" ht="18" customHeight="1" x14ac:dyDescent="0.15">
      <c r="B347" s="1075"/>
      <c r="C347" s="1076"/>
      <c r="D347" s="1076"/>
      <c r="E347" s="1076"/>
      <c r="F347" s="1076"/>
      <c r="G347" s="1076"/>
      <c r="H347" s="1076"/>
      <c r="I347" s="1161"/>
      <c r="J347" s="1075"/>
      <c r="K347" s="1076"/>
      <c r="L347" s="1076"/>
      <c r="M347" s="1076"/>
      <c r="N347" s="1077"/>
      <c r="O347" s="75">
        <f>'事業主控（こちらにご入力下さい）'!O347</f>
        <v>0</v>
      </c>
      <c r="P347" s="16" t="s">
        <v>45</v>
      </c>
      <c r="Q347" s="75">
        <f>'事業主控（こちらにご入力下さい）'!Q347</f>
        <v>0</v>
      </c>
      <c r="R347" s="16" t="s">
        <v>46</v>
      </c>
      <c r="S347" s="75">
        <f>'事業主控（こちらにご入力下さい）'!S347</f>
        <v>0</v>
      </c>
      <c r="T347" s="480" t="s">
        <v>48</v>
      </c>
      <c r="U347" s="480"/>
      <c r="V347" s="927">
        <f>'事業主控（こちらにご入力下さい）'!V347</f>
        <v>0</v>
      </c>
      <c r="W347" s="928"/>
      <c r="X347" s="928"/>
      <c r="Y347" s="928"/>
      <c r="Z347" s="927">
        <f>'事業主控（こちらにご入力下さい）'!Z347</f>
        <v>0</v>
      </c>
      <c r="AA347" s="928"/>
      <c r="AB347" s="928"/>
      <c r="AC347" s="928"/>
      <c r="AD347" s="927">
        <f>'事業主控（こちらにご入力下さい）'!AD347</f>
        <v>0</v>
      </c>
      <c r="AE347" s="928"/>
      <c r="AF347" s="928"/>
      <c r="AG347" s="928"/>
      <c r="AH347" s="927">
        <f>'事業主控（こちらにご入力下さい）'!AH347</f>
        <v>0</v>
      </c>
      <c r="AI347" s="928"/>
      <c r="AJ347" s="928"/>
      <c r="AK347" s="1082"/>
      <c r="AL347" s="439">
        <f>'事業主控（こちらにご入力下さい）'!AL347</f>
        <v>0</v>
      </c>
      <c r="AM347" s="1081"/>
      <c r="AN347" s="708">
        <f>'事業主控（こちらにご入力下さい）'!AN347</f>
        <v>0</v>
      </c>
      <c r="AO347" s="709"/>
      <c r="AP347" s="709"/>
      <c r="AQ347" s="709"/>
      <c r="AR347" s="709"/>
      <c r="AS347" s="58"/>
    </row>
    <row r="348" spans="2:45" ht="18" customHeight="1" x14ac:dyDescent="0.15">
      <c r="B348" s="1072">
        <f>'事業主控（こちらにご入力下さい）'!B348</f>
        <v>0</v>
      </c>
      <c r="C348" s="1073"/>
      <c r="D348" s="1073"/>
      <c r="E348" s="1073"/>
      <c r="F348" s="1073"/>
      <c r="G348" s="1073"/>
      <c r="H348" s="1073"/>
      <c r="I348" s="1160"/>
      <c r="J348" s="1072">
        <f>'事業主控（こちらにご入力下さい）'!J348</f>
        <v>0</v>
      </c>
      <c r="K348" s="1073"/>
      <c r="L348" s="1073"/>
      <c r="M348" s="1073"/>
      <c r="N348" s="1074"/>
      <c r="O348" s="71">
        <f>'事業主控（こちらにご入力下さい）'!O348</f>
        <v>0</v>
      </c>
      <c r="P348" s="5" t="s">
        <v>45</v>
      </c>
      <c r="Q348" s="71">
        <f>'事業主控（こちらにご入力下さい）'!Q348</f>
        <v>0</v>
      </c>
      <c r="R348" s="5" t="s">
        <v>46</v>
      </c>
      <c r="S348" s="71">
        <f>'事業主控（こちらにご入力下さい）'!S348</f>
        <v>0</v>
      </c>
      <c r="T348" s="1022" t="s">
        <v>47</v>
      </c>
      <c r="U348" s="1022"/>
      <c r="V348" s="742">
        <f>'事業主控（こちらにご入力下さい）'!V348</f>
        <v>0</v>
      </c>
      <c r="W348" s="743"/>
      <c r="X348" s="743"/>
      <c r="Y348" s="66"/>
      <c r="Z348" s="53"/>
      <c r="AA348" s="73"/>
      <c r="AB348" s="73"/>
      <c r="AC348" s="66"/>
      <c r="AD348" s="53"/>
      <c r="AE348" s="73"/>
      <c r="AF348" s="73"/>
      <c r="AG348" s="66"/>
      <c r="AH348" s="744">
        <f>'事業主控（こちらにご入力下さい）'!AH348</f>
        <v>0</v>
      </c>
      <c r="AI348" s="745"/>
      <c r="AJ348" s="745"/>
      <c r="AK348" s="1080"/>
      <c r="AL348" s="53"/>
      <c r="AM348" s="54"/>
      <c r="AN348" s="744">
        <f>'事業主控（こちらにご入力下さい）'!AN348</f>
        <v>0</v>
      </c>
      <c r="AO348" s="745"/>
      <c r="AP348" s="745"/>
      <c r="AQ348" s="745"/>
      <c r="AR348" s="745"/>
      <c r="AS348" s="74"/>
    </row>
    <row r="349" spans="2:45" ht="18" customHeight="1" x14ac:dyDescent="0.15">
      <c r="B349" s="1075"/>
      <c r="C349" s="1076"/>
      <c r="D349" s="1076"/>
      <c r="E349" s="1076"/>
      <c r="F349" s="1076"/>
      <c r="G349" s="1076"/>
      <c r="H349" s="1076"/>
      <c r="I349" s="1161"/>
      <c r="J349" s="1075"/>
      <c r="K349" s="1076"/>
      <c r="L349" s="1076"/>
      <c r="M349" s="1076"/>
      <c r="N349" s="1077"/>
      <c r="O349" s="75">
        <f>'事業主控（こちらにご入力下さい）'!O349</f>
        <v>0</v>
      </c>
      <c r="P349" s="16" t="s">
        <v>45</v>
      </c>
      <c r="Q349" s="75">
        <f>'事業主控（こちらにご入力下さい）'!Q349</f>
        <v>0</v>
      </c>
      <c r="R349" s="16" t="s">
        <v>46</v>
      </c>
      <c r="S349" s="75">
        <f>'事業主控（こちらにご入力下さい）'!S349</f>
        <v>0</v>
      </c>
      <c r="T349" s="480" t="s">
        <v>48</v>
      </c>
      <c r="U349" s="480"/>
      <c r="V349" s="927">
        <f>'事業主控（こちらにご入力下さい）'!V349</f>
        <v>0</v>
      </c>
      <c r="W349" s="928"/>
      <c r="X349" s="928"/>
      <c r="Y349" s="928"/>
      <c r="Z349" s="927">
        <f>'事業主控（こちらにご入力下さい）'!Z349</f>
        <v>0</v>
      </c>
      <c r="AA349" s="928"/>
      <c r="AB349" s="928"/>
      <c r="AC349" s="928"/>
      <c r="AD349" s="927">
        <f>'事業主控（こちらにご入力下さい）'!AD349</f>
        <v>0</v>
      </c>
      <c r="AE349" s="928"/>
      <c r="AF349" s="928"/>
      <c r="AG349" s="928"/>
      <c r="AH349" s="927">
        <f>'事業主控（こちらにご入力下さい）'!AH349</f>
        <v>0</v>
      </c>
      <c r="AI349" s="928"/>
      <c r="AJ349" s="928"/>
      <c r="AK349" s="1082"/>
      <c r="AL349" s="439">
        <f>'事業主控（こちらにご入力下さい）'!AL349</f>
        <v>0</v>
      </c>
      <c r="AM349" s="1081"/>
      <c r="AN349" s="708">
        <f>'事業主控（こちらにご入力下さい）'!AN349</f>
        <v>0</v>
      </c>
      <c r="AO349" s="709"/>
      <c r="AP349" s="709"/>
      <c r="AQ349" s="709"/>
      <c r="AR349" s="709"/>
      <c r="AS349" s="58"/>
    </row>
    <row r="350" spans="2:45" ht="18" customHeight="1" x14ac:dyDescent="0.15">
      <c r="B350" s="441" t="s">
        <v>85</v>
      </c>
      <c r="C350" s="442"/>
      <c r="D350" s="442"/>
      <c r="E350" s="443"/>
      <c r="F350" s="1163">
        <f>'事業主控（こちらにご入力下さい）'!F350</f>
        <v>0</v>
      </c>
      <c r="G350" s="1164"/>
      <c r="H350" s="1164"/>
      <c r="I350" s="1164"/>
      <c r="J350" s="1164"/>
      <c r="K350" s="1164"/>
      <c r="L350" s="1164"/>
      <c r="M350" s="1164"/>
      <c r="N350" s="1165"/>
      <c r="O350" s="441" t="s">
        <v>63</v>
      </c>
      <c r="P350" s="442"/>
      <c r="Q350" s="442"/>
      <c r="R350" s="442"/>
      <c r="S350" s="442"/>
      <c r="T350" s="442"/>
      <c r="U350" s="443"/>
      <c r="V350" s="744">
        <f>'事業主控（こちらにご入力下さい）'!V350</f>
        <v>0</v>
      </c>
      <c r="W350" s="745"/>
      <c r="X350" s="745"/>
      <c r="Y350" s="1080"/>
      <c r="Z350" s="53"/>
      <c r="AA350" s="73"/>
      <c r="AB350" s="73"/>
      <c r="AC350" s="66"/>
      <c r="AD350" s="53"/>
      <c r="AE350" s="73"/>
      <c r="AF350" s="73"/>
      <c r="AG350" s="66"/>
      <c r="AH350" s="744">
        <f>'事業主控（こちらにご入力下さい）'!AH350</f>
        <v>0</v>
      </c>
      <c r="AI350" s="745"/>
      <c r="AJ350" s="745"/>
      <c r="AK350" s="1080"/>
      <c r="AL350" s="53"/>
      <c r="AM350" s="54"/>
      <c r="AN350" s="744">
        <f>'事業主控（こちらにご入力下さい）'!AN350</f>
        <v>0</v>
      </c>
      <c r="AO350" s="745"/>
      <c r="AP350" s="745"/>
      <c r="AQ350" s="745"/>
      <c r="AR350" s="745"/>
      <c r="AS350" s="74"/>
    </row>
    <row r="351" spans="2:45" ht="18" customHeight="1" x14ac:dyDescent="0.15">
      <c r="B351" s="444"/>
      <c r="C351" s="445"/>
      <c r="D351" s="445"/>
      <c r="E351" s="446"/>
      <c r="F351" s="1166"/>
      <c r="G351" s="1167"/>
      <c r="H351" s="1167"/>
      <c r="I351" s="1167"/>
      <c r="J351" s="1167"/>
      <c r="K351" s="1167"/>
      <c r="L351" s="1167"/>
      <c r="M351" s="1167"/>
      <c r="N351" s="1168"/>
      <c r="O351" s="444"/>
      <c r="P351" s="445"/>
      <c r="Q351" s="445"/>
      <c r="R351" s="445"/>
      <c r="S351" s="445"/>
      <c r="T351" s="445"/>
      <c r="U351" s="446"/>
      <c r="V351" s="434">
        <f>'事業主控（こちらにご入力下さい）'!V351</f>
        <v>0</v>
      </c>
      <c r="W351" s="1054"/>
      <c r="X351" s="1054"/>
      <c r="Y351" s="1055"/>
      <c r="Z351" s="434">
        <f>'事業主控（こちらにご入力下さい）'!Z351</f>
        <v>0</v>
      </c>
      <c r="AA351" s="1052"/>
      <c r="AB351" s="1052"/>
      <c r="AC351" s="1053"/>
      <c r="AD351" s="434">
        <f>'事業主控（こちらにご入力下さい）'!AD351</f>
        <v>0</v>
      </c>
      <c r="AE351" s="1052"/>
      <c r="AF351" s="1052"/>
      <c r="AG351" s="1053"/>
      <c r="AH351" s="434">
        <f>'事業主控（こちらにご入力下さい）'!AH351</f>
        <v>0</v>
      </c>
      <c r="AI351" s="435"/>
      <c r="AJ351" s="435"/>
      <c r="AK351" s="435"/>
      <c r="AL351" s="55"/>
      <c r="AM351" s="56"/>
      <c r="AN351" s="434">
        <f>'事業主控（こちらにご入力下さい）'!AN351</f>
        <v>0</v>
      </c>
      <c r="AO351" s="1054"/>
      <c r="AP351" s="1054"/>
      <c r="AQ351" s="1054"/>
      <c r="AR351" s="1054"/>
      <c r="AS351" s="182"/>
    </row>
    <row r="352" spans="2:45" ht="18" customHeight="1" x14ac:dyDescent="0.15">
      <c r="B352" s="447"/>
      <c r="C352" s="448"/>
      <c r="D352" s="448"/>
      <c r="E352" s="449"/>
      <c r="F352" s="1169"/>
      <c r="G352" s="1170"/>
      <c r="H352" s="1170"/>
      <c r="I352" s="1170"/>
      <c r="J352" s="1170"/>
      <c r="K352" s="1170"/>
      <c r="L352" s="1170"/>
      <c r="M352" s="1170"/>
      <c r="N352" s="1171"/>
      <c r="O352" s="447"/>
      <c r="P352" s="448"/>
      <c r="Q352" s="448"/>
      <c r="R352" s="448"/>
      <c r="S352" s="448"/>
      <c r="T352" s="448"/>
      <c r="U352" s="449"/>
      <c r="V352" s="708">
        <f>'事業主控（こちらにご入力下さい）'!V352</f>
        <v>0</v>
      </c>
      <c r="W352" s="709"/>
      <c r="X352" s="709"/>
      <c r="Y352" s="1079"/>
      <c r="Z352" s="708">
        <f>'事業主控（こちらにご入力下さい）'!Z352</f>
        <v>0</v>
      </c>
      <c r="AA352" s="709"/>
      <c r="AB352" s="709"/>
      <c r="AC352" s="1079"/>
      <c r="AD352" s="708">
        <f>'事業主控（こちらにご入力下さい）'!AD352</f>
        <v>0</v>
      </c>
      <c r="AE352" s="709"/>
      <c r="AF352" s="709"/>
      <c r="AG352" s="1079"/>
      <c r="AH352" s="708">
        <f>'事業主控（こちらにご入力下さい）'!AH352</f>
        <v>0</v>
      </c>
      <c r="AI352" s="709"/>
      <c r="AJ352" s="709"/>
      <c r="AK352" s="1079"/>
      <c r="AL352" s="57"/>
      <c r="AM352" s="58"/>
      <c r="AN352" s="708">
        <f>'事業主控（こちらにご入力下さい）'!AN352</f>
        <v>0</v>
      </c>
      <c r="AO352" s="709"/>
      <c r="AP352" s="709"/>
      <c r="AQ352" s="709"/>
      <c r="AR352" s="709"/>
      <c r="AS352" s="58"/>
    </row>
    <row r="353" spans="2:45" ht="18" customHeight="1" x14ac:dyDescent="0.15">
      <c r="AN353" s="1078">
        <f>'事業主控（こちらにご入力下さい）'!AN353</f>
        <v>0</v>
      </c>
      <c r="AO353" s="1078"/>
      <c r="AP353" s="1078"/>
      <c r="AQ353" s="1078"/>
      <c r="AR353" s="1078"/>
    </row>
    <row r="354" spans="2:45" ht="31.5" customHeight="1" x14ac:dyDescent="0.15">
      <c r="AN354" s="82"/>
      <c r="AO354" s="82"/>
      <c r="AP354" s="82"/>
      <c r="AQ354" s="82"/>
      <c r="AR354" s="82"/>
    </row>
    <row r="355" spans="2:45" ht="7.5" customHeight="1" x14ac:dyDescent="0.15">
      <c r="X355" s="6"/>
      <c r="Y355" s="6"/>
    </row>
    <row r="356" spans="2:45" ht="10.5" customHeight="1" x14ac:dyDescent="0.15">
      <c r="X356" s="6"/>
      <c r="Y356" s="6"/>
    </row>
    <row r="357" spans="2:45" ht="5.25" customHeight="1" x14ac:dyDescent="0.15">
      <c r="X357" s="6"/>
      <c r="Y357" s="6"/>
    </row>
    <row r="358" spans="2:45" ht="5.25" customHeight="1" x14ac:dyDescent="0.15">
      <c r="X358" s="6"/>
      <c r="Y358" s="6"/>
    </row>
    <row r="359" spans="2:45" ht="5.25" customHeight="1" x14ac:dyDescent="0.15">
      <c r="X359" s="6"/>
      <c r="Y359" s="6"/>
    </row>
    <row r="360" spans="2:45" ht="5.25" customHeight="1" x14ac:dyDescent="0.15">
      <c r="X360" s="6"/>
      <c r="Y360" s="6"/>
    </row>
    <row r="361" spans="2:45" ht="17.25" customHeight="1" x14ac:dyDescent="0.15">
      <c r="B361" s="2" t="s">
        <v>50</v>
      </c>
      <c r="S361" s="4"/>
      <c r="T361" s="4"/>
      <c r="U361" s="4"/>
      <c r="V361" s="4"/>
      <c r="W361" s="4"/>
      <c r="AL361" s="48"/>
      <c r="AM361" s="48"/>
      <c r="AN361" s="48"/>
      <c r="AO361" s="48"/>
    </row>
    <row r="362" spans="2:45" ht="12.75" customHeight="1" x14ac:dyDescent="0.15">
      <c r="M362" s="49"/>
      <c r="N362" s="49"/>
      <c r="O362" s="49"/>
      <c r="P362" s="49"/>
      <c r="Q362" s="49"/>
      <c r="R362" s="49"/>
      <c r="S362" s="49"/>
      <c r="T362" s="50"/>
      <c r="U362" s="50"/>
      <c r="V362" s="50"/>
      <c r="W362" s="50"/>
      <c r="X362" s="50"/>
      <c r="Y362" s="50"/>
      <c r="Z362" s="50"/>
      <c r="AA362" s="49"/>
      <c r="AB362" s="49"/>
      <c r="AC362" s="49"/>
      <c r="AL362" s="48"/>
      <c r="AM362" s="560" t="s">
        <v>268</v>
      </c>
      <c r="AN362" s="1172"/>
      <c r="AO362" s="1172"/>
      <c r="AP362" s="1173"/>
    </row>
    <row r="363" spans="2:45" ht="12.75" customHeight="1" x14ac:dyDescent="0.15">
      <c r="M363" s="49"/>
      <c r="N363" s="49"/>
      <c r="O363" s="49"/>
      <c r="P363" s="49"/>
      <c r="Q363" s="49"/>
      <c r="R363" s="49"/>
      <c r="S363" s="49"/>
      <c r="T363" s="50"/>
      <c r="U363" s="50"/>
      <c r="V363" s="50"/>
      <c r="W363" s="50"/>
      <c r="X363" s="50"/>
      <c r="Y363" s="50"/>
      <c r="Z363" s="50"/>
      <c r="AA363" s="49"/>
      <c r="AB363" s="49"/>
      <c r="AC363" s="49"/>
      <c r="AL363" s="48"/>
      <c r="AM363" s="1174"/>
      <c r="AN363" s="1175"/>
      <c r="AO363" s="1175"/>
      <c r="AP363" s="1176"/>
    </row>
    <row r="364" spans="2:45" ht="12.75" customHeight="1" x14ac:dyDescent="0.15">
      <c r="M364" s="49"/>
      <c r="N364" s="49"/>
      <c r="O364" s="49"/>
      <c r="P364" s="49"/>
      <c r="Q364" s="49"/>
      <c r="R364" s="49"/>
      <c r="S364" s="49"/>
      <c r="T364" s="49"/>
      <c r="U364" s="49"/>
      <c r="V364" s="49"/>
      <c r="W364" s="49"/>
      <c r="X364" s="49"/>
      <c r="Y364" s="49"/>
      <c r="Z364" s="49"/>
      <c r="AA364" s="49"/>
      <c r="AB364" s="49"/>
      <c r="AC364" s="49"/>
      <c r="AL364" s="48"/>
      <c r="AM364" s="48"/>
      <c r="AN364" s="222"/>
      <c r="AO364" s="222"/>
    </row>
    <row r="365" spans="2:45" ht="6" customHeight="1" x14ac:dyDescent="0.15">
      <c r="M365" s="49"/>
      <c r="N365" s="49"/>
      <c r="O365" s="49"/>
      <c r="P365" s="49"/>
      <c r="Q365" s="49"/>
      <c r="R365" s="49"/>
      <c r="S365" s="49"/>
      <c r="T365" s="49"/>
      <c r="U365" s="49"/>
      <c r="V365" s="49"/>
      <c r="W365" s="49"/>
      <c r="X365" s="49"/>
      <c r="Y365" s="49"/>
      <c r="Z365" s="49"/>
      <c r="AA365" s="49"/>
      <c r="AB365" s="49"/>
      <c r="AC365" s="49"/>
      <c r="AL365" s="48"/>
      <c r="AM365" s="48"/>
    </row>
    <row r="366" spans="2:45" ht="12.75" customHeight="1" x14ac:dyDescent="0.15">
      <c r="B366" s="566" t="s">
        <v>2</v>
      </c>
      <c r="C366" s="567"/>
      <c r="D366" s="567"/>
      <c r="E366" s="567"/>
      <c r="F366" s="567"/>
      <c r="G366" s="567"/>
      <c r="H366" s="567"/>
      <c r="I366" s="567"/>
      <c r="J366" s="569" t="s">
        <v>10</v>
      </c>
      <c r="K366" s="569"/>
      <c r="L366" s="3" t="s">
        <v>3</v>
      </c>
      <c r="M366" s="569" t="s">
        <v>11</v>
      </c>
      <c r="N366" s="569"/>
      <c r="O366" s="570" t="s">
        <v>12</v>
      </c>
      <c r="P366" s="569"/>
      <c r="Q366" s="569"/>
      <c r="R366" s="569"/>
      <c r="S366" s="569"/>
      <c r="T366" s="569"/>
      <c r="U366" s="569" t="s">
        <v>13</v>
      </c>
      <c r="V366" s="569"/>
      <c r="W366" s="569"/>
      <c r="AD366" s="5"/>
      <c r="AE366" s="5"/>
      <c r="AF366" s="5"/>
      <c r="AG366" s="5"/>
      <c r="AH366" s="5"/>
      <c r="AI366" s="5"/>
      <c r="AJ366" s="5"/>
      <c r="AL366" s="571">
        <f>$AL$9</f>
        <v>0</v>
      </c>
      <c r="AM366" s="572"/>
      <c r="AN366" s="502" t="s">
        <v>4</v>
      </c>
      <c r="AO366" s="502"/>
      <c r="AP366" s="572">
        <v>9</v>
      </c>
      <c r="AQ366" s="572"/>
      <c r="AR366" s="502" t="s">
        <v>5</v>
      </c>
      <c r="AS366" s="503"/>
    </row>
    <row r="367" spans="2:45" ht="13.5" customHeight="1" x14ac:dyDescent="0.15">
      <c r="B367" s="567"/>
      <c r="C367" s="567"/>
      <c r="D367" s="567"/>
      <c r="E367" s="567"/>
      <c r="F367" s="567"/>
      <c r="G367" s="567"/>
      <c r="H367" s="567"/>
      <c r="I367" s="567"/>
      <c r="J367" s="508" t="str">
        <f>$J$10</f>
        <v>1</v>
      </c>
      <c r="K367" s="510" t="str">
        <f>$K$10</f>
        <v>2</v>
      </c>
      <c r="L367" s="513" t="str">
        <f>$L$10</f>
        <v>1</v>
      </c>
      <c r="M367" s="516" t="str">
        <f>$M$10</f>
        <v>0</v>
      </c>
      <c r="N367" s="510" t="str">
        <f>$N$10</f>
        <v>3</v>
      </c>
      <c r="O367" s="516" t="str">
        <f>$O$10</f>
        <v>9</v>
      </c>
      <c r="P367" s="519" t="str">
        <f>$P$10</f>
        <v>3</v>
      </c>
      <c r="Q367" s="519" t="str">
        <f>$Q$10</f>
        <v>9</v>
      </c>
      <c r="R367" s="519" t="str">
        <f>$R$10</f>
        <v>0</v>
      </c>
      <c r="S367" s="519" t="str">
        <f>$S$10</f>
        <v>2</v>
      </c>
      <c r="T367" s="510" t="str">
        <f>$T$10</f>
        <v>5</v>
      </c>
      <c r="U367" s="516">
        <f>$U$10</f>
        <v>0</v>
      </c>
      <c r="V367" s="519">
        <f>$V$10</f>
        <v>0</v>
      </c>
      <c r="W367" s="510">
        <f>$W$10</f>
        <v>0</v>
      </c>
      <c r="AD367" s="5"/>
      <c r="AE367" s="5"/>
      <c r="AF367" s="5"/>
      <c r="AG367" s="5"/>
      <c r="AH367" s="5"/>
      <c r="AI367" s="5"/>
      <c r="AJ367" s="5"/>
      <c r="AL367" s="573"/>
      <c r="AM367" s="574"/>
      <c r="AN367" s="504"/>
      <c r="AO367" s="504"/>
      <c r="AP367" s="574"/>
      <c r="AQ367" s="574"/>
      <c r="AR367" s="504"/>
      <c r="AS367" s="505"/>
    </row>
    <row r="368" spans="2:45" ht="9" customHeight="1" x14ac:dyDescent="0.15">
      <c r="B368" s="567"/>
      <c r="C368" s="567"/>
      <c r="D368" s="567"/>
      <c r="E368" s="567"/>
      <c r="F368" s="567"/>
      <c r="G368" s="567"/>
      <c r="H368" s="567"/>
      <c r="I368" s="567"/>
      <c r="J368" s="509"/>
      <c r="K368" s="511"/>
      <c r="L368" s="514"/>
      <c r="M368" s="517"/>
      <c r="N368" s="511"/>
      <c r="O368" s="517"/>
      <c r="P368" s="520"/>
      <c r="Q368" s="520"/>
      <c r="R368" s="520"/>
      <c r="S368" s="520"/>
      <c r="T368" s="511"/>
      <c r="U368" s="517"/>
      <c r="V368" s="520"/>
      <c r="W368" s="511"/>
      <c r="AD368" s="5"/>
      <c r="AE368" s="5"/>
      <c r="AF368" s="5"/>
      <c r="AG368" s="5"/>
      <c r="AH368" s="5"/>
      <c r="AI368" s="5"/>
      <c r="AJ368" s="5"/>
      <c r="AL368" s="575"/>
      <c r="AM368" s="576"/>
      <c r="AN368" s="506"/>
      <c r="AO368" s="506"/>
      <c r="AP368" s="576"/>
      <c r="AQ368" s="576"/>
      <c r="AR368" s="506"/>
      <c r="AS368" s="507"/>
    </row>
    <row r="369" spans="2:45" ht="6" customHeight="1" x14ac:dyDescent="0.15">
      <c r="B369" s="568"/>
      <c r="C369" s="568"/>
      <c r="D369" s="568"/>
      <c r="E369" s="568"/>
      <c r="F369" s="568"/>
      <c r="G369" s="568"/>
      <c r="H369" s="568"/>
      <c r="I369" s="568"/>
      <c r="J369" s="509"/>
      <c r="K369" s="512"/>
      <c r="L369" s="515"/>
      <c r="M369" s="518"/>
      <c r="N369" s="512"/>
      <c r="O369" s="518"/>
      <c r="P369" s="521"/>
      <c r="Q369" s="521"/>
      <c r="R369" s="521"/>
      <c r="S369" s="521"/>
      <c r="T369" s="512"/>
      <c r="U369" s="518"/>
      <c r="V369" s="521"/>
      <c r="W369" s="512"/>
    </row>
    <row r="370" spans="2:45" ht="15" customHeight="1" x14ac:dyDescent="0.15">
      <c r="B370" s="487" t="s">
        <v>51</v>
      </c>
      <c r="C370" s="488"/>
      <c r="D370" s="488"/>
      <c r="E370" s="488"/>
      <c r="F370" s="488"/>
      <c r="G370" s="488"/>
      <c r="H370" s="488"/>
      <c r="I370" s="489"/>
      <c r="J370" s="487" t="s">
        <v>6</v>
      </c>
      <c r="K370" s="488"/>
      <c r="L370" s="488"/>
      <c r="M370" s="488"/>
      <c r="N370" s="496"/>
      <c r="O370" s="499" t="s">
        <v>52</v>
      </c>
      <c r="P370" s="488"/>
      <c r="Q370" s="488"/>
      <c r="R370" s="488"/>
      <c r="S370" s="488"/>
      <c r="T370" s="488"/>
      <c r="U370" s="489"/>
      <c r="V370" s="12" t="s">
        <v>53</v>
      </c>
      <c r="W370" s="27"/>
      <c r="X370" s="27"/>
      <c r="Y370" s="526" t="s">
        <v>54</v>
      </c>
      <c r="Z370" s="526"/>
      <c r="AA370" s="526"/>
      <c r="AB370" s="526"/>
      <c r="AC370" s="526"/>
      <c r="AD370" s="526"/>
      <c r="AE370" s="526"/>
      <c r="AF370" s="526"/>
      <c r="AG370" s="526"/>
      <c r="AH370" s="526"/>
      <c r="AI370" s="27"/>
      <c r="AJ370" s="27"/>
      <c r="AK370" s="28"/>
      <c r="AL370" s="527" t="s">
        <v>55</v>
      </c>
      <c r="AM370" s="527"/>
      <c r="AN370" s="528" t="s">
        <v>62</v>
      </c>
      <c r="AO370" s="528"/>
      <c r="AP370" s="528"/>
      <c r="AQ370" s="528"/>
      <c r="AR370" s="528"/>
      <c r="AS370" s="529"/>
    </row>
    <row r="371" spans="2:45" ht="13.5" customHeight="1" x14ac:dyDescent="0.15">
      <c r="B371" s="490"/>
      <c r="C371" s="491"/>
      <c r="D371" s="491"/>
      <c r="E371" s="491"/>
      <c r="F371" s="491"/>
      <c r="G371" s="491"/>
      <c r="H371" s="491"/>
      <c r="I371" s="492"/>
      <c r="J371" s="490"/>
      <c r="K371" s="491"/>
      <c r="L371" s="491"/>
      <c r="M371" s="491"/>
      <c r="N371" s="497"/>
      <c r="O371" s="500"/>
      <c r="P371" s="491"/>
      <c r="Q371" s="491"/>
      <c r="R371" s="491"/>
      <c r="S371" s="491"/>
      <c r="T371" s="491"/>
      <c r="U371" s="492"/>
      <c r="V371" s="530" t="s">
        <v>7</v>
      </c>
      <c r="W371" s="643"/>
      <c r="X371" s="643"/>
      <c r="Y371" s="644"/>
      <c r="Z371" s="536" t="s">
        <v>16</v>
      </c>
      <c r="AA371" s="537"/>
      <c r="AB371" s="537"/>
      <c r="AC371" s="538"/>
      <c r="AD371" s="648" t="s">
        <v>17</v>
      </c>
      <c r="AE371" s="649"/>
      <c r="AF371" s="649"/>
      <c r="AG371" s="650"/>
      <c r="AH371" s="1090" t="s">
        <v>86</v>
      </c>
      <c r="AI371" s="502"/>
      <c r="AJ371" s="502"/>
      <c r="AK371" s="503"/>
      <c r="AL371" s="554" t="s">
        <v>56</v>
      </c>
      <c r="AM371" s="554"/>
      <c r="AN371" s="556" t="s">
        <v>19</v>
      </c>
      <c r="AO371" s="557"/>
      <c r="AP371" s="557"/>
      <c r="AQ371" s="557"/>
      <c r="AR371" s="558"/>
      <c r="AS371" s="559"/>
    </row>
    <row r="372" spans="2:45" ht="13.5" customHeight="1" x14ac:dyDescent="0.15">
      <c r="B372" s="493"/>
      <c r="C372" s="494"/>
      <c r="D372" s="494"/>
      <c r="E372" s="494"/>
      <c r="F372" s="494"/>
      <c r="G372" s="494"/>
      <c r="H372" s="494"/>
      <c r="I372" s="495"/>
      <c r="J372" s="493"/>
      <c r="K372" s="494"/>
      <c r="L372" s="494"/>
      <c r="M372" s="494"/>
      <c r="N372" s="498"/>
      <c r="O372" s="501"/>
      <c r="P372" s="494"/>
      <c r="Q372" s="494"/>
      <c r="R372" s="494"/>
      <c r="S372" s="494"/>
      <c r="T372" s="494"/>
      <c r="U372" s="495"/>
      <c r="V372" s="645"/>
      <c r="W372" s="646"/>
      <c r="X372" s="646"/>
      <c r="Y372" s="647"/>
      <c r="Z372" s="539"/>
      <c r="AA372" s="540"/>
      <c r="AB372" s="540"/>
      <c r="AC372" s="541"/>
      <c r="AD372" s="651"/>
      <c r="AE372" s="652"/>
      <c r="AF372" s="652"/>
      <c r="AG372" s="653"/>
      <c r="AH372" s="1091"/>
      <c r="AI372" s="506"/>
      <c r="AJ372" s="506"/>
      <c r="AK372" s="507"/>
      <c r="AL372" s="555"/>
      <c r="AM372" s="555"/>
      <c r="AN372" s="524"/>
      <c r="AO372" s="524"/>
      <c r="AP372" s="524"/>
      <c r="AQ372" s="524"/>
      <c r="AR372" s="524"/>
      <c r="AS372" s="525"/>
    </row>
    <row r="373" spans="2:45" ht="18" customHeight="1" x14ac:dyDescent="0.15">
      <c r="B373" s="1092">
        <f>'事業主控（こちらにご入力下さい）'!B373</f>
        <v>0</v>
      </c>
      <c r="C373" s="1093"/>
      <c r="D373" s="1093"/>
      <c r="E373" s="1093"/>
      <c r="F373" s="1093"/>
      <c r="G373" s="1093"/>
      <c r="H373" s="1093"/>
      <c r="I373" s="1162"/>
      <c r="J373" s="1092">
        <f>'事業主控（こちらにご入力下さい）'!J373</f>
        <v>0</v>
      </c>
      <c r="K373" s="1093"/>
      <c r="L373" s="1093"/>
      <c r="M373" s="1093"/>
      <c r="N373" s="1094"/>
      <c r="O373" s="68">
        <f>'事業主控（こちらにご入力下さい）'!O373</f>
        <v>0</v>
      </c>
      <c r="P373" s="15" t="s">
        <v>45</v>
      </c>
      <c r="Q373" s="68">
        <f>'事業主控（こちらにご入力下さい）'!Q373</f>
        <v>0</v>
      </c>
      <c r="R373" s="15" t="s">
        <v>46</v>
      </c>
      <c r="S373" s="68">
        <f>'事業主控（こちらにご入力下さい）'!S373</f>
        <v>0</v>
      </c>
      <c r="T373" s="474" t="s">
        <v>47</v>
      </c>
      <c r="U373" s="474"/>
      <c r="V373" s="742">
        <f>'事業主控（こちらにご入力下さい）'!V373</f>
        <v>0</v>
      </c>
      <c r="W373" s="743"/>
      <c r="X373" s="743"/>
      <c r="Y373" s="65" t="s">
        <v>8</v>
      </c>
      <c r="Z373" s="53"/>
      <c r="AA373" s="73"/>
      <c r="AB373" s="73"/>
      <c r="AC373" s="65" t="s">
        <v>8</v>
      </c>
      <c r="AD373" s="53"/>
      <c r="AE373" s="73"/>
      <c r="AF373" s="73"/>
      <c r="AG373" s="70" t="s">
        <v>8</v>
      </c>
      <c r="AH373" s="1134">
        <f>'事業主控（こちらにご入力下さい）'!AH373</f>
        <v>0</v>
      </c>
      <c r="AI373" s="1135"/>
      <c r="AJ373" s="1135"/>
      <c r="AK373" s="1136"/>
      <c r="AL373" s="53"/>
      <c r="AM373" s="54"/>
      <c r="AN373" s="744">
        <f>'事業主控（こちらにご入力下さい）'!AN373</f>
        <v>0</v>
      </c>
      <c r="AO373" s="745"/>
      <c r="AP373" s="745"/>
      <c r="AQ373" s="745"/>
      <c r="AR373" s="745"/>
      <c r="AS373" s="70" t="s">
        <v>8</v>
      </c>
    </row>
    <row r="374" spans="2:45" ht="18" customHeight="1" x14ac:dyDescent="0.15">
      <c r="B374" s="1075"/>
      <c r="C374" s="1076"/>
      <c r="D374" s="1076"/>
      <c r="E374" s="1076"/>
      <c r="F374" s="1076"/>
      <c r="G374" s="1076"/>
      <c r="H374" s="1076"/>
      <c r="I374" s="1161"/>
      <c r="J374" s="1075"/>
      <c r="K374" s="1076"/>
      <c r="L374" s="1076"/>
      <c r="M374" s="1076"/>
      <c r="N374" s="1077"/>
      <c r="O374" s="75">
        <f>'事業主控（こちらにご入力下さい）'!O374</f>
        <v>0</v>
      </c>
      <c r="P374" s="16" t="s">
        <v>45</v>
      </c>
      <c r="Q374" s="75">
        <f>'事業主控（こちらにご入力下さい）'!Q374</f>
        <v>0</v>
      </c>
      <c r="R374" s="16" t="s">
        <v>46</v>
      </c>
      <c r="S374" s="75">
        <f>'事業主控（こちらにご入力下さい）'!S374</f>
        <v>0</v>
      </c>
      <c r="T374" s="480" t="s">
        <v>48</v>
      </c>
      <c r="U374" s="480"/>
      <c r="V374" s="708">
        <f>'事業主控（こちらにご入力下さい）'!V374</f>
        <v>0</v>
      </c>
      <c r="W374" s="709"/>
      <c r="X374" s="709"/>
      <c r="Y374" s="709"/>
      <c r="Z374" s="708">
        <f>'事業主控（こちらにご入力下さい）'!Z374</f>
        <v>0</v>
      </c>
      <c r="AA374" s="709"/>
      <c r="AB374" s="709"/>
      <c r="AC374" s="709"/>
      <c r="AD374" s="708">
        <f>'事業主控（こちらにご入力下さい）'!AD374</f>
        <v>0</v>
      </c>
      <c r="AE374" s="709"/>
      <c r="AF374" s="709"/>
      <c r="AG374" s="1079"/>
      <c r="AH374" s="708">
        <f>'事業主控（こちらにご入力下さい）'!AH374</f>
        <v>0</v>
      </c>
      <c r="AI374" s="709"/>
      <c r="AJ374" s="709"/>
      <c r="AK374" s="1079"/>
      <c r="AL374" s="439">
        <f>'事業主控（こちらにご入力下さい）'!AL374</f>
        <v>0</v>
      </c>
      <c r="AM374" s="1081"/>
      <c r="AN374" s="708">
        <f>'事業主控（こちらにご入力下さい）'!AN374</f>
        <v>0</v>
      </c>
      <c r="AO374" s="709"/>
      <c r="AP374" s="709"/>
      <c r="AQ374" s="709"/>
      <c r="AR374" s="709"/>
      <c r="AS374" s="58"/>
    </row>
    <row r="375" spans="2:45" ht="18" customHeight="1" x14ac:dyDescent="0.15">
      <c r="B375" s="1072">
        <f>'事業主控（こちらにご入力下さい）'!B375</f>
        <v>0</v>
      </c>
      <c r="C375" s="1073"/>
      <c r="D375" s="1073"/>
      <c r="E375" s="1073"/>
      <c r="F375" s="1073"/>
      <c r="G375" s="1073"/>
      <c r="H375" s="1073"/>
      <c r="I375" s="1160"/>
      <c r="J375" s="1072">
        <f>'事業主控（こちらにご入力下さい）'!J375</f>
        <v>0</v>
      </c>
      <c r="K375" s="1073"/>
      <c r="L375" s="1073"/>
      <c r="M375" s="1073"/>
      <c r="N375" s="1074"/>
      <c r="O375" s="71">
        <f>'事業主控（こちらにご入力下さい）'!O375</f>
        <v>0</v>
      </c>
      <c r="P375" s="5" t="s">
        <v>45</v>
      </c>
      <c r="Q375" s="71">
        <f>'事業主控（こちらにご入力下さい）'!Q375</f>
        <v>0</v>
      </c>
      <c r="R375" s="5" t="s">
        <v>46</v>
      </c>
      <c r="S375" s="71">
        <f>'事業主控（こちらにご入力下さい）'!S375</f>
        <v>0</v>
      </c>
      <c r="T375" s="1022" t="s">
        <v>47</v>
      </c>
      <c r="U375" s="1022"/>
      <c r="V375" s="742">
        <f>'事業主控（こちらにご入力下さい）'!V375</f>
        <v>0</v>
      </c>
      <c r="W375" s="743"/>
      <c r="X375" s="743"/>
      <c r="Y375" s="66"/>
      <c r="Z375" s="53"/>
      <c r="AA375" s="73"/>
      <c r="AB375" s="73"/>
      <c r="AC375" s="66"/>
      <c r="AD375" s="53"/>
      <c r="AE375" s="73"/>
      <c r="AF375" s="73"/>
      <c r="AG375" s="66"/>
      <c r="AH375" s="744">
        <f>'事業主控（こちらにご入力下さい）'!AH375</f>
        <v>0</v>
      </c>
      <c r="AI375" s="745"/>
      <c r="AJ375" s="745"/>
      <c r="AK375" s="1080"/>
      <c r="AL375" s="53"/>
      <c r="AM375" s="54"/>
      <c r="AN375" s="744">
        <f>'事業主控（こちらにご入力下さい）'!AN375</f>
        <v>0</v>
      </c>
      <c r="AO375" s="745"/>
      <c r="AP375" s="745"/>
      <c r="AQ375" s="745"/>
      <c r="AR375" s="745"/>
      <c r="AS375" s="74"/>
    </row>
    <row r="376" spans="2:45" ht="18" customHeight="1" x14ac:dyDescent="0.15">
      <c r="B376" s="1075"/>
      <c r="C376" s="1076"/>
      <c r="D376" s="1076"/>
      <c r="E376" s="1076"/>
      <c r="F376" s="1076"/>
      <c r="G376" s="1076"/>
      <c r="H376" s="1076"/>
      <c r="I376" s="1161"/>
      <c r="J376" s="1075"/>
      <c r="K376" s="1076"/>
      <c r="L376" s="1076"/>
      <c r="M376" s="1076"/>
      <c r="N376" s="1077"/>
      <c r="O376" s="75">
        <f>'事業主控（こちらにご入力下さい）'!O376</f>
        <v>0</v>
      </c>
      <c r="P376" s="16" t="s">
        <v>45</v>
      </c>
      <c r="Q376" s="75">
        <f>'事業主控（こちらにご入力下さい）'!Q376</f>
        <v>0</v>
      </c>
      <c r="R376" s="16" t="s">
        <v>46</v>
      </c>
      <c r="S376" s="75">
        <f>'事業主控（こちらにご入力下さい）'!S376</f>
        <v>0</v>
      </c>
      <c r="T376" s="480" t="s">
        <v>48</v>
      </c>
      <c r="U376" s="480"/>
      <c r="V376" s="927">
        <f>'事業主控（こちらにご入力下さい）'!V376</f>
        <v>0</v>
      </c>
      <c r="W376" s="928"/>
      <c r="X376" s="928"/>
      <c r="Y376" s="928"/>
      <c r="Z376" s="927">
        <f>'事業主控（こちらにご入力下さい）'!Z376</f>
        <v>0</v>
      </c>
      <c r="AA376" s="928"/>
      <c r="AB376" s="928"/>
      <c r="AC376" s="928"/>
      <c r="AD376" s="927">
        <f>'事業主控（こちらにご入力下さい）'!AD376</f>
        <v>0</v>
      </c>
      <c r="AE376" s="928"/>
      <c r="AF376" s="928"/>
      <c r="AG376" s="928"/>
      <c r="AH376" s="927">
        <f>'事業主控（こちらにご入力下さい）'!AH376</f>
        <v>0</v>
      </c>
      <c r="AI376" s="928"/>
      <c r="AJ376" s="928"/>
      <c r="AK376" s="1082"/>
      <c r="AL376" s="439">
        <f>'事業主控（こちらにご入力下さい）'!AL376</f>
        <v>0</v>
      </c>
      <c r="AM376" s="1081"/>
      <c r="AN376" s="708">
        <f>'事業主控（こちらにご入力下さい）'!AN376</f>
        <v>0</v>
      </c>
      <c r="AO376" s="709"/>
      <c r="AP376" s="709"/>
      <c r="AQ376" s="709"/>
      <c r="AR376" s="709"/>
      <c r="AS376" s="58"/>
    </row>
    <row r="377" spans="2:45" ht="18" customHeight="1" x14ac:dyDescent="0.15">
      <c r="B377" s="1072">
        <f>'事業主控（こちらにご入力下さい）'!B377</f>
        <v>0</v>
      </c>
      <c r="C377" s="1073"/>
      <c r="D377" s="1073"/>
      <c r="E377" s="1073"/>
      <c r="F377" s="1073"/>
      <c r="G377" s="1073"/>
      <c r="H377" s="1073"/>
      <c r="I377" s="1160"/>
      <c r="J377" s="1072">
        <f>'事業主控（こちらにご入力下さい）'!J377</f>
        <v>0</v>
      </c>
      <c r="K377" s="1073"/>
      <c r="L377" s="1073"/>
      <c r="M377" s="1073"/>
      <c r="N377" s="1074"/>
      <c r="O377" s="71">
        <f>'事業主控（こちらにご入力下さい）'!O377</f>
        <v>0</v>
      </c>
      <c r="P377" s="5" t="s">
        <v>45</v>
      </c>
      <c r="Q377" s="71">
        <f>'事業主控（こちらにご入力下さい）'!Q377</f>
        <v>0</v>
      </c>
      <c r="R377" s="5" t="s">
        <v>46</v>
      </c>
      <c r="S377" s="71">
        <f>'事業主控（こちらにご入力下さい）'!S377</f>
        <v>0</v>
      </c>
      <c r="T377" s="1022" t="s">
        <v>47</v>
      </c>
      <c r="U377" s="1022"/>
      <c r="V377" s="742">
        <f>'事業主控（こちらにご入力下さい）'!V377</f>
        <v>0</v>
      </c>
      <c r="W377" s="743"/>
      <c r="X377" s="743"/>
      <c r="Y377" s="66"/>
      <c r="Z377" s="53"/>
      <c r="AA377" s="73"/>
      <c r="AB377" s="73"/>
      <c r="AC377" s="66"/>
      <c r="AD377" s="53"/>
      <c r="AE377" s="73"/>
      <c r="AF377" s="73"/>
      <c r="AG377" s="66"/>
      <c r="AH377" s="744">
        <f>'事業主控（こちらにご入力下さい）'!AH377</f>
        <v>0</v>
      </c>
      <c r="AI377" s="745"/>
      <c r="AJ377" s="745"/>
      <c r="AK377" s="1080"/>
      <c r="AL377" s="53"/>
      <c r="AM377" s="54"/>
      <c r="AN377" s="744">
        <f>'事業主控（こちらにご入力下さい）'!AN377</f>
        <v>0</v>
      </c>
      <c r="AO377" s="745"/>
      <c r="AP377" s="745"/>
      <c r="AQ377" s="745"/>
      <c r="AR377" s="745"/>
      <c r="AS377" s="74"/>
    </row>
    <row r="378" spans="2:45" ht="18" customHeight="1" x14ac:dyDescent="0.15">
      <c r="B378" s="1075"/>
      <c r="C378" s="1076"/>
      <c r="D378" s="1076"/>
      <c r="E378" s="1076"/>
      <c r="F378" s="1076"/>
      <c r="G378" s="1076"/>
      <c r="H378" s="1076"/>
      <c r="I378" s="1161"/>
      <c r="J378" s="1075"/>
      <c r="K378" s="1076"/>
      <c r="L378" s="1076"/>
      <c r="M378" s="1076"/>
      <c r="N378" s="1077"/>
      <c r="O378" s="75">
        <f>'事業主控（こちらにご入力下さい）'!O378</f>
        <v>0</v>
      </c>
      <c r="P378" s="16" t="s">
        <v>45</v>
      </c>
      <c r="Q378" s="75">
        <f>'事業主控（こちらにご入力下さい）'!Q378</f>
        <v>0</v>
      </c>
      <c r="R378" s="16" t="s">
        <v>46</v>
      </c>
      <c r="S378" s="75">
        <f>'事業主控（こちらにご入力下さい）'!S378</f>
        <v>0</v>
      </c>
      <c r="T378" s="480" t="s">
        <v>48</v>
      </c>
      <c r="U378" s="480"/>
      <c r="V378" s="927">
        <f>'事業主控（こちらにご入力下さい）'!V378</f>
        <v>0</v>
      </c>
      <c r="W378" s="928"/>
      <c r="X378" s="928"/>
      <c r="Y378" s="928"/>
      <c r="Z378" s="927">
        <f>'事業主控（こちらにご入力下さい）'!Z378</f>
        <v>0</v>
      </c>
      <c r="AA378" s="928"/>
      <c r="AB378" s="928"/>
      <c r="AC378" s="928"/>
      <c r="AD378" s="927">
        <f>'事業主控（こちらにご入力下さい）'!AD378</f>
        <v>0</v>
      </c>
      <c r="AE378" s="928"/>
      <c r="AF378" s="928"/>
      <c r="AG378" s="928"/>
      <c r="AH378" s="927">
        <f>'事業主控（こちらにご入力下さい）'!AH378</f>
        <v>0</v>
      </c>
      <c r="AI378" s="928"/>
      <c r="AJ378" s="928"/>
      <c r="AK378" s="1082"/>
      <c r="AL378" s="439">
        <f>'事業主控（こちらにご入力下さい）'!AL378</f>
        <v>0</v>
      </c>
      <c r="AM378" s="1081"/>
      <c r="AN378" s="708">
        <f>'事業主控（こちらにご入力下さい）'!AN378</f>
        <v>0</v>
      </c>
      <c r="AO378" s="709"/>
      <c r="AP378" s="709"/>
      <c r="AQ378" s="709"/>
      <c r="AR378" s="709"/>
      <c r="AS378" s="58"/>
    </row>
    <row r="379" spans="2:45" ht="18" customHeight="1" x14ac:dyDescent="0.15">
      <c r="B379" s="1072">
        <f>'事業主控（こちらにご入力下さい）'!B379</f>
        <v>0</v>
      </c>
      <c r="C379" s="1073"/>
      <c r="D379" s="1073"/>
      <c r="E379" s="1073"/>
      <c r="F379" s="1073"/>
      <c r="G379" s="1073"/>
      <c r="H379" s="1073"/>
      <c r="I379" s="1160"/>
      <c r="J379" s="1072">
        <f>'事業主控（こちらにご入力下さい）'!J379</f>
        <v>0</v>
      </c>
      <c r="K379" s="1073"/>
      <c r="L379" s="1073"/>
      <c r="M379" s="1073"/>
      <c r="N379" s="1074"/>
      <c r="O379" s="71">
        <f>'事業主控（こちらにご入力下さい）'!O379</f>
        <v>0</v>
      </c>
      <c r="P379" s="5" t="s">
        <v>45</v>
      </c>
      <c r="Q379" s="71">
        <f>'事業主控（こちらにご入力下さい）'!Q379</f>
        <v>0</v>
      </c>
      <c r="R379" s="5" t="s">
        <v>46</v>
      </c>
      <c r="S379" s="71">
        <f>'事業主控（こちらにご入力下さい）'!S379</f>
        <v>0</v>
      </c>
      <c r="T379" s="1022" t="s">
        <v>47</v>
      </c>
      <c r="U379" s="1022"/>
      <c r="V379" s="742">
        <f>'事業主控（こちらにご入力下さい）'!V379</f>
        <v>0</v>
      </c>
      <c r="W379" s="743"/>
      <c r="X379" s="743"/>
      <c r="Y379" s="66"/>
      <c r="Z379" s="53"/>
      <c r="AA379" s="73"/>
      <c r="AB379" s="73"/>
      <c r="AC379" s="66"/>
      <c r="AD379" s="53"/>
      <c r="AE379" s="73"/>
      <c r="AF379" s="73"/>
      <c r="AG379" s="66"/>
      <c r="AH379" s="744">
        <f>'事業主控（こちらにご入力下さい）'!AH379</f>
        <v>0</v>
      </c>
      <c r="AI379" s="745"/>
      <c r="AJ379" s="745"/>
      <c r="AK379" s="1080"/>
      <c r="AL379" s="53"/>
      <c r="AM379" s="54"/>
      <c r="AN379" s="744">
        <f>'事業主控（こちらにご入力下さい）'!AN379</f>
        <v>0</v>
      </c>
      <c r="AO379" s="745"/>
      <c r="AP379" s="745"/>
      <c r="AQ379" s="745"/>
      <c r="AR379" s="745"/>
      <c r="AS379" s="74"/>
    </row>
    <row r="380" spans="2:45" ht="18" customHeight="1" x14ac:dyDescent="0.15">
      <c r="B380" s="1075"/>
      <c r="C380" s="1076"/>
      <c r="D380" s="1076"/>
      <c r="E380" s="1076"/>
      <c r="F380" s="1076"/>
      <c r="G380" s="1076"/>
      <c r="H380" s="1076"/>
      <c r="I380" s="1161"/>
      <c r="J380" s="1075"/>
      <c r="K380" s="1076"/>
      <c r="L380" s="1076"/>
      <c r="M380" s="1076"/>
      <c r="N380" s="1077"/>
      <c r="O380" s="75">
        <f>'事業主控（こちらにご入力下さい）'!O380</f>
        <v>0</v>
      </c>
      <c r="P380" s="16" t="s">
        <v>45</v>
      </c>
      <c r="Q380" s="75">
        <f>'事業主控（こちらにご入力下さい）'!Q380</f>
        <v>0</v>
      </c>
      <c r="R380" s="16" t="s">
        <v>46</v>
      </c>
      <c r="S380" s="75">
        <f>'事業主控（こちらにご入力下さい）'!S380</f>
        <v>0</v>
      </c>
      <c r="T380" s="480" t="s">
        <v>48</v>
      </c>
      <c r="U380" s="480"/>
      <c r="V380" s="927">
        <f>'事業主控（こちらにご入力下さい）'!V380</f>
        <v>0</v>
      </c>
      <c r="W380" s="928"/>
      <c r="X380" s="928"/>
      <c r="Y380" s="928"/>
      <c r="Z380" s="927">
        <f>'事業主控（こちらにご入力下さい）'!Z380</f>
        <v>0</v>
      </c>
      <c r="AA380" s="928"/>
      <c r="AB380" s="928"/>
      <c r="AC380" s="928"/>
      <c r="AD380" s="927">
        <f>'事業主控（こちらにご入力下さい）'!AD380</f>
        <v>0</v>
      </c>
      <c r="AE380" s="928"/>
      <c r="AF380" s="928"/>
      <c r="AG380" s="928"/>
      <c r="AH380" s="927">
        <f>'事業主控（こちらにご入力下さい）'!AH380</f>
        <v>0</v>
      </c>
      <c r="AI380" s="928"/>
      <c r="AJ380" s="928"/>
      <c r="AK380" s="1082"/>
      <c r="AL380" s="439">
        <f>'事業主控（こちらにご入力下さい）'!AL380</f>
        <v>0</v>
      </c>
      <c r="AM380" s="1081"/>
      <c r="AN380" s="708">
        <f>'事業主控（こちらにご入力下さい）'!AN380</f>
        <v>0</v>
      </c>
      <c r="AO380" s="709"/>
      <c r="AP380" s="709"/>
      <c r="AQ380" s="709"/>
      <c r="AR380" s="709"/>
      <c r="AS380" s="58"/>
    </row>
    <row r="381" spans="2:45" ht="18" customHeight="1" x14ac:dyDescent="0.15">
      <c r="B381" s="1072">
        <f>'事業主控（こちらにご入力下さい）'!B381</f>
        <v>0</v>
      </c>
      <c r="C381" s="1073"/>
      <c r="D381" s="1073"/>
      <c r="E381" s="1073"/>
      <c r="F381" s="1073"/>
      <c r="G381" s="1073"/>
      <c r="H381" s="1073"/>
      <c r="I381" s="1160"/>
      <c r="J381" s="1072">
        <f>'事業主控（こちらにご入力下さい）'!J381</f>
        <v>0</v>
      </c>
      <c r="K381" s="1073"/>
      <c r="L381" s="1073"/>
      <c r="M381" s="1073"/>
      <c r="N381" s="1074"/>
      <c r="O381" s="71">
        <f>'事業主控（こちらにご入力下さい）'!O381</f>
        <v>0</v>
      </c>
      <c r="P381" s="5" t="s">
        <v>45</v>
      </c>
      <c r="Q381" s="71">
        <f>'事業主控（こちらにご入力下さい）'!Q381</f>
        <v>0</v>
      </c>
      <c r="R381" s="5" t="s">
        <v>46</v>
      </c>
      <c r="S381" s="71">
        <f>'事業主控（こちらにご入力下さい）'!S381</f>
        <v>0</v>
      </c>
      <c r="T381" s="1022" t="s">
        <v>47</v>
      </c>
      <c r="U381" s="1022"/>
      <c r="V381" s="742">
        <f>'事業主控（こちらにご入力下さい）'!V381</f>
        <v>0</v>
      </c>
      <c r="W381" s="743"/>
      <c r="X381" s="743"/>
      <c r="Y381" s="66"/>
      <c r="Z381" s="53"/>
      <c r="AA381" s="73"/>
      <c r="AB381" s="73"/>
      <c r="AC381" s="66"/>
      <c r="AD381" s="53"/>
      <c r="AE381" s="73"/>
      <c r="AF381" s="73"/>
      <c r="AG381" s="66"/>
      <c r="AH381" s="744">
        <f>'事業主控（こちらにご入力下さい）'!AH381</f>
        <v>0</v>
      </c>
      <c r="AI381" s="745"/>
      <c r="AJ381" s="745"/>
      <c r="AK381" s="1080"/>
      <c r="AL381" s="53"/>
      <c r="AM381" s="54"/>
      <c r="AN381" s="744">
        <f>'事業主控（こちらにご入力下さい）'!AN381</f>
        <v>0</v>
      </c>
      <c r="AO381" s="745"/>
      <c r="AP381" s="745"/>
      <c r="AQ381" s="745"/>
      <c r="AR381" s="745"/>
      <c r="AS381" s="74"/>
    </row>
    <row r="382" spans="2:45" ht="18" customHeight="1" x14ac:dyDescent="0.15">
      <c r="B382" s="1075"/>
      <c r="C382" s="1076"/>
      <c r="D382" s="1076"/>
      <c r="E382" s="1076"/>
      <c r="F382" s="1076"/>
      <c r="G382" s="1076"/>
      <c r="H382" s="1076"/>
      <c r="I382" s="1161"/>
      <c r="J382" s="1075"/>
      <c r="K382" s="1076"/>
      <c r="L382" s="1076"/>
      <c r="M382" s="1076"/>
      <c r="N382" s="1077"/>
      <c r="O382" s="75">
        <f>'事業主控（こちらにご入力下さい）'!O382</f>
        <v>0</v>
      </c>
      <c r="P382" s="16" t="s">
        <v>45</v>
      </c>
      <c r="Q382" s="75">
        <f>'事業主控（こちらにご入力下さい）'!Q382</f>
        <v>0</v>
      </c>
      <c r="R382" s="16" t="s">
        <v>46</v>
      </c>
      <c r="S382" s="75">
        <f>'事業主控（こちらにご入力下さい）'!S382</f>
        <v>0</v>
      </c>
      <c r="T382" s="480" t="s">
        <v>48</v>
      </c>
      <c r="U382" s="480"/>
      <c r="V382" s="927">
        <f>'事業主控（こちらにご入力下さい）'!V382</f>
        <v>0</v>
      </c>
      <c r="W382" s="928"/>
      <c r="X382" s="928"/>
      <c r="Y382" s="928"/>
      <c r="Z382" s="927">
        <f>'事業主控（こちらにご入力下さい）'!Z382</f>
        <v>0</v>
      </c>
      <c r="AA382" s="928"/>
      <c r="AB382" s="928"/>
      <c r="AC382" s="928"/>
      <c r="AD382" s="927">
        <f>'事業主控（こちらにご入力下さい）'!AD382</f>
        <v>0</v>
      </c>
      <c r="AE382" s="928"/>
      <c r="AF382" s="928"/>
      <c r="AG382" s="928"/>
      <c r="AH382" s="927">
        <f>'事業主控（こちらにご入力下さい）'!AH382</f>
        <v>0</v>
      </c>
      <c r="AI382" s="928"/>
      <c r="AJ382" s="928"/>
      <c r="AK382" s="1082"/>
      <c r="AL382" s="439">
        <f>'事業主控（こちらにご入力下さい）'!AL382</f>
        <v>0</v>
      </c>
      <c r="AM382" s="1081"/>
      <c r="AN382" s="708">
        <f>'事業主控（こちらにご入力下さい）'!AN382</f>
        <v>0</v>
      </c>
      <c r="AO382" s="709"/>
      <c r="AP382" s="709"/>
      <c r="AQ382" s="709"/>
      <c r="AR382" s="709"/>
      <c r="AS382" s="58"/>
    </row>
    <row r="383" spans="2:45" ht="18" customHeight="1" x14ac:dyDescent="0.15">
      <c r="B383" s="1072">
        <f>'事業主控（こちらにご入力下さい）'!B383</f>
        <v>0</v>
      </c>
      <c r="C383" s="1073"/>
      <c r="D383" s="1073"/>
      <c r="E383" s="1073"/>
      <c r="F383" s="1073"/>
      <c r="G383" s="1073"/>
      <c r="H383" s="1073"/>
      <c r="I383" s="1160"/>
      <c r="J383" s="1072">
        <f>'事業主控（こちらにご入力下さい）'!J383</f>
        <v>0</v>
      </c>
      <c r="K383" s="1073"/>
      <c r="L383" s="1073"/>
      <c r="M383" s="1073"/>
      <c r="N383" s="1074"/>
      <c r="O383" s="71">
        <f>'事業主控（こちらにご入力下さい）'!O383</f>
        <v>0</v>
      </c>
      <c r="P383" s="5" t="s">
        <v>45</v>
      </c>
      <c r="Q383" s="71">
        <f>'事業主控（こちらにご入力下さい）'!Q383</f>
        <v>0</v>
      </c>
      <c r="R383" s="5" t="s">
        <v>46</v>
      </c>
      <c r="S383" s="71">
        <f>'事業主控（こちらにご入力下さい）'!S383</f>
        <v>0</v>
      </c>
      <c r="T383" s="1022" t="s">
        <v>47</v>
      </c>
      <c r="U383" s="1022"/>
      <c r="V383" s="742">
        <f>'事業主控（こちらにご入力下さい）'!V383</f>
        <v>0</v>
      </c>
      <c r="W383" s="743"/>
      <c r="X383" s="743"/>
      <c r="Y383" s="66"/>
      <c r="Z383" s="53"/>
      <c r="AA383" s="73"/>
      <c r="AB383" s="73"/>
      <c r="AC383" s="66"/>
      <c r="AD383" s="53"/>
      <c r="AE383" s="73"/>
      <c r="AF383" s="73"/>
      <c r="AG383" s="66"/>
      <c r="AH383" s="744">
        <f>'事業主控（こちらにご入力下さい）'!AH383</f>
        <v>0</v>
      </c>
      <c r="AI383" s="745"/>
      <c r="AJ383" s="745"/>
      <c r="AK383" s="1080"/>
      <c r="AL383" s="53"/>
      <c r="AM383" s="54"/>
      <c r="AN383" s="744">
        <f>'事業主控（こちらにご入力下さい）'!AN383</f>
        <v>0</v>
      </c>
      <c r="AO383" s="745"/>
      <c r="AP383" s="745"/>
      <c r="AQ383" s="745"/>
      <c r="AR383" s="745"/>
      <c r="AS383" s="74"/>
    </row>
    <row r="384" spans="2:45" ht="18" customHeight="1" x14ac:dyDescent="0.15">
      <c r="B384" s="1075"/>
      <c r="C384" s="1076"/>
      <c r="D384" s="1076"/>
      <c r="E384" s="1076"/>
      <c r="F384" s="1076"/>
      <c r="G384" s="1076"/>
      <c r="H384" s="1076"/>
      <c r="I384" s="1161"/>
      <c r="J384" s="1075"/>
      <c r="K384" s="1076"/>
      <c r="L384" s="1076"/>
      <c r="M384" s="1076"/>
      <c r="N384" s="1077"/>
      <c r="O384" s="75">
        <f>'事業主控（こちらにご入力下さい）'!O384</f>
        <v>0</v>
      </c>
      <c r="P384" s="16" t="s">
        <v>45</v>
      </c>
      <c r="Q384" s="75">
        <f>'事業主控（こちらにご入力下さい）'!Q384</f>
        <v>0</v>
      </c>
      <c r="R384" s="16" t="s">
        <v>46</v>
      </c>
      <c r="S384" s="75">
        <f>'事業主控（こちらにご入力下さい）'!S384</f>
        <v>0</v>
      </c>
      <c r="T384" s="480" t="s">
        <v>48</v>
      </c>
      <c r="U384" s="480"/>
      <c r="V384" s="927">
        <f>'事業主控（こちらにご入力下さい）'!V384</f>
        <v>0</v>
      </c>
      <c r="W384" s="928"/>
      <c r="X384" s="928"/>
      <c r="Y384" s="928"/>
      <c r="Z384" s="927">
        <f>'事業主控（こちらにご入力下さい）'!Z384</f>
        <v>0</v>
      </c>
      <c r="AA384" s="928"/>
      <c r="AB384" s="928"/>
      <c r="AC384" s="928"/>
      <c r="AD384" s="927">
        <f>'事業主控（こちらにご入力下さい）'!AD384</f>
        <v>0</v>
      </c>
      <c r="AE384" s="928"/>
      <c r="AF384" s="928"/>
      <c r="AG384" s="928"/>
      <c r="AH384" s="927">
        <f>'事業主控（こちらにご入力下さい）'!AH384</f>
        <v>0</v>
      </c>
      <c r="AI384" s="928"/>
      <c r="AJ384" s="928"/>
      <c r="AK384" s="1082"/>
      <c r="AL384" s="439">
        <f>'事業主控（こちらにご入力下さい）'!AL384</f>
        <v>0</v>
      </c>
      <c r="AM384" s="1081"/>
      <c r="AN384" s="708">
        <f>'事業主控（こちらにご入力下さい）'!AN384</f>
        <v>0</v>
      </c>
      <c r="AO384" s="709"/>
      <c r="AP384" s="709"/>
      <c r="AQ384" s="709"/>
      <c r="AR384" s="709"/>
      <c r="AS384" s="58"/>
    </row>
    <row r="385" spans="2:45" ht="18" customHeight="1" x14ac:dyDescent="0.15">
      <c r="B385" s="1072">
        <f>'事業主控（こちらにご入力下さい）'!B385</f>
        <v>0</v>
      </c>
      <c r="C385" s="1073"/>
      <c r="D385" s="1073"/>
      <c r="E385" s="1073"/>
      <c r="F385" s="1073"/>
      <c r="G385" s="1073"/>
      <c r="H385" s="1073"/>
      <c r="I385" s="1160"/>
      <c r="J385" s="1072">
        <f>'事業主控（こちらにご入力下さい）'!J385</f>
        <v>0</v>
      </c>
      <c r="K385" s="1073"/>
      <c r="L385" s="1073"/>
      <c r="M385" s="1073"/>
      <c r="N385" s="1074"/>
      <c r="O385" s="71">
        <f>'事業主控（こちらにご入力下さい）'!O385</f>
        <v>0</v>
      </c>
      <c r="P385" s="5" t="s">
        <v>45</v>
      </c>
      <c r="Q385" s="71">
        <f>'事業主控（こちらにご入力下さい）'!Q385</f>
        <v>0</v>
      </c>
      <c r="R385" s="5" t="s">
        <v>46</v>
      </c>
      <c r="S385" s="71">
        <f>'事業主控（こちらにご入力下さい）'!S385</f>
        <v>0</v>
      </c>
      <c r="T385" s="1022" t="s">
        <v>47</v>
      </c>
      <c r="U385" s="1022"/>
      <c r="V385" s="742">
        <f>'事業主控（こちらにご入力下さい）'!V385</f>
        <v>0</v>
      </c>
      <c r="W385" s="743"/>
      <c r="X385" s="743"/>
      <c r="Y385" s="66"/>
      <c r="Z385" s="53"/>
      <c r="AA385" s="73"/>
      <c r="AB385" s="73"/>
      <c r="AC385" s="66"/>
      <c r="AD385" s="53"/>
      <c r="AE385" s="73"/>
      <c r="AF385" s="73"/>
      <c r="AG385" s="66"/>
      <c r="AH385" s="744">
        <f>'事業主控（こちらにご入力下さい）'!AH385</f>
        <v>0</v>
      </c>
      <c r="AI385" s="745"/>
      <c r="AJ385" s="745"/>
      <c r="AK385" s="1080"/>
      <c r="AL385" s="53"/>
      <c r="AM385" s="54"/>
      <c r="AN385" s="744">
        <f>'事業主控（こちらにご入力下さい）'!AN385</f>
        <v>0</v>
      </c>
      <c r="AO385" s="745"/>
      <c r="AP385" s="745"/>
      <c r="AQ385" s="745"/>
      <c r="AR385" s="745"/>
      <c r="AS385" s="74"/>
    </row>
    <row r="386" spans="2:45" ht="18" customHeight="1" x14ac:dyDescent="0.15">
      <c r="B386" s="1075"/>
      <c r="C386" s="1076"/>
      <c r="D386" s="1076"/>
      <c r="E386" s="1076"/>
      <c r="F386" s="1076"/>
      <c r="G386" s="1076"/>
      <c r="H386" s="1076"/>
      <c r="I386" s="1161"/>
      <c r="J386" s="1075"/>
      <c r="K386" s="1076"/>
      <c r="L386" s="1076"/>
      <c r="M386" s="1076"/>
      <c r="N386" s="1077"/>
      <c r="O386" s="75">
        <f>'事業主控（こちらにご入力下さい）'!O386</f>
        <v>0</v>
      </c>
      <c r="P386" s="16" t="s">
        <v>45</v>
      </c>
      <c r="Q386" s="75">
        <f>'事業主控（こちらにご入力下さい）'!Q386</f>
        <v>0</v>
      </c>
      <c r="R386" s="16" t="s">
        <v>46</v>
      </c>
      <c r="S386" s="75">
        <f>'事業主控（こちらにご入力下さい）'!S386</f>
        <v>0</v>
      </c>
      <c r="T386" s="480" t="s">
        <v>48</v>
      </c>
      <c r="U386" s="480"/>
      <c r="V386" s="927">
        <f>'事業主控（こちらにご入力下さい）'!V386</f>
        <v>0</v>
      </c>
      <c r="W386" s="928"/>
      <c r="X386" s="928"/>
      <c r="Y386" s="928"/>
      <c r="Z386" s="927">
        <f>'事業主控（こちらにご入力下さい）'!Z386</f>
        <v>0</v>
      </c>
      <c r="AA386" s="928"/>
      <c r="AB386" s="928"/>
      <c r="AC386" s="928"/>
      <c r="AD386" s="927">
        <f>'事業主控（こちらにご入力下さい）'!AD386</f>
        <v>0</v>
      </c>
      <c r="AE386" s="928"/>
      <c r="AF386" s="928"/>
      <c r="AG386" s="928"/>
      <c r="AH386" s="927">
        <f>'事業主控（こちらにご入力下さい）'!AH386</f>
        <v>0</v>
      </c>
      <c r="AI386" s="928"/>
      <c r="AJ386" s="928"/>
      <c r="AK386" s="1082"/>
      <c r="AL386" s="439">
        <f>'事業主控（こちらにご入力下さい）'!AL386</f>
        <v>0</v>
      </c>
      <c r="AM386" s="1081"/>
      <c r="AN386" s="708">
        <f>'事業主控（こちらにご入力下さい）'!AN386</f>
        <v>0</v>
      </c>
      <c r="AO386" s="709"/>
      <c r="AP386" s="709"/>
      <c r="AQ386" s="709"/>
      <c r="AR386" s="709"/>
      <c r="AS386" s="58"/>
    </row>
    <row r="387" spans="2:45" ht="18" customHeight="1" x14ac:dyDescent="0.15">
      <c r="B387" s="1072">
        <f>'事業主控（こちらにご入力下さい）'!B387</f>
        <v>0</v>
      </c>
      <c r="C387" s="1073"/>
      <c r="D387" s="1073"/>
      <c r="E387" s="1073"/>
      <c r="F387" s="1073"/>
      <c r="G387" s="1073"/>
      <c r="H387" s="1073"/>
      <c r="I387" s="1160"/>
      <c r="J387" s="1072">
        <f>'事業主控（こちらにご入力下さい）'!J387</f>
        <v>0</v>
      </c>
      <c r="K387" s="1073"/>
      <c r="L387" s="1073"/>
      <c r="M387" s="1073"/>
      <c r="N387" s="1074"/>
      <c r="O387" s="71">
        <f>'事業主控（こちらにご入力下さい）'!O387</f>
        <v>0</v>
      </c>
      <c r="P387" s="5" t="s">
        <v>45</v>
      </c>
      <c r="Q387" s="71">
        <f>'事業主控（こちらにご入力下さい）'!Q387</f>
        <v>0</v>
      </c>
      <c r="R387" s="5" t="s">
        <v>46</v>
      </c>
      <c r="S387" s="71">
        <f>'事業主控（こちらにご入力下さい）'!S387</f>
        <v>0</v>
      </c>
      <c r="T387" s="1022" t="s">
        <v>47</v>
      </c>
      <c r="U387" s="1022"/>
      <c r="V387" s="742">
        <f>'事業主控（こちらにご入力下さい）'!V387</f>
        <v>0</v>
      </c>
      <c r="W387" s="743"/>
      <c r="X387" s="743"/>
      <c r="Y387" s="66"/>
      <c r="Z387" s="53"/>
      <c r="AA387" s="73"/>
      <c r="AB387" s="73"/>
      <c r="AC387" s="66"/>
      <c r="AD387" s="53"/>
      <c r="AE387" s="73"/>
      <c r="AF387" s="73"/>
      <c r="AG387" s="66"/>
      <c r="AH387" s="744">
        <f>'事業主控（こちらにご入力下さい）'!AH387</f>
        <v>0</v>
      </c>
      <c r="AI387" s="745"/>
      <c r="AJ387" s="745"/>
      <c r="AK387" s="1080"/>
      <c r="AL387" s="53"/>
      <c r="AM387" s="54"/>
      <c r="AN387" s="744">
        <f>'事業主控（こちらにご入力下さい）'!AN387</f>
        <v>0</v>
      </c>
      <c r="AO387" s="745"/>
      <c r="AP387" s="745"/>
      <c r="AQ387" s="745"/>
      <c r="AR387" s="745"/>
      <c r="AS387" s="74"/>
    </row>
    <row r="388" spans="2:45" ht="18" customHeight="1" x14ac:dyDescent="0.15">
      <c r="B388" s="1075"/>
      <c r="C388" s="1076"/>
      <c r="D388" s="1076"/>
      <c r="E388" s="1076"/>
      <c r="F388" s="1076"/>
      <c r="G388" s="1076"/>
      <c r="H388" s="1076"/>
      <c r="I388" s="1161"/>
      <c r="J388" s="1075"/>
      <c r="K388" s="1076"/>
      <c r="L388" s="1076"/>
      <c r="M388" s="1076"/>
      <c r="N388" s="1077"/>
      <c r="O388" s="75">
        <f>'事業主控（こちらにご入力下さい）'!O388</f>
        <v>0</v>
      </c>
      <c r="P388" s="16" t="s">
        <v>45</v>
      </c>
      <c r="Q388" s="75">
        <f>'事業主控（こちらにご入力下さい）'!Q388</f>
        <v>0</v>
      </c>
      <c r="R388" s="16" t="s">
        <v>46</v>
      </c>
      <c r="S388" s="75">
        <f>'事業主控（こちらにご入力下さい）'!S388</f>
        <v>0</v>
      </c>
      <c r="T388" s="480" t="s">
        <v>48</v>
      </c>
      <c r="U388" s="480"/>
      <c r="V388" s="927">
        <f>'事業主控（こちらにご入力下さい）'!V388</f>
        <v>0</v>
      </c>
      <c r="W388" s="928"/>
      <c r="X388" s="928"/>
      <c r="Y388" s="928"/>
      <c r="Z388" s="927">
        <f>'事業主控（こちらにご入力下さい）'!Z388</f>
        <v>0</v>
      </c>
      <c r="AA388" s="928"/>
      <c r="AB388" s="928"/>
      <c r="AC388" s="928"/>
      <c r="AD388" s="927">
        <f>'事業主控（こちらにご入力下さい）'!AD388</f>
        <v>0</v>
      </c>
      <c r="AE388" s="928"/>
      <c r="AF388" s="928"/>
      <c r="AG388" s="928"/>
      <c r="AH388" s="927">
        <f>'事業主控（こちらにご入力下さい）'!AH388</f>
        <v>0</v>
      </c>
      <c r="AI388" s="928"/>
      <c r="AJ388" s="928"/>
      <c r="AK388" s="1082"/>
      <c r="AL388" s="439">
        <f>'事業主控（こちらにご入力下さい）'!AL388</f>
        <v>0</v>
      </c>
      <c r="AM388" s="1081"/>
      <c r="AN388" s="708">
        <f>'事業主控（こちらにご入力下さい）'!AN388</f>
        <v>0</v>
      </c>
      <c r="AO388" s="709"/>
      <c r="AP388" s="709"/>
      <c r="AQ388" s="709"/>
      <c r="AR388" s="709"/>
      <c r="AS388" s="58"/>
    </row>
    <row r="389" spans="2:45" ht="18" customHeight="1" x14ac:dyDescent="0.15">
      <c r="B389" s="1072">
        <f>'事業主控（こちらにご入力下さい）'!B389</f>
        <v>0</v>
      </c>
      <c r="C389" s="1073"/>
      <c r="D389" s="1073"/>
      <c r="E389" s="1073"/>
      <c r="F389" s="1073"/>
      <c r="G389" s="1073"/>
      <c r="H389" s="1073"/>
      <c r="I389" s="1160"/>
      <c r="J389" s="1072">
        <f>'事業主控（こちらにご入力下さい）'!J389</f>
        <v>0</v>
      </c>
      <c r="K389" s="1073"/>
      <c r="L389" s="1073"/>
      <c r="M389" s="1073"/>
      <c r="N389" s="1074"/>
      <c r="O389" s="71">
        <f>'事業主控（こちらにご入力下さい）'!O389</f>
        <v>0</v>
      </c>
      <c r="P389" s="5" t="s">
        <v>45</v>
      </c>
      <c r="Q389" s="71">
        <f>'事業主控（こちらにご入力下さい）'!Q389</f>
        <v>0</v>
      </c>
      <c r="R389" s="5" t="s">
        <v>46</v>
      </c>
      <c r="S389" s="71">
        <f>'事業主控（こちらにご入力下さい）'!S389</f>
        <v>0</v>
      </c>
      <c r="T389" s="1022" t="s">
        <v>47</v>
      </c>
      <c r="U389" s="1022"/>
      <c r="V389" s="742">
        <f>'事業主控（こちらにご入力下さい）'!V389</f>
        <v>0</v>
      </c>
      <c r="W389" s="743"/>
      <c r="X389" s="743"/>
      <c r="Y389" s="66"/>
      <c r="Z389" s="53"/>
      <c r="AA389" s="73"/>
      <c r="AB389" s="73"/>
      <c r="AC389" s="66"/>
      <c r="AD389" s="53"/>
      <c r="AE389" s="73"/>
      <c r="AF389" s="73"/>
      <c r="AG389" s="66"/>
      <c r="AH389" s="744">
        <f>'事業主控（こちらにご入力下さい）'!AH389</f>
        <v>0</v>
      </c>
      <c r="AI389" s="745"/>
      <c r="AJ389" s="745"/>
      <c r="AK389" s="1080"/>
      <c r="AL389" s="53"/>
      <c r="AM389" s="54"/>
      <c r="AN389" s="744">
        <f>'事業主控（こちらにご入力下さい）'!AN389</f>
        <v>0</v>
      </c>
      <c r="AO389" s="745"/>
      <c r="AP389" s="745"/>
      <c r="AQ389" s="745"/>
      <c r="AR389" s="745"/>
      <c r="AS389" s="74"/>
    </row>
    <row r="390" spans="2:45" ht="18" customHeight="1" x14ac:dyDescent="0.15">
      <c r="B390" s="1075"/>
      <c r="C390" s="1076"/>
      <c r="D390" s="1076"/>
      <c r="E390" s="1076"/>
      <c r="F390" s="1076"/>
      <c r="G390" s="1076"/>
      <c r="H390" s="1076"/>
      <c r="I390" s="1161"/>
      <c r="J390" s="1075"/>
      <c r="K390" s="1076"/>
      <c r="L390" s="1076"/>
      <c r="M390" s="1076"/>
      <c r="N390" s="1077"/>
      <c r="O390" s="75">
        <f>'事業主控（こちらにご入力下さい）'!O390</f>
        <v>0</v>
      </c>
      <c r="P390" s="16" t="s">
        <v>45</v>
      </c>
      <c r="Q390" s="75">
        <f>'事業主控（こちらにご入力下さい）'!Q390</f>
        <v>0</v>
      </c>
      <c r="R390" s="16" t="s">
        <v>46</v>
      </c>
      <c r="S390" s="75">
        <f>'事業主控（こちらにご入力下さい）'!S390</f>
        <v>0</v>
      </c>
      <c r="T390" s="480" t="s">
        <v>48</v>
      </c>
      <c r="U390" s="480"/>
      <c r="V390" s="927">
        <f>'事業主控（こちらにご入力下さい）'!V390</f>
        <v>0</v>
      </c>
      <c r="W390" s="928"/>
      <c r="X390" s="928"/>
      <c r="Y390" s="928"/>
      <c r="Z390" s="927">
        <f>'事業主控（こちらにご入力下さい）'!Z390</f>
        <v>0</v>
      </c>
      <c r="AA390" s="928"/>
      <c r="AB390" s="928"/>
      <c r="AC390" s="928"/>
      <c r="AD390" s="927">
        <f>'事業主控（こちらにご入力下さい）'!AD390</f>
        <v>0</v>
      </c>
      <c r="AE390" s="928"/>
      <c r="AF390" s="928"/>
      <c r="AG390" s="928"/>
      <c r="AH390" s="927">
        <f>'事業主控（こちらにご入力下さい）'!AH390</f>
        <v>0</v>
      </c>
      <c r="AI390" s="928"/>
      <c r="AJ390" s="928"/>
      <c r="AK390" s="1082"/>
      <c r="AL390" s="439">
        <f>'事業主控（こちらにご入力下さい）'!AL390</f>
        <v>0</v>
      </c>
      <c r="AM390" s="1081"/>
      <c r="AN390" s="708">
        <f>'事業主控（こちらにご入力下さい）'!AN390</f>
        <v>0</v>
      </c>
      <c r="AO390" s="709"/>
      <c r="AP390" s="709"/>
      <c r="AQ390" s="709"/>
      <c r="AR390" s="709"/>
      <c r="AS390" s="58"/>
    </row>
    <row r="391" spans="2:45" ht="18" customHeight="1" x14ac:dyDescent="0.15">
      <c r="B391" s="441" t="s">
        <v>85</v>
      </c>
      <c r="C391" s="442"/>
      <c r="D391" s="442"/>
      <c r="E391" s="443"/>
      <c r="F391" s="1163">
        <f>'事業主控（こちらにご入力下さい）'!F391</f>
        <v>0</v>
      </c>
      <c r="G391" s="1164"/>
      <c r="H391" s="1164"/>
      <c r="I391" s="1164"/>
      <c r="J391" s="1164"/>
      <c r="K391" s="1164"/>
      <c r="L391" s="1164"/>
      <c r="M391" s="1164"/>
      <c r="N391" s="1165"/>
      <c r="O391" s="441" t="s">
        <v>63</v>
      </c>
      <c r="P391" s="442"/>
      <c r="Q391" s="442"/>
      <c r="R391" s="442"/>
      <c r="S391" s="442"/>
      <c r="T391" s="442"/>
      <c r="U391" s="443"/>
      <c r="V391" s="744">
        <f>'事業主控（こちらにご入力下さい）'!V391</f>
        <v>0</v>
      </c>
      <c r="W391" s="745"/>
      <c r="X391" s="745"/>
      <c r="Y391" s="1080"/>
      <c r="Z391" s="53"/>
      <c r="AA391" s="73"/>
      <c r="AB391" s="73"/>
      <c r="AC391" s="66"/>
      <c r="AD391" s="53"/>
      <c r="AE391" s="73"/>
      <c r="AF391" s="73"/>
      <c r="AG391" s="66"/>
      <c r="AH391" s="744">
        <f>'事業主控（こちらにご入力下さい）'!AH391</f>
        <v>0</v>
      </c>
      <c r="AI391" s="745"/>
      <c r="AJ391" s="745"/>
      <c r="AK391" s="1080"/>
      <c r="AL391" s="53"/>
      <c r="AM391" s="54"/>
      <c r="AN391" s="744">
        <f>'事業主控（こちらにご入力下さい）'!AN391</f>
        <v>0</v>
      </c>
      <c r="AO391" s="745"/>
      <c r="AP391" s="745"/>
      <c r="AQ391" s="745"/>
      <c r="AR391" s="745"/>
      <c r="AS391" s="74"/>
    </row>
    <row r="392" spans="2:45" ht="18" customHeight="1" x14ac:dyDescent="0.15">
      <c r="B392" s="444"/>
      <c r="C392" s="445"/>
      <c r="D392" s="445"/>
      <c r="E392" s="446"/>
      <c r="F392" s="1166"/>
      <c r="G392" s="1167"/>
      <c r="H392" s="1167"/>
      <c r="I392" s="1167"/>
      <c r="J392" s="1167"/>
      <c r="K392" s="1167"/>
      <c r="L392" s="1167"/>
      <c r="M392" s="1167"/>
      <c r="N392" s="1168"/>
      <c r="O392" s="444"/>
      <c r="P392" s="445"/>
      <c r="Q392" s="445"/>
      <c r="R392" s="445"/>
      <c r="S392" s="445"/>
      <c r="T392" s="445"/>
      <c r="U392" s="446"/>
      <c r="V392" s="434">
        <f>'事業主控（こちらにご入力下さい）'!V392</f>
        <v>0</v>
      </c>
      <c r="W392" s="1054"/>
      <c r="X392" s="1054"/>
      <c r="Y392" s="1055"/>
      <c r="Z392" s="434">
        <f>'事業主控（こちらにご入力下さい）'!Z392</f>
        <v>0</v>
      </c>
      <c r="AA392" s="1052"/>
      <c r="AB392" s="1052"/>
      <c r="AC392" s="1053"/>
      <c r="AD392" s="434">
        <f>'事業主控（こちらにご入力下さい）'!AD392</f>
        <v>0</v>
      </c>
      <c r="AE392" s="1052"/>
      <c r="AF392" s="1052"/>
      <c r="AG392" s="1053"/>
      <c r="AH392" s="434">
        <f>'事業主控（こちらにご入力下さい）'!AH392</f>
        <v>0</v>
      </c>
      <c r="AI392" s="435"/>
      <c r="AJ392" s="435"/>
      <c r="AK392" s="435"/>
      <c r="AL392" s="55"/>
      <c r="AM392" s="56"/>
      <c r="AN392" s="434">
        <f>'事業主控（こちらにご入力下さい）'!AN392</f>
        <v>0</v>
      </c>
      <c r="AO392" s="1054"/>
      <c r="AP392" s="1054"/>
      <c r="AQ392" s="1054"/>
      <c r="AR392" s="1054"/>
      <c r="AS392" s="182"/>
    </row>
    <row r="393" spans="2:45" ht="18" customHeight="1" x14ac:dyDescent="0.15">
      <c r="B393" s="447"/>
      <c r="C393" s="448"/>
      <c r="D393" s="448"/>
      <c r="E393" s="449"/>
      <c r="F393" s="1169"/>
      <c r="G393" s="1170"/>
      <c r="H393" s="1170"/>
      <c r="I393" s="1170"/>
      <c r="J393" s="1170"/>
      <c r="K393" s="1170"/>
      <c r="L393" s="1170"/>
      <c r="M393" s="1170"/>
      <c r="N393" s="1171"/>
      <c r="O393" s="447"/>
      <c r="P393" s="448"/>
      <c r="Q393" s="448"/>
      <c r="R393" s="448"/>
      <c r="S393" s="448"/>
      <c r="T393" s="448"/>
      <c r="U393" s="449"/>
      <c r="V393" s="708">
        <f>'事業主控（こちらにご入力下さい）'!V393</f>
        <v>0</v>
      </c>
      <c r="W393" s="709"/>
      <c r="X393" s="709"/>
      <c r="Y393" s="1079"/>
      <c r="Z393" s="708">
        <f>'事業主控（こちらにご入力下さい）'!Z393</f>
        <v>0</v>
      </c>
      <c r="AA393" s="709"/>
      <c r="AB393" s="709"/>
      <c r="AC393" s="1079"/>
      <c r="AD393" s="708">
        <f>'事業主控（こちらにご入力下さい）'!AD393</f>
        <v>0</v>
      </c>
      <c r="AE393" s="709"/>
      <c r="AF393" s="709"/>
      <c r="AG393" s="1079"/>
      <c r="AH393" s="708">
        <f>'事業主控（こちらにご入力下さい）'!AH393</f>
        <v>0</v>
      </c>
      <c r="AI393" s="709"/>
      <c r="AJ393" s="709"/>
      <c r="AK393" s="1079"/>
      <c r="AL393" s="57"/>
      <c r="AM393" s="58"/>
      <c r="AN393" s="708">
        <f>'事業主控（こちらにご入力下さい）'!AN393</f>
        <v>0</v>
      </c>
      <c r="AO393" s="709"/>
      <c r="AP393" s="709"/>
      <c r="AQ393" s="709"/>
      <c r="AR393" s="709"/>
      <c r="AS393" s="58"/>
    </row>
    <row r="394" spans="2:45" ht="18" customHeight="1" x14ac:dyDescent="0.15">
      <c r="AN394" s="1078">
        <f>'事業主控（こちらにご入力下さい）'!AN394</f>
        <v>0</v>
      </c>
      <c r="AO394" s="1078"/>
      <c r="AP394" s="1078"/>
      <c r="AQ394" s="1078"/>
      <c r="AR394" s="1078"/>
    </row>
    <row r="395" spans="2:45" ht="31.5" customHeight="1" x14ac:dyDescent="0.15">
      <c r="AN395" s="82"/>
      <c r="AO395" s="82"/>
      <c r="AP395" s="82"/>
      <c r="AQ395" s="82"/>
      <c r="AR395" s="82"/>
    </row>
    <row r="396" spans="2:45" ht="7.5" customHeight="1" x14ac:dyDescent="0.15">
      <c r="X396" s="6"/>
      <c r="Y396" s="6"/>
    </row>
    <row r="397" spans="2:45" ht="10.5" customHeight="1" x14ac:dyDescent="0.15">
      <c r="X397" s="6"/>
      <c r="Y397" s="6"/>
    </row>
    <row r="398" spans="2:45" ht="5.25" customHeight="1" x14ac:dyDescent="0.15">
      <c r="X398" s="6"/>
      <c r="Y398" s="6"/>
    </row>
    <row r="399" spans="2:45" ht="5.25" customHeight="1" x14ac:dyDescent="0.15">
      <c r="X399" s="6"/>
      <c r="Y399" s="6"/>
    </row>
    <row r="400" spans="2:45" ht="5.25" customHeight="1" x14ac:dyDescent="0.15">
      <c r="X400" s="6"/>
      <c r="Y400" s="6"/>
    </row>
    <row r="401" spans="2:45" ht="5.25" customHeight="1" x14ac:dyDescent="0.15">
      <c r="X401" s="6"/>
      <c r="Y401" s="6"/>
    </row>
    <row r="402" spans="2:45" ht="17.25" customHeight="1" x14ac:dyDescent="0.15">
      <c r="B402" s="2" t="s">
        <v>50</v>
      </c>
      <c r="S402" s="4"/>
      <c r="T402" s="4"/>
      <c r="U402" s="4"/>
      <c r="V402" s="4"/>
      <c r="W402" s="4"/>
      <c r="AL402" s="48"/>
      <c r="AM402" s="48"/>
      <c r="AN402" s="48"/>
      <c r="AO402" s="48"/>
    </row>
    <row r="403" spans="2:45" ht="12.75" customHeight="1" x14ac:dyDescent="0.15">
      <c r="M403" s="49"/>
      <c r="N403" s="49"/>
      <c r="O403" s="49"/>
      <c r="P403" s="49"/>
      <c r="Q403" s="49"/>
      <c r="R403" s="49"/>
      <c r="S403" s="49"/>
      <c r="T403" s="50"/>
      <c r="U403" s="50"/>
      <c r="V403" s="50"/>
      <c r="W403" s="50"/>
      <c r="X403" s="50"/>
      <c r="Y403" s="50"/>
      <c r="Z403" s="50"/>
      <c r="AA403" s="49"/>
      <c r="AB403" s="49"/>
      <c r="AC403" s="49"/>
      <c r="AL403" s="48"/>
      <c r="AM403" s="560" t="s">
        <v>268</v>
      </c>
      <c r="AN403" s="1172"/>
      <c r="AO403" s="1172"/>
      <c r="AP403" s="1173"/>
    </row>
    <row r="404" spans="2:45" ht="12.75" customHeight="1" x14ac:dyDescent="0.15">
      <c r="M404" s="49"/>
      <c r="N404" s="49"/>
      <c r="O404" s="49"/>
      <c r="P404" s="49"/>
      <c r="Q404" s="49"/>
      <c r="R404" s="49"/>
      <c r="S404" s="49"/>
      <c r="T404" s="50"/>
      <c r="U404" s="50"/>
      <c r="V404" s="50"/>
      <c r="W404" s="50"/>
      <c r="X404" s="50"/>
      <c r="Y404" s="50"/>
      <c r="Z404" s="50"/>
      <c r="AA404" s="49"/>
      <c r="AB404" s="49"/>
      <c r="AC404" s="49"/>
      <c r="AL404" s="48"/>
      <c r="AM404" s="1174"/>
      <c r="AN404" s="1175"/>
      <c r="AO404" s="1175"/>
      <c r="AP404" s="1176"/>
    </row>
    <row r="405" spans="2:45" ht="12.75" customHeight="1" x14ac:dyDescent="0.15">
      <c r="M405" s="49"/>
      <c r="N405" s="49"/>
      <c r="O405" s="49"/>
      <c r="P405" s="49"/>
      <c r="Q405" s="49"/>
      <c r="R405" s="49"/>
      <c r="S405" s="49"/>
      <c r="T405" s="49"/>
      <c r="U405" s="49"/>
      <c r="V405" s="49"/>
      <c r="W405" s="49"/>
      <c r="X405" s="49"/>
      <c r="Y405" s="49"/>
      <c r="Z405" s="49"/>
      <c r="AA405" s="49"/>
      <c r="AB405" s="49"/>
      <c r="AC405" s="49"/>
      <c r="AL405" s="48"/>
      <c r="AM405" s="48"/>
      <c r="AN405" s="222"/>
      <c r="AO405" s="222"/>
    </row>
    <row r="406" spans="2:45" ht="6" customHeight="1" x14ac:dyDescent="0.15">
      <c r="M406" s="49"/>
      <c r="N406" s="49"/>
      <c r="O406" s="49"/>
      <c r="P406" s="49"/>
      <c r="Q406" s="49"/>
      <c r="R406" s="49"/>
      <c r="S406" s="49"/>
      <c r="T406" s="49"/>
      <c r="U406" s="49"/>
      <c r="V406" s="49"/>
      <c r="W406" s="49"/>
      <c r="X406" s="49"/>
      <c r="Y406" s="49"/>
      <c r="Z406" s="49"/>
      <c r="AA406" s="49"/>
      <c r="AB406" s="49"/>
      <c r="AC406" s="49"/>
      <c r="AL406" s="48"/>
      <c r="AM406" s="48"/>
    </row>
    <row r="407" spans="2:45" ht="12.75" customHeight="1" x14ac:dyDescent="0.15">
      <c r="B407" s="566" t="s">
        <v>2</v>
      </c>
      <c r="C407" s="567"/>
      <c r="D407" s="567"/>
      <c r="E407" s="567"/>
      <c r="F407" s="567"/>
      <c r="G407" s="567"/>
      <c r="H407" s="567"/>
      <c r="I407" s="567"/>
      <c r="J407" s="569" t="s">
        <v>10</v>
      </c>
      <c r="K407" s="569"/>
      <c r="L407" s="3" t="s">
        <v>3</v>
      </c>
      <c r="M407" s="569" t="s">
        <v>11</v>
      </c>
      <c r="N407" s="569"/>
      <c r="O407" s="570" t="s">
        <v>12</v>
      </c>
      <c r="P407" s="569"/>
      <c r="Q407" s="569"/>
      <c r="R407" s="569"/>
      <c r="S407" s="569"/>
      <c r="T407" s="569"/>
      <c r="U407" s="569" t="s">
        <v>13</v>
      </c>
      <c r="V407" s="569"/>
      <c r="W407" s="569"/>
      <c r="AD407" s="5"/>
      <c r="AE407" s="5"/>
      <c r="AF407" s="5"/>
      <c r="AG407" s="5"/>
      <c r="AH407" s="5"/>
      <c r="AI407" s="5"/>
      <c r="AJ407" s="5"/>
      <c r="AL407" s="571">
        <f>$AL$9</f>
        <v>0</v>
      </c>
      <c r="AM407" s="572"/>
      <c r="AN407" s="502" t="s">
        <v>4</v>
      </c>
      <c r="AO407" s="502"/>
      <c r="AP407" s="572">
        <v>10</v>
      </c>
      <c r="AQ407" s="572"/>
      <c r="AR407" s="502" t="s">
        <v>5</v>
      </c>
      <c r="AS407" s="503"/>
    </row>
    <row r="408" spans="2:45" ht="13.5" customHeight="1" x14ac:dyDescent="0.15">
      <c r="B408" s="567"/>
      <c r="C408" s="567"/>
      <c r="D408" s="567"/>
      <c r="E408" s="567"/>
      <c r="F408" s="567"/>
      <c r="G408" s="567"/>
      <c r="H408" s="567"/>
      <c r="I408" s="567"/>
      <c r="J408" s="508" t="str">
        <f>$J$10</f>
        <v>1</v>
      </c>
      <c r="K408" s="510" t="str">
        <f>$K$10</f>
        <v>2</v>
      </c>
      <c r="L408" s="513" t="str">
        <f>$L$10</f>
        <v>1</v>
      </c>
      <c r="M408" s="516" t="str">
        <f>$M$10</f>
        <v>0</v>
      </c>
      <c r="N408" s="510" t="str">
        <f>$N$10</f>
        <v>3</v>
      </c>
      <c r="O408" s="516" t="str">
        <f>$O$10</f>
        <v>9</v>
      </c>
      <c r="P408" s="519" t="str">
        <f>$P$10</f>
        <v>3</v>
      </c>
      <c r="Q408" s="519" t="str">
        <f>$Q$10</f>
        <v>9</v>
      </c>
      <c r="R408" s="519" t="str">
        <f>$R$10</f>
        <v>0</v>
      </c>
      <c r="S408" s="519" t="str">
        <f>$S$10</f>
        <v>2</v>
      </c>
      <c r="T408" s="510" t="str">
        <f>$T$10</f>
        <v>5</v>
      </c>
      <c r="U408" s="516">
        <f>$U$10</f>
        <v>0</v>
      </c>
      <c r="V408" s="519">
        <f>$V$10</f>
        <v>0</v>
      </c>
      <c r="W408" s="510">
        <f>$W$10</f>
        <v>0</v>
      </c>
      <c r="AD408" s="5"/>
      <c r="AE408" s="5"/>
      <c r="AF408" s="5"/>
      <c r="AG408" s="5"/>
      <c r="AH408" s="5"/>
      <c r="AI408" s="5"/>
      <c r="AJ408" s="5"/>
      <c r="AL408" s="573"/>
      <c r="AM408" s="574"/>
      <c r="AN408" s="504"/>
      <c r="AO408" s="504"/>
      <c r="AP408" s="574"/>
      <c r="AQ408" s="574"/>
      <c r="AR408" s="504"/>
      <c r="AS408" s="505"/>
    </row>
    <row r="409" spans="2:45" ht="9" customHeight="1" x14ac:dyDescent="0.15">
      <c r="B409" s="567"/>
      <c r="C409" s="567"/>
      <c r="D409" s="567"/>
      <c r="E409" s="567"/>
      <c r="F409" s="567"/>
      <c r="G409" s="567"/>
      <c r="H409" s="567"/>
      <c r="I409" s="567"/>
      <c r="J409" s="509"/>
      <c r="K409" s="511"/>
      <c r="L409" s="514"/>
      <c r="M409" s="517"/>
      <c r="N409" s="511"/>
      <c r="O409" s="517"/>
      <c r="P409" s="520"/>
      <c r="Q409" s="520"/>
      <c r="R409" s="520"/>
      <c r="S409" s="520"/>
      <c r="T409" s="511"/>
      <c r="U409" s="517"/>
      <c r="V409" s="520"/>
      <c r="W409" s="511"/>
      <c r="AD409" s="5"/>
      <c r="AE409" s="5"/>
      <c r="AF409" s="5"/>
      <c r="AG409" s="5"/>
      <c r="AH409" s="5"/>
      <c r="AI409" s="5"/>
      <c r="AJ409" s="5"/>
      <c r="AL409" s="575"/>
      <c r="AM409" s="576"/>
      <c r="AN409" s="506"/>
      <c r="AO409" s="506"/>
      <c r="AP409" s="576"/>
      <c r="AQ409" s="576"/>
      <c r="AR409" s="506"/>
      <c r="AS409" s="507"/>
    </row>
    <row r="410" spans="2:45" ht="6" customHeight="1" x14ac:dyDescent="0.15">
      <c r="B410" s="568"/>
      <c r="C410" s="568"/>
      <c r="D410" s="568"/>
      <c r="E410" s="568"/>
      <c r="F410" s="568"/>
      <c r="G410" s="568"/>
      <c r="H410" s="568"/>
      <c r="I410" s="568"/>
      <c r="J410" s="509"/>
      <c r="K410" s="512"/>
      <c r="L410" s="515"/>
      <c r="M410" s="518"/>
      <c r="N410" s="512"/>
      <c r="O410" s="518"/>
      <c r="P410" s="521"/>
      <c r="Q410" s="521"/>
      <c r="R410" s="521"/>
      <c r="S410" s="521"/>
      <c r="T410" s="512"/>
      <c r="U410" s="518"/>
      <c r="V410" s="521"/>
      <c r="W410" s="512"/>
    </row>
    <row r="411" spans="2:45" ht="15" customHeight="1" x14ac:dyDescent="0.15">
      <c r="B411" s="487" t="s">
        <v>51</v>
      </c>
      <c r="C411" s="488"/>
      <c r="D411" s="488"/>
      <c r="E411" s="488"/>
      <c r="F411" s="488"/>
      <c r="G411" s="488"/>
      <c r="H411" s="488"/>
      <c r="I411" s="489"/>
      <c r="J411" s="487" t="s">
        <v>6</v>
      </c>
      <c r="K411" s="488"/>
      <c r="L411" s="488"/>
      <c r="M411" s="488"/>
      <c r="N411" s="496"/>
      <c r="O411" s="499" t="s">
        <v>52</v>
      </c>
      <c r="P411" s="488"/>
      <c r="Q411" s="488"/>
      <c r="R411" s="488"/>
      <c r="S411" s="488"/>
      <c r="T411" s="488"/>
      <c r="U411" s="489"/>
      <c r="V411" s="12" t="s">
        <v>53</v>
      </c>
      <c r="W411" s="27"/>
      <c r="X411" s="27"/>
      <c r="Y411" s="526" t="s">
        <v>54</v>
      </c>
      <c r="Z411" s="526"/>
      <c r="AA411" s="526"/>
      <c r="AB411" s="526"/>
      <c r="AC411" s="526"/>
      <c r="AD411" s="526"/>
      <c r="AE411" s="526"/>
      <c r="AF411" s="526"/>
      <c r="AG411" s="526"/>
      <c r="AH411" s="526"/>
      <c r="AI411" s="27"/>
      <c r="AJ411" s="27"/>
      <c r="AK411" s="28"/>
      <c r="AL411" s="527" t="s">
        <v>55</v>
      </c>
      <c r="AM411" s="527"/>
      <c r="AN411" s="528" t="s">
        <v>62</v>
      </c>
      <c r="AO411" s="528"/>
      <c r="AP411" s="528"/>
      <c r="AQ411" s="528"/>
      <c r="AR411" s="528"/>
      <c r="AS411" s="529"/>
    </row>
    <row r="412" spans="2:45" ht="13.5" customHeight="1" x14ac:dyDescent="0.15">
      <c r="B412" s="490"/>
      <c r="C412" s="491"/>
      <c r="D412" s="491"/>
      <c r="E412" s="491"/>
      <c r="F412" s="491"/>
      <c r="G412" s="491"/>
      <c r="H412" s="491"/>
      <c r="I412" s="492"/>
      <c r="J412" s="490"/>
      <c r="K412" s="491"/>
      <c r="L412" s="491"/>
      <c r="M412" s="491"/>
      <c r="N412" s="497"/>
      <c r="O412" s="500"/>
      <c r="P412" s="491"/>
      <c r="Q412" s="491"/>
      <c r="R412" s="491"/>
      <c r="S412" s="491"/>
      <c r="T412" s="491"/>
      <c r="U412" s="492"/>
      <c r="V412" s="530" t="s">
        <v>7</v>
      </c>
      <c r="W412" s="643"/>
      <c r="X412" s="643"/>
      <c r="Y412" s="644"/>
      <c r="Z412" s="536" t="s">
        <v>16</v>
      </c>
      <c r="AA412" s="537"/>
      <c r="AB412" s="537"/>
      <c r="AC412" s="538"/>
      <c r="AD412" s="648" t="s">
        <v>17</v>
      </c>
      <c r="AE412" s="649"/>
      <c r="AF412" s="649"/>
      <c r="AG412" s="650"/>
      <c r="AH412" s="1090" t="s">
        <v>86</v>
      </c>
      <c r="AI412" s="502"/>
      <c r="AJ412" s="502"/>
      <c r="AK412" s="503"/>
      <c r="AL412" s="554" t="s">
        <v>56</v>
      </c>
      <c r="AM412" s="554"/>
      <c r="AN412" s="556" t="s">
        <v>19</v>
      </c>
      <c r="AO412" s="557"/>
      <c r="AP412" s="557"/>
      <c r="AQ412" s="557"/>
      <c r="AR412" s="558"/>
      <c r="AS412" s="559"/>
    </row>
    <row r="413" spans="2:45" ht="13.5" customHeight="1" x14ac:dyDescent="0.15">
      <c r="B413" s="493"/>
      <c r="C413" s="494"/>
      <c r="D413" s="494"/>
      <c r="E413" s="494"/>
      <c r="F413" s="494"/>
      <c r="G413" s="494"/>
      <c r="H413" s="494"/>
      <c r="I413" s="495"/>
      <c r="J413" s="493"/>
      <c r="K413" s="494"/>
      <c r="L413" s="494"/>
      <c r="M413" s="494"/>
      <c r="N413" s="498"/>
      <c r="O413" s="501"/>
      <c r="P413" s="494"/>
      <c r="Q413" s="494"/>
      <c r="R413" s="494"/>
      <c r="S413" s="494"/>
      <c r="T413" s="494"/>
      <c r="U413" s="495"/>
      <c r="V413" s="645"/>
      <c r="W413" s="646"/>
      <c r="X413" s="646"/>
      <c r="Y413" s="647"/>
      <c r="Z413" s="539"/>
      <c r="AA413" s="540"/>
      <c r="AB413" s="540"/>
      <c r="AC413" s="541"/>
      <c r="AD413" s="651"/>
      <c r="AE413" s="652"/>
      <c r="AF413" s="652"/>
      <c r="AG413" s="653"/>
      <c r="AH413" s="1091"/>
      <c r="AI413" s="506"/>
      <c r="AJ413" s="506"/>
      <c r="AK413" s="507"/>
      <c r="AL413" s="555"/>
      <c r="AM413" s="555"/>
      <c r="AN413" s="524"/>
      <c r="AO413" s="524"/>
      <c r="AP413" s="524"/>
      <c r="AQ413" s="524"/>
      <c r="AR413" s="524"/>
      <c r="AS413" s="525"/>
    </row>
    <row r="414" spans="2:45" ht="18" customHeight="1" x14ac:dyDescent="0.15">
      <c r="B414" s="1092">
        <f>'事業主控（こちらにご入力下さい）'!B414</f>
        <v>0</v>
      </c>
      <c r="C414" s="1093"/>
      <c r="D414" s="1093"/>
      <c r="E414" s="1093"/>
      <c r="F414" s="1093"/>
      <c r="G414" s="1093"/>
      <c r="H414" s="1093"/>
      <c r="I414" s="1162"/>
      <c r="J414" s="1092">
        <f>'事業主控（こちらにご入力下さい）'!J414</f>
        <v>0</v>
      </c>
      <c r="K414" s="1093"/>
      <c r="L414" s="1093"/>
      <c r="M414" s="1093"/>
      <c r="N414" s="1094"/>
      <c r="O414" s="68">
        <f>'事業主控（こちらにご入力下さい）'!O414</f>
        <v>0</v>
      </c>
      <c r="P414" s="15" t="s">
        <v>45</v>
      </c>
      <c r="Q414" s="68">
        <f>'事業主控（こちらにご入力下さい）'!Q414</f>
        <v>0</v>
      </c>
      <c r="R414" s="15" t="s">
        <v>46</v>
      </c>
      <c r="S414" s="68">
        <f>'事業主控（こちらにご入力下さい）'!S414</f>
        <v>0</v>
      </c>
      <c r="T414" s="474" t="s">
        <v>47</v>
      </c>
      <c r="U414" s="474"/>
      <c r="V414" s="742">
        <f>'事業主控（こちらにご入力下さい）'!V414</f>
        <v>0</v>
      </c>
      <c r="W414" s="743"/>
      <c r="X414" s="743"/>
      <c r="Y414" s="65" t="s">
        <v>8</v>
      </c>
      <c r="Z414" s="53"/>
      <c r="AA414" s="73"/>
      <c r="AB414" s="73"/>
      <c r="AC414" s="65" t="s">
        <v>8</v>
      </c>
      <c r="AD414" s="53"/>
      <c r="AE414" s="73"/>
      <c r="AF414" s="73"/>
      <c r="AG414" s="70" t="s">
        <v>8</v>
      </c>
      <c r="AH414" s="1134">
        <f>'事業主控（こちらにご入力下さい）'!AH414</f>
        <v>0</v>
      </c>
      <c r="AI414" s="1135"/>
      <c r="AJ414" s="1135"/>
      <c r="AK414" s="1136"/>
      <c r="AL414" s="53"/>
      <c r="AM414" s="54"/>
      <c r="AN414" s="744">
        <f>'事業主控（こちらにご入力下さい）'!AN414</f>
        <v>0</v>
      </c>
      <c r="AO414" s="745"/>
      <c r="AP414" s="745"/>
      <c r="AQ414" s="745"/>
      <c r="AR414" s="745"/>
      <c r="AS414" s="70" t="s">
        <v>8</v>
      </c>
    </row>
    <row r="415" spans="2:45" ht="18" customHeight="1" x14ac:dyDescent="0.15">
      <c r="B415" s="1075"/>
      <c r="C415" s="1076"/>
      <c r="D415" s="1076"/>
      <c r="E415" s="1076"/>
      <c r="F415" s="1076"/>
      <c r="G415" s="1076"/>
      <c r="H415" s="1076"/>
      <c r="I415" s="1161"/>
      <c r="J415" s="1075"/>
      <c r="K415" s="1076"/>
      <c r="L415" s="1076"/>
      <c r="M415" s="1076"/>
      <c r="N415" s="1077"/>
      <c r="O415" s="75">
        <f>'事業主控（こちらにご入力下さい）'!O415</f>
        <v>0</v>
      </c>
      <c r="P415" s="16" t="s">
        <v>45</v>
      </c>
      <c r="Q415" s="75">
        <f>'事業主控（こちらにご入力下さい）'!Q415</f>
        <v>0</v>
      </c>
      <c r="R415" s="16" t="s">
        <v>46</v>
      </c>
      <c r="S415" s="75">
        <f>'事業主控（こちらにご入力下さい）'!S415</f>
        <v>0</v>
      </c>
      <c r="T415" s="480" t="s">
        <v>48</v>
      </c>
      <c r="U415" s="480"/>
      <c r="V415" s="708">
        <f>'事業主控（こちらにご入力下さい）'!V415</f>
        <v>0</v>
      </c>
      <c r="W415" s="709"/>
      <c r="X415" s="709"/>
      <c r="Y415" s="709"/>
      <c r="Z415" s="708">
        <f>'事業主控（こちらにご入力下さい）'!Z415</f>
        <v>0</v>
      </c>
      <c r="AA415" s="709"/>
      <c r="AB415" s="709"/>
      <c r="AC415" s="709"/>
      <c r="AD415" s="708">
        <f>'事業主控（こちらにご入力下さい）'!AD415</f>
        <v>0</v>
      </c>
      <c r="AE415" s="709"/>
      <c r="AF415" s="709"/>
      <c r="AG415" s="1079"/>
      <c r="AH415" s="708">
        <f>'事業主控（こちらにご入力下さい）'!AH415</f>
        <v>0</v>
      </c>
      <c r="AI415" s="709"/>
      <c r="AJ415" s="709"/>
      <c r="AK415" s="1079"/>
      <c r="AL415" s="439">
        <f>'事業主控（こちらにご入力下さい）'!AL415</f>
        <v>0</v>
      </c>
      <c r="AM415" s="1081"/>
      <c r="AN415" s="708">
        <f>'事業主控（こちらにご入力下さい）'!AN415</f>
        <v>0</v>
      </c>
      <c r="AO415" s="709"/>
      <c r="AP415" s="709"/>
      <c r="AQ415" s="709"/>
      <c r="AR415" s="709"/>
      <c r="AS415" s="58"/>
    </row>
    <row r="416" spans="2:45" ht="18" customHeight="1" x14ac:dyDescent="0.15">
      <c r="B416" s="1072">
        <f>'事業主控（こちらにご入力下さい）'!B416</f>
        <v>0</v>
      </c>
      <c r="C416" s="1073"/>
      <c r="D416" s="1073"/>
      <c r="E416" s="1073"/>
      <c r="F416" s="1073"/>
      <c r="G416" s="1073"/>
      <c r="H416" s="1073"/>
      <c r="I416" s="1160"/>
      <c r="J416" s="1072">
        <f>'事業主控（こちらにご入力下さい）'!J416</f>
        <v>0</v>
      </c>
      <c r="K416" s="1073"/>
      <c r="L416" s="1073"/>
      <c r="M416" s="1073"/>
      <c r="N416" s="1074"/>
      <c r="O416" s="71">
        <f>'事業主控（こちらにご入力下さい）'!O416</f>
        <v>0</v>
      </c>
      <c r="P416" s="5" t="s">
        <v>45</v>
      </c>
      <c r="Q416" s="71">
        <f>'事業主控（こちらにご入力下さい）'!Q416</f>
        <v>0</v>
      </c>
      <c r="R416" s="5" t="s">
        <v>46</v>
      </c>
      <c r="S416" s="71">
        <f>'事業主控（こちらにご入力下さい）'!S416</f>
        <v>0</v>
      </c>
      <c r="T416" s="1022" t="s">
        <v>47</v>
      </c>
      <c r="U416" s="1022"/>
      <c r="V416" s="742">
        <f>'事業主控（こちらにご入力下さい）'!V416</f>
        <v>0</v>
      </c>
      <c r="W416" s="743"/>
      <c r="X416" s="743"/>
      <c r="Y416" s="66"/>
      <c r="Z416" s="53"/>
      <c r="AA416" s="73"/>
      <c r="AB416" s="73"/>
      <c r="AC416" s="66"/>
      <c r="AD416" s="53"/>
      <c r="AE416" s="73"/>
      <c r="AF416" s="73"/>
      <c r="AG416" s="66"/>
      <c r="AH416" s="744">
        <f>'事業主控（こちらにご入力下さい）'!AH416</f>
        <v>0</v>
      </c>
      <c r="AI416" s="745"/>
      <c r="AJ416" s="745"/>
      <c r="AK416" s="1080"/>
      <c r="AL416" s="53"/>
      <c r="AM416" s="54"/>
      <c r="AN416" s="744">
        <f>'事業主控（こちらにご入力下さい）'!AN416</f>
        <v>0</v>
      </c>
      <c r="AO416" s="745"/>
      <c r="AP416" s="745"/>
      <c r="AQ416" s="745"/>
      <c r="AR416" s="745"/>
      <c r="AS416" s="74"/>
    </row>
    <row r="417" spans="2:45" ht="18" customHeight="1" x14ac:dyDescent="0.15">
      <c r="B417" s="1075"/>
      <c r="C417" s="1076"/>
      <c r="D417" s="1076"/>
      <c r="E417" s="1076"/>
      <c r="F417" s="1076"/>
      <c r="G417" s="1076"/>
      <c r="H417" s="1076"/>
      <c r="I417" s="1161"/>
      <c r="J417" s="1075"/>
      <c r="K417" s="1076"/>
      <c r="L417" s="1076"/>
      <c r="M417" s="1076"/>
      <c r="N417" s="1077"/>
      <c r="O417" s="75">
        <f>'事業主控（こちらにご入力下さい）'!O417</f>
        <v>0</v>
      </c>
      <c r="P417" s="16" t="s">
        <v>45</v>
      </c>
      <c r="Q417" s="75">
        <f>'事業主控（こちらにご入力下さい）'!Q417</f>
        <v>0</v>
      </c>
      <c r="R417" s="16" t="s">
        <v>46</v>
      </c>
      <c r="S417" s="75">
        <f>'事業主控（こちらにご入力下さい）'!S417</f>
        <v>0</v>
      </c>
      <c r="T417" s="480" t="s">
        <v>48</v>
      </c>
      <c r="U417" s="480"/>
      <c r="V417" s="927">
        <f>'事業主控（こちらにご入力下さい）'!V417</f>
        <v>0</v>
      </c>
      <c r="W417" s="928"/>
      <c r="X417" s="928"/>
      <c r="Y417" s="928"/>
      <c r="Z417" s="927">
        <f>'事業主控（こちらにご入力下さい）'!Z417</f>
        <v>0</v>
      </c>
      <c r="AA417" s="928"/>
      <c r="AB417" s="928"/>
      <c r="AC417" s="928"/>
      <c r="AD417" s="927">
        <f>'事業主控（こちらにご入力下さい）'!AD417</f>
        <v>0</v>
      </c>
      <c r="AE417" s="928"/>
      <c r="AF417" s="928"/>
      <c r="AG417" s="928"/>
      <c r="AH417" s="927">
        <f>'事業主控（こちらにご入力下さい）'!AH417</f>
        <v>0</v>
      </c>
      <c r="AI417" s="928"/>
      <c r="AJ417" s="928"/>
      <c r="AK417" s="1082"/>
      <c r="AL417" s="439">
        <f>'事業主控（こちらにご入力下さい）'!AL417</f>
        <v>0</v>
      </c>
      <c r="AM417" s="1081"/>
      <c r="AN417" s="708">
        <f>'事業主控（こちらにご入力下さい）'!AN417</f>
        <v>0</v>
      </c>
      <c r="AO417" s="709"/>
      <c r="AP417" s="709"/>
      <c r="AQ417" s="709"/>
      <c r="AR417" s="709"/>
      <c r="AS417" s="58"/>
    </row>
    <row r="418" spans="2:45" ht="18" customHeight="1" x14ac:dyDescent="0.15">
      <c r="B418" s="1072">
        <f>'事業主控（こちらにご入力下さい）'!B418</f>
        <v>0</v>
      </c>
      <c r="C418" s="1073"/>
      <c r="D418" s="1073"/>
      <c r="E418" s="1073"/>
      <c r="F418" s="1073"/>
      <c r="G418" s="1073"/>
      <c r="H418" s="1073"/>
      <c r="I418" s="1160"/>
      <c r="J418" s="1072">
        <f>'事業主控（こちらにご入力下さい）'!J418</f>
        <v>0</v>
      </c>
      <c r="K418" s="1073"/>
      <c r="L418" s="1073"/>
      <c r="M418" s="1073"/>
      <c r="N418" s="1074"/>
      <c r="O418" s="71">
        <f>'事業主控（こちらにご入力下さい）'!O418</f>
        <v>0</v>
      </c>
      <c r="P418" s="5" t="s">
        <v>45</v>
      </c>
      <c r="Q418" s="71">
        <f>'事業主控（こちらにご入力下さい）'!Q418</f>
        <v>0</v>
      </c>
      <c r="R418" s="5" t="s">
        <v>46</v>
      </c>
      <c r="S418" s="71">
        <f>'事業主控（こちらにご入力下さい）'!S418</f>
        <v>0</v>
      </c>
      <c r="T418" s="1022" t="s">
        <v>47</v>
      </c>
      <c r="U418" s="1022"/>
      <c r="V418" s="742">
        <f>'事業主控（こちらにご入力下さい）'!V418</f>
        <v>0</v>
      </c>
      <c r="W418" s="743"/>
      <c r="X418" s="743"/>
      <c r="Y418" s="66"/>
      <c r="Z418" s="53"/>
      <c r="AA418" s="73"/>
      <c r="AB418" s="73"/>
      <c r="AC418" s="66"/>
      <c r="AD418" s="53"/>
      <c r="AE418" s="73"/>
      <c r="AF418" s="73"/>
      <c r="AG418" s="66"/>
      <c r="AH418" s="744">
        <f>'事業主控（こちらにご入力下さい）'!AH418</f>
        <v>0</v>
      </c>
      <c r="AI418" s="745"/>
      <c r="AJ418" s="745"/>
      <c r="AK418" s="1080"/>
      <c r="AL418" s="53"/>
      <c r="AM418" s="54"/>
      <c r="AN418" s="744">
        <f>'事業主控（こちらにご入力下さい）'!AN418</f>
        <v>0</v>
      </c>
      <c r="AO418" s="745"/>
      <c r="AP418" s="745"/>
      <c r="AQ418" s="745"/>
      <c r="AR418" s="745"/>
      <c r="AS418" s="74"/>
    </row>
    <row r="419" spans="2:45" ht="18" customHeight="1" x14ac:dyDescent="0.15">
      <c r="B419" s="1075"/>
      <c r="C419" s="1076"/>
      <c r="D419" s="1076"/>
      <c r="E419" s="1076"/>
      <c r="F419" s="1076"/>
      <c r="G419" s="1076"/>
      <c r="H419" s="1076"/>
      <c r="I419" s="1161"/>
      <c r="J419" s="1075"/>
      <c r="K419" s="1076"/>
      <c r="L419" s="1076"/>
      <c r="M419" s="1076"/>
      <c r="N419" s="1077"/>
      <c r="O419" s="75">
        <f>'事業主控（こちらにご入力下さい）'!O419</f>
        <v>0</v>
      </c>
      <c r="P419" s="16" t="s">
        <v>45</v>
      </c>
      <c r="Q419" s="75">
        <f>'事業主控（こちらにご入力下さい）'!Q419</f>
        <v>0</v>
      </c>
      <c r="R419" s="16" t="s">
        <v>46</v>
      </c>
      <c r="S419" s="75">
        <f>'事業主控（こちらにご入力下さい）'!S419</f>
        <v>0</v>
      </c>
      <c r="T419" s="480" t="s">
        <v>48</v>
      </c>
      <c r="U419" s="480"/>
      <c r="V419" s="927">
        <f>'事業主控（こちらにご入力下さい）'!V419</f>
        <v>0</v>
      </c>
      <c r="W419" s="928"/>
      <c r="X419" s="928"/>
      <c r="Y419" s="928"/>
      <c r="Z419" s="927">
        <f>'事業主控（こちらにご入力下さい）'!Z419</f>
        <v>0</v>
      </c>
      <c r="AA419" s="928"/>
      <c r="AB419" s="928"/>
      <c r="AC419" s="928"/>
      <c r="AD419" s="927">
        <f>'事業主控（こちらにご入力下さい）'!AD419</f>
        <v>0</v>
      </c>
      <c r="AE419" s="928"/>
      <c r="AF419" s="928"/>
      <c r="AG419" s="928"/>
      <c r="AH419" s="927">
        <f>'事業主控（こちらにご入力下さい）'!AH419</f>
        <v>0</v>
      </c>
      <c r="AI419" s="928"/>
      <c r="AJ419" s="928"/>
      <c r="AK419" s="1082"/>
      <c r="AL419" s="439">
        <f>'事業主控（こちらにご入力下さい）'!AL419</f>
        <v>0</v>
      </c>
      <c r="AM419" s="1081"/>
      <c r="AN419" s="708">
        <f>'事業主控（こちらにご入力下さい）'!AN419</f>
        <v>0</v>
      </c>
      <c r="AO419" s="709"/>
      <c r="AP419" s="709"/>
      <c r="AQ419" s="709"/>
      <c r="AR419" s="709"/>
      <c r="AS419" s="58"/>
    </row>
    <row r="420" spans="2:45" ht="18" customHeight="1" x14ac:dyDescent="0.15">
      <c r="B420" s="1072">
        <f>'事業主控（こちらにご入力下さい）'!B420</f>
        <v>0</v>
      </c>
      <c r="C420" s="1073"/>
      <c r="D420" s="1073"/>
      <c r="E420" s="1073"/>
      <c r="F420" s="1073"/>
      <c r="G420" s="1073"/>
      <c r="H420" s="1073"/>
      <c r="I420" s="1160"/>
      <c r="J420" s="1072">
        <f>'事業主控（こちらにご入力下さい）'!J420</f>
        <v>0</v>
      </c>
      <c r="K420" s="1073"/>
      <c r="L420" s="1073"/>
      <c r="M420" s="1073"/>
      <c r="N420" s="1074"/>
      <c r="O420" s="71">
        <f>'事業主控（こちらにご入力下さい）'!O420</f>
        <v>0</v>
      </c>
      <c r="P420" s="5" t="s">
        <v>45</v>
      </c>
      <c r="Q420" s="71">
        <f>'事業主控（こちらにご入力下さい）'!Q420</f>
        <v>0</v>
      </c>
      <c r="R420" s="5" t="s">
        <v>46</v>
      </c>
      <c r="S420" s="71">
        <f>'事業主控（こちらにご入力下さい）'!S420</f>
        <v>0</v>
      </c>
      <c r="T420" s="1022" t="s">
        <v>47</v>
      </c>
      <c r="U420" s="1022"/>
      <c r="V420" s="742">
        <f>'事業主控（こちらにご入力下さい）'!V420</f>
        <v>0</v>
      </c>
      <c r="W420" s="743"/>
      <c r="X420" s="743"/>
      <c r="Y420" s="66"/>
      <c r="Z420" s="53"/>
      <c r="AA420" s="73"/>
      <c r="AB420" s="73"/>
      <c r="AC420" s="66"/>
      <c r="AD420" s="53"/>
      <c r="AE420" s="73"/>
      <c r="AF420" s="73"/>
      <c r="AG420" s="66"/>
      <c r="AH420" s="744">
        <f>'事業主控（こちらにご入力下さい）'!AH420</f>
        <v>0</v>
      </c>
      <c r="AI420" s="745"/>
      <c r="AJ420" s="745"/>
      <c r="AK420" s="1080"/>
      <c r="AL420" s="53"/>
      <c r="AM420" s="54"/>
      <c r="AN420" s="744">
        <f>'事業主控（こちらにご入力下さい）'!AN420</f>
        <v>0</v>
      </c>
      <c r="AO420" s="745"/>
      <c r="AP420" s="745"/>
      <c r="AQ420" s="745"/>
      <c r="AR420" s="745"/>
      <c r="AS420" s="74"/>
    </row>
    <row r="421" spans="2:45" ht="18" customHeight="1" x14ac:dyDescent="0.15">
      <c r="B421" s="1075"/>
      <c r="C421" s="1076"/>
      <c r="D421" s="1076"/>
      <c r="E421" s="1076"/>
      <c r="F421" s="1076"/>
      <c r="G421" s="1076"/>
      <c r="H421" s="1076"/>
      <c r="I421" s="1161"/>
      <c r="J421" s="1075"/>
      <c r="K421" s="1076"/>
      <c r="L421" s="1076"/>
      <c r="M421" s="1076"/>
      <c r="N421" s="1077"/>
      <c r="O421" s="75">
        <f>'事業主控（こちらにご入力下さい）'!O421</f>
        <v>0</v>
      </c>
      <c r="P421" s="16" t="s">
        <v>45</v>
      </c>
      <c r="Q421" s="75">
        <f>'事業主控（こちらにご入力下さい）'!Q421</f>
        <v>0</v>
      </c>
      <c r="R421" s="16" t="s">
        <v>46</v>
      </c>
      <c r="S421" s="75">
        <f>'事業主控（こちらにご入力下さい）'!S421</f>
        <v>0</v>
      </c>
      <c r="T421" s="480" t="s">
        <v>48</v>
      </c>
      <c r="U421" s="480"/>
      <c r="V421" s="927">
        <f>'事業主控（こちらにご入力下さい）'!V421</f>
        <v>0</v>
      </c>
      <c r="W421" s="928"/>
      <c r="X421" s="928"/>
      <c r="Y421" s="928"/>
      <c r="Z421" s="927">
        <f>'事業主控（こちらにご入力下さい）'!Z421</f>
        <v>0</v>
      </c>
      <c r="AA421" s="928"/>
      <c r="AB421" s="928"/>
      <c r="AC421" s="928"/>
      <c r="AD421" s="927">
        <f>'事業主控（こちらにご入力下さい）'!AD421</f>
        <v>0</v>
      </c>
      <c r="AE421" s="928"/>
      <c r="AF421" s="928"/>
      <c r="AG421" s="928"/>
      <c r="AH421" s="927">
        <f>'事業主控（こちらにご入力下さい）'!AH421</f>
        <v>0</v>
      </c>
      <c r="AI421" s="928"/>
      <c r="AJ421" s="928"/>
      <c r="AK421" s="1082"/>
      <c r="AL421" s="439">
        <f>'事業主控（こちらにご入力下さい）'!AL421</f>
        <v>0</v>
      </c>
      <c r="AM421" s="1081"/>
      <c r="AN421" s="708">
        <f>'事業主控（こちらにご入力下さい）'!AN421</f>
        <v>0</v>
      </c>
      <c r="AO421" s="709"/>
      <c r="AP421" s="709"/>
      <c r="AQ421" s="709"/>
      <c r="AR421" s="709"/>
      <c r="AS421" s="58"/>
    </row>
    <row r="422" spans="2:45" ht="18" customHeight="1" x14ac:dyDescent="0.15">
      <c r="B422" s="1072">
        <f>'事業主控（こちらにご入力下さい）'!B422</f>
        <v>0</v>
      </c>
      <c r="C422" s="1073"/>
      <c r="D422" s="1073"/>
      <c r="E422" s="1073"/>
      <c r="F422" s="1073"/>
      <c r="G422" s="1073"/>
      <c r="H422" s="1073"/>
      <c r="I422" s="1160"/>
      <c r="J422" s="1072">
        <f>'事業主控（こちらにご入力下さい）'!J422</f>
        <v>0</v>
      </c>
      <c r="K422" s="1073"/>
      <c r="L422" s="1073"/>
      <c r="M422" s="1073"/>
      <c r="N422" s="1074"/>
      <c r="O422" s="71">
        <f>'事業主控（こちらにご入力下さい）'!O422</f>
        <v>0</v>
      </c>
      <c r="P422" s="5" t="s">
        <v>45</v>
      </c>
      <c r="Q422" s="71">
        <f>'事業主控（こちらにご入力下さい）'!Q422</f>
        <v>0</v>
      </c>
      <c r="R422" s="5" t="s">
        <v>46</v>
      </c>
      <c r="S422" s="71">
        <f>'事業主控（こちらにご入力下さい）'!S422</f>
        <v>0</v>
      </c>
      <c r="T422" s="1022" t="s">
        <v>47</v>
      </c>
      <c r="U422" s="1022"/>
      <c r="V422" s="742">
        <f>'事業主控（こちらにご入力下さい）'!V422</f>
        <v>0</v>
      </c>
      <c r="W422" s="743"/>
      <c r="X422" s="743"/>
      <c r="Y422" s="66"/>
      <c r="Z422" s="53"/>
      <c r="AA422" s="73"/>
      <c r="AB422" s="73"/>
      <c r="AC422" s="66"/>
      <c r="AD422" s="53"/>
      <c r="AE422" s="73"/>
      <c r="AF422" s="73"/>
      <c r="AG422" s="66"/>
      <c r="AH422" s="744">
        <f>'事業主控（こちらにご入力下さい）'!AH422</f>
        <v>0</v>
      </c>
      <c r="AI422" s="745"/>
      <c r="AJ422" s="745"/>
      <c r="AK422" s="1080"/>
      <c r="AL422" s="53"/>
      <c r="AM422" s="54"/>
      <c r="AN422" s="744">
        <f>'事業主控（こちらにご入力下さい）'!AN422</f>
        <v>0</v>
      </c>
      <c r="AO422" s="745"/>
      <c r="AP422" s="745"/>
      <c r="AQ422" s="745"/>
      <c r="AR422" s="745"/>
      <c r="AS422" s="74"/>
    </row>
    <row r="423" spans="2:45" ht="18" customHeight="1" x14ac:dyDescent="0.15">
      <c r="B423" s="1075"/>
      <c r="C423" s="1076"/>
      <c r="D423" s="1076"/>
      <c r="E423" s="1076"/>
      <c r="F423" s="1076"/>
      <c r="G423" s="1076"/>
      <c r="H423" s="1076"/>
      <c r="I423" s="1161"/>
      <c r="J423" s="1075"/>
      <c r="K423" s="1076"/>
      <c r="L423" s="1076"/>
      <c r="M423" s="1076"/>
      <c r="N423" s="1077"/>
      <c r="O423" s="75">
        <f>'事業主控（こちらにご入力下さい）'!O423</f>
        <v>0</v>
      </c>
      <c r="P423" s="16" t="s">
        <v>45</v>
      </c>
      <c r="Q423" s="75">
        <f>'事業主控（こちらにご入力下さい）'!Q423</f>
        <v>0</v>
      </c>
      <c r="R423" s="16" t="s">
        <v>46</v>
      </c>
      <c r="S423" s="75">
        <f>'事業主控（こちらにご入力下さい）'!S423</f>
        <v>0</v>
      </c>
      <c r="T423" s="480" t="s">
        <v>48</v>
      </c>
      <c r="U423" s="480"/>
      <c r="V423" s="927">
        <f>'事業主控（こちらにご入力下さい）'!V423</f>
        <v>0</v>
      </c>
      <c r="W423" s="928"/>
      <c r="X423" s="928"/>
      <c r="Y423" s="928"/>
      <c r="Z423" s="927">
        <f>'事業主控（こちらにご入力下さい）'!Z423</f>
        <v>0</v>
      </c>
      <c r="AA423" s="928"/>
      <c r="AB423" s="928"/>
      <c r="AC423" s="928"/>
      <c r="AD423" s="927">
        <f>'事業主控（こちらにご入力下さい）'!AD423</f>
        <v>0</v>
      </c>
      <c r="AE423" s="928"/>
      <c r="AF423" s="928"/>
      <c r="AG423" s="928"/>
      <c r="AH423" s="927">
        <f>'事業主控（こちらにご入力下さい）'!AH423</f>
        <v>0</v>
      </c>
      <c r="AI423" s="928"/>
      <c r="AJ423" s="928"/>
      <c r="AK423" s="1082"/>
      <c r="AL423" s="439">
        <f>'事業主控（こちらにご入力下さい）'!AL423</f>
        <v>0</v>
      </c>
      <c r="AM423" s="1081"/>
      <c r="AN423" s="708">
        <f>'事業主控（こちらにご入力下さい）'!AN423</f>
        <v>0</v>
      </c>
      <c r="AO423" s="709"/>
      <c r="AP423" s="709"/>
      <c r="AQ423" s="709"/>
      <c r="AR423" s="709"/>
      <c r="AS423" s="58"/>
    </row>
    <row r="424" spans="2:45" ht="18" customHeight="1" x14ac:dyDescent="0.15">
      <c r="B424" s="1072">
        <f>'事業主控（こちらにご入力下さい）'!B424</f>
        <v>0</v>
      </c>
      <c r="C424" s="1073"/>
      <c r="D424" s="1073"/>
      <c r="E424" s="1073"/>
      <c r="F424" s="1073"/>
      <c r="G424" s="1073"/>
      <c r="H424" s="1073"/>
      <c r="I424" s="1160"/>
      <c r="J424" s="1072">
        <f>'事業主控（こちらにご入力下さい）'!J424</f>
        <v>0</v>
      </c>
      <c r="K424" s="1073"/>
      <c r="L424" s="1073"/>
      <c r="M424" s="1073"/>
      <c r="N424" s="1074"/>
      <c r="O424" s="71">
        <f>'事業主控（こちらにご入力下さい）'!O424</f>
        <v>0</v>
      </c>
      <c r="P424" s="5" t="s">
        <v>45</v>
      </c>
      <c r="Q424" s="71">
        <f>'事業主控（こちらにご入力下さい）'!Q424</f>
        <v>0</v>
      </c>
      <c r="R424" s="5" t="s">
        <v>46</v>
      </c>
      <c r="S424" s="71">
        <f>'事業主控（こちらにご入力下さい）'!S424</f>
        <v>0</v>
      </c>
      <c r="T424" s="1022" t="s">
        <v>47</v>
      </c>
      <c r="U424" s="1022"/>
      <c r="V424" s="742">
        <f>'事業主控（こちらにご入力下さい）'!V424</f>
        <v>0</v>
      </c>
      <c r="W424" s="743"/>
      <c r="X424" s="743"/>
      <c r="Y424" s="66"/>
      <c r="Z424" s="53"/>
      <c r="AA424" s="73"/>
      <c r="AB424" s="73"/>
      <c r="AC424" s="66"/>
      <c r="AD424" s="53"/>
      <c r="AE424" s="73"/>
      <c r="AF424" s="73"/>
      <c r="AG424" s="66"/>
      <c r="AH424" s="744">
        <f>'事業主控（こちらにご入力下さい）'!AH424</f>
        <v>0</v>
      </c>
      <c r="AI424" s="745"/>
      <c r="AJ424" s="745"/>
      <c r="AK424" s="1080"/>
      <c r="AL424" s="53"/>
      <c r="AM424" s="54"/>
      <c r="AN424" s="744">
        <f>'事業主控（こちらにご入力下さい）'!AN424</f>
        <v>0</v>
      </c>
      <c r="AO424" s="745"/>
      <c r="AP424" s="745"/>
      <c r="AQ424" s="745"/>
      <c r="AR424" s="745"/>
      <c r="AS424" s="74"/>
    </row>
    <row r="425" spans="2:45" ht="18" customHeight="1" x14ac:dyDescent="0.15">
      <c r="B425" s="1075"/>
      <c r="C425" s="1076"/>
      <c r="D425" s="1076"/>
      <c r="E425" s="1076"/>
      <c r="F425" s="1076"/>
      <c r="G425" s="1076"/>
      <c r="H425" s="1076"/>
      <c r="I425" s="1161"/>
      <c r="J425" s="1075"/>
      <c r="K425" s="1076"/>
      <c r="L425" s="1076"/>
      <c r="M425" s="1076"/>
      <c r="N425" s="1077"/>
      <c r="O425" s="75">
        <f>'事業主控（こちらにご入力下さい）'!O425</f>
        <v>0</v>
      </c>
      <c r="P425" s="16" t="s">
        <v>45</v>
      </c>
      <c r="Q425" s="75">
        <f>'事業主控（こちらにご入力下さい）'!Q425</f>
        <v>0</v>
      </c>
      <c r="R425" s="16" t="s">
        <v>46</v>
      </c>
      <c r="S425" s="75">
        <f>'事業主控（こちらにご入力下さい）'!S425</f>
        <v>0</v>
      </c>
      <c r="T425" s="480" t="s">
        <v>48</v>
      </c>
      <c r="U425" s="480"/>
      <c r="V425" s="927">
        <f>'事業主控（こちらにご入力下さい）'!V425</f>
        <v>0</v>
      </c>
      <c r="W425" s="928"/>
      <c r="X425" s="928"/>
      <c r="Y425" s="928"/>
      <c r="Z425" s="927">
        <f>'事業主控（こちらにご入力下さい）'!Z425</f>
        <v>0</v>
      </c>
      <c r="AA425" s="928"/>
      <c r="AB425" s="928"/>
      <c r="AC425" s="928"/>
      <c r="AD425" s="927">
        <f>'事業主控（こちらにご入力下さい）'!AD425</f>
        <v>0</v>
      </c>
      <c r="AE425" s="928"/>
      <c r="AF425" s="928"/>
      <c r="AG425" s="928"/>
      <c r="AH425" s="927">
        <f>'事業主控（こちらにご入力下さい）'!AH425</f>
        <v>0</v>
      </c>
      <c r="AI425" s="928"/>
      <c r="AJ425" s="928"/>
      <c r="AK425" s="1082"/>
      <c r="AL425" s="439">
        <f>'事業主控（こちらにご入力下さい）'!AL425</f>
        <v>0</v>
      </c>
      <c r="AM425" s="1081"/>
      <c r="AN425" s="708">
        <f>'事業主控（こちらにご入力下さい）'!AN425</f>
        <v>0</v>
      </c>
      <c r="AO425" s="709"/>
      <c r="AP425" s="709"/>
      <c r="AQ425" s="709"/>
      <c r="AR425" s="709"/>
      <c r="AS425" s="58"/>
    </row>
    <row r="426" spans="2:45" ht="18" customHeight="1" x14ac:dyDescent="0.15">
      <c r="B426" s="1072">
        <f>'事業主控（こちらにご入力下さい）'!B426</f>
        <v>0</v>
      </c>
      <c r="C426" s="1073"/>
      <c r="D426" s="1073"/>
      <c r="E426" s="1073"/>
      <c r="F426" s="1073"/>
      <c r="G426" s="1073"/>
      <c r="H426" s="1073"/>
      <c r="I426" s="1160"/>
      <c r="J426" s="1072">
        <f>'事業主控（こちらにご入力下さい）'!J426</f>
        <v>0</v>
      </c>
      <c r="K426" s="1073"/>
      <c r="L426" s="1073"/>
      <c r="M426" s="1073"/>
      <c r="N426" s="1074"/>
      <c r="O426" s="71">
        <f>'事業主控（こちらにご入力下さい）'!O426</f>
        <v>0</v>
      </c>
      <c r="P426" s="5" t="s">
        <v>45</v>
      </c>
      <c r="Q426" s="71">
        <f>'事業主控（こちらにご入力下さい）'!Q426</f>
        <v>0</v>
      </c>
      <c r="R426" s="5" t="s">
        <v>46</v>
      </c>
      <c r="S426" s="71">
        <f>'事業主控（こちらにご入力下さい）'!S426</f>
        <v>0</v>
      </c>
      <c r="T426" s="1022" t="s">
        <v>47</v>
      </c>
      <c r="U426" s="1022"/>
      <c r="V426" s="742">
        <f>'事業主控（こちらにご入力下さい）'!V426</f>
        <v>0</v>
      </c>
      <c r="W426" s="743"/>
      <c r="X426" s="743"/>
      <c r="Y426" s="66"/>
      <c r="Z426" s="53"/>
      <c r="AA426" s="73"/>
      <c r="AB426" s="73"/>
      <c r="AC426" s="66"/>
      <c r="AD426" s="53"/>
      <c r="AE426" s="73"/>
      <c r="AF426" s="73"/>
      <c r="AG426" s="66"/>
      <c r="AH426" s="744">
        <f>'事業主控（こちらにご入力下さい）'!AH426</f>
        <v>0</v>
      </c>
      <c r="AI426" s="745"/>
      <c r="AJ426" s="745"/>
      <c r="AK426" s="1080"/>
      <c r="AL426" s="53"/>
      <c r="AM426" s="54"/>
      <c r="AN426" s="744">
        <f>'事業主控（こちらにご入力下さい）'!AN426</f>
        <v>0</v>
      </c>
      <c r="AO426" s="745"/>
      <c r="AP426" s="745"/>
      <c r="AQ426" s="745"/>
      <c r="AR426" s="745"/>
      <c r="AS426" s="74"/>
    </row>
    <row r="427" spans="2:45" ht="18" customHeight="1" x14ac:dyDescent="0.15">
      <c r="B427" s="1075"/>
      <c r="C427" s="1076"/>
      <c r="D427" s="1076"/>
      <c r="E427" s="1076"/>
      <c r="F427" s="1076"/>
      <c r="G427" s="1076"/>
      <c r="H427" s="1076"/>
      <c r="I427" s="1161"/>
      <c r="J427" s="1075"/>
      <c r="K427" s="1076"/>
      <c r="L427" s="1076"/>
      <c r="M427" s="1076"/>
      <c r="N427" s="1077"/>
      <c r="O427" s="75">
        <f>'事業主控（こちらにご入力下さい）'!O427</f>
        <v>0</v>
      </c>
      <c r="P427" s="16" t="s">
        <v>45</v>
      </c>
      <c r="Q427" s="75">
        <f>'事業主控（こちらにご入力下さい）'!Q427</f>
        <v>0</v>
      </c>
      <c r="R427" s="16" t="s">
        <v>46</v>
      </c>
      <c r="S427" s="75">
        <f>'事業主控（こちらにご入力下さい）'!S427</f>
        <v>0</v>
      </c>
      <c r="T427" s="480" t="s">
        <v>48</v>
      </c>
      <c r="U427" s="480"/>
      <c r="V427" s="927">
        <f>'事業主控（こちらにご入力下さい）'!V427</f>
        <v>0</v>
      </c>
      <c r="W427" s="928"/>
      <c r="X427" s="928"/>
      <c r="Y427" s="928"/>
      <c r="Z427" s="927">
        <f>'事業主控（こちらにご入力下さい）'!Z427</f>
        <v>0</v>
      </c>
      <c r="AA427" s="928"/>
      <c r="AB427" s="928"/>
      <c r="AC427" s="928"/>
      <c r="AD427" s="927">
        <f>'事業主控（こちらにご入力下さい）'!AD427</f>
        <v>0</v>
      </c>
      <c r="AE427" s="928"/>
      <c r="AF427" s="928"/>
      <c r="AG427" s="928"/>
      <c r="AH427" s="927">
        <f>'事業主控（こちらにご入力下さい）'!AH427</f>
        <v>0</v>
      </c>
      <c r="AI427" s="928"/>
      <c r="AJ427" s="928"/>
      <c r="AK427" s="1082"/>
      <c r="AL427" s="439">
        <f>'事業主控（こちらにご入力下さい）'!AL427</f>
        <v>0</v>
      </c>
      <c r="AM427" s="1081"/>
      <c r="AN427" s="708">
        <f>'事業主控（こちらにご入力下さい）'!AN427</f>
        <v>0</v>
      </c>
      <c r="AO427" s="709"/>
      <c r="AP427" s="709"/>
      <c r="AQ427" s="709"/>
      <c r="AR427" s="709"/>
      <c r="AS427" s="58"/>
    </row>
    <row r="428" spans="2:45" ht="18" customHeight="1" x14ac:dyDescent="0.15">
      <c r="B428" s="1072">
        <f>'事業主控（こちらにご入力下さい）'!B428</f>
        <v>0</v>
      </c>
      <c r="C428" s="1073"/>
      <c r="D428" s="1073"/>
      <c r="E428" s="1073"/>
      <c r="F428" s="1073"/>
      <c r="G428" s="1073"/>
      <c r="H428" s="1073"/>
      <c r="I428" s="1160"/>
      <c r="J428" s="1072">
        <f>'事業主控（こちらにご入力下さい）'!J428</f>
        <v>0</v>
      </c>
      <c r="K428" s="1073"/>
      <c r="L428" s="1073"/>
      <c r="M428" s="1073"/>
      <c r="N428" s="1074"/>
      <c r="O428" s="71">
        <f>'事業主控（こちらにご入力下さい）'!O428</f>
        <v>0</v>
      </c>
      <c r="P428" s="5" t="s">
        <v>45</v>
      </c>
      <c r="Q428" s="71">
        <f>'事業主控（こちらにご入力下さい）'!Q428</f>
        <v>0</v>
      </c>
      <c r="R428" s="5" t="s">
        <v>46</v>
      </c>
      <c r="S428" s="71">
        <f>'事業主控（こちらにご入力下さい）'!S428</f>
        <v>0</v>
      </c>
      <c r="T428" s="1022" t="s">
        <v>47</v>
      </c>
      <c r="U428" s="1022"/>
      <c r="V428" s="742">
        <f>'事業主控（こちらにご入力下さい）'!V428</f>
        <v>0</v>
      </c>
      <c r="W428" s="743"/>
      <c r="X428" s="743"/>
      <c r="Y428" s="66"/>
      <c r="Z428" s="53"/>
      <c r="AA428" s="73"/>
      <c r="AB428" s="73"/>
      <c r="AC428" s="66"/>
      <c r="AD428" s="53"/>
      <c r="AE428" s="73"/>
      <c r="AF428" s="73"/>
      <c r="AG428" s="66"/>
      <c r="AH428" s="744">
        <f>'事業主控（こちらにご入力下さい）'!AH428</f>
        <v>0</v>
      </c>
      <c r="AI428" s="745"/>
      <c r="AJ428" s="745"/>
      <c r="AK428" s="1080"/>
      <c r="AL428" s="53"/>
      <c r="AM428" s="54"/>
      <c r="AN428" s="744">
        <f>'事業主控（こちらにご入力下さい）'!AN428</f>
        <v>0</v>
      </c>
      <c r="AO428" s="745"/>
      <c r="AP428" s="745"/>
      <c r="AQ428" s="745"/>
      <c r="AR428" s="745"/>
      <c r="AS428" s="74"/>
    </row>
    <row r="429" spans="2:45" ht="18" customHeight="1" x14ac:dyDescent="0.15">
      <c r="B429" s="1075"/>
      <c r="C429" s="1076"/>
      <c r="D429" s="1076"/>
      <c r="E429" s="1076"/>
      <c r="F429" s="1076"/>
      <c r="G429" s="1076"/>
      <c r="H429" s="1076"/>
      <c r="I429" s="1161"/>
      <c r="J429" s="1075"/>
      <c r="K429" s="1076"/>
      <c r="L429" s="1076"/>
      <c r="M429" s="1076"/>
      <c r="N429" s="1077"/>
      <c r="O429" s="75">
        <f>'事業主控（こちらにご入力下さい）'!O429</f>
        <v>0</v>
      </c>
      <c r="P429" s="16" t="s">
        <v>45</v>
      </c>
      <c r="Q429" s="75">
        <f>'事業主控（こちらにご入力下さい）'!Q429</f>
        <v>0</v>
      </c>
      <c r="R429" s="16" t="s">
        <v>46</v>
      </c>
      <c r="S429" s="75">
        <f>'事業主控（こちらにご入力下さい）'!S429</f>
        <v>0</v>
      </c>
      <c r="T429" s="480" t="s">
        <v>48</v>
      </c>
      <c r="U429" s="480"/>
      <c r="V429" s="927">
        <f>'事業主控（こちらにご入力下さい）'!V429</f>
        <v>0</v>
      </c>
      <c r="W429" s="928"/>
      <c r="X429" s="928"/>
      <c r="Y429" s="928"/>
      <c r="Z429" s="927">
        <f>'事業主控（こちらにご入力下さい）'!Z429</f>
        <v>0</v>
      </c>
      <c r="AA429" s="928"/>
      <c r="AB429" s="928"/>
      <c r="AC429" s="928"/>
      <c r="AD429" s="927">
        <f>'事業主控（こちらにご入力下さい）'!AD429</f>
        <v>0</v>
      </c>
      <c r="AE429" s="928"/>
      <c r="AF429" s="928"/>
      <c r="AG429" s="928"/>
      <c r="AH429" s="927">
        <f>'事業主控（こちらにご入力下さい）'!AH429</f>
        <v>0</v>
      </c>
      <c r="AI429" s="928"/>
      <c r="AJ429" s="928"/>
      <c r="AK429" s="1082"/>
      <c r="AL429" s="439">
        <f>'事業主控（こちらにご入力下さい）'!AL429</f>
        <v>0</v>
      </c>
      <c r="AM429" s="1081"/>
      <c r="AN429" s="708">
        <f>'事業主控（こちらにご入力下さい）'!AN429</f>
        <v>0</v>
      </c>
      <c r="AO429" s="709"/>
      <c r="AP429" s="709"/>
      <c r="AQ429" s="709"/>
      <c r="AR429" s="709"/>
      <c r="AS429" s="58"/>
    </row>
    <row r="430" spans="2:45" ht="18" customHeight="1" x14ac:dyDescent="0.15">
      <c r="B430" s="1072">
        <f>'事業主控（こちらにご入力下さい）'!B430</f>
        <v>0</v>
      </c>
      <c r="C430" s="1073"/>
      <c r="D430" s="1073"/>
      <c r="E430" s="1073"/>
      <c r="F430" s="1073"/>
      <c r="G430" s="1073"/>
      <c r="H430" s="1073"/>
      <c r="I430" s="1160"/>
      <c r="J430" s="1072">
        <f>'事業主控（こちらにご入力下さい）'!J430</f>
        <v>0</v>
      </c>
      <c r="K430" s="1073"/>
      <c r="L430" s="1073"/>
      <c r="M430" s="1073"/>
      <c r="N430" s="1074"/>
      <c r="O430" s="71">
        <f>'事業主控（こちらにご入力下さい）'!O430</f>
        <v>0</v>
      </c>
      <c r="P430" s="5" t="s">
        <v>45</v>
      </c>
      <c r="Q430" s="71">
        <f>'事業主控（こちらにご入力下さい）'!Q430</f>
        <v>0</v>
      </c>
      <c r="R430" s="5" t="s">
        <v>46</v>
      </c>
      <c r="S430" s="71">
        <f>'事業主控（こちらにご入力下さい）'!S430</f>
        <v>0</v>
      </c>
      <c r="T430" s="1022" t="s">
        <v>47</v>
      </c>
      <c r="U430" s="1022"/>
      <c r="V430" s="742">
        <f>'事業主控（こちらにご入力下さい）'!V430</f>
        <v>0</v>
      </c>
      <c r="W430" s="743"/>
      <c r="X430" s="743"/>
      <c r="Y430" s="66"/>
      <c r="Z430" s="53"/>
      <c r="AA430" s="73"/>
      <c r="AB430" s="73"/>
      <c r="AC430" s="66"/>
      <c r="AD430" s="53"/>
      <c r="AE430" s="73"/>
      <c r="AF430" s="73"/>
      <c r="AG430" s="66"/>
      <c r="AH430" s="744">
        <f>'事業主控（こちらにご入力下さい）'!AH430</f>
        <v>0</v>
      </c>
      <c r="AI430" s="745"/>
      <c r="AJ430" s="745"/>
      <c r="AK430" s="1080"/>
      <c r="AL430" s="53"/>
      <c r="AM430" s="54"/>
      <c r="AN430" s="744">
        <f>'事業主控（こちらにご入力下さい）'!AN430</f>
        <v>0</v>
      </c>
      <c r="AO430" s="745"/>
      <c r="AP430" s="745"/>
      <c r="AQ430" s="745"/>
      <c r="AR430" s="745"/>
      <c r="AS430" s="74"/>
    </row>
    <row r="431" spans="2:45" ht="18" customHeight="1" x14ac:dyDescent="0.15">
      <c r="B431" s="1075"/>
      <c r="C431" s="1076"/>
      <c r="D431" s="1076"/>
      <c r="E431" s="1076"/>
      <c r="F431" s="1076"/>
      <c r="G431" s="1076"/>
      <c r="H431" s="1076"/>
      <c r="I431" s="1161"/>
      <c r="J431" s="1075"/>
      <c r="K431" s="1076"/>
      <c r="L431" s="1076"/>
      <c r="M431" s="1076"/>
      <c r="N431" s="1077"/>
      <c r="O431" s="75">
        <f>'事業主控（こちらにご入力下さい）'!O431</f>
        <v>0</v>
      </c>
      <c r="P431" s="16" t="s">
        <v>45</v>
      </c>
      <c r="Q431" s="75">
        <f>'事業主控（こちらにご入力下さい）'!Q431</f>
        <v>0</v>
      </c>
      <c r="R431" s="16" t="s">
        <v>46</v>
      </c>
      <c r="S431" s="75">
        <f>'事業主控（こちらにご入力下さい）'!S431</f>
        <v>0</v>
      </c>
      <c r="T431" s="480" t="s">
        <v>48</v>
      </c>
      <c r="U431" s="480"/>
      <c r="V431" s="927">
        <f>'事業主控（こちらにご入力下さい）'!V431</f>
        <v>0</v>
      </c>
      <c r="W431" s="928"/>
      <c r="X431" s="928"/>
      <c r="Y431" s="928"/>
      <c r="Z431" s="927">
        <f>'事業主控（こちらにご入力下さい）'!Z431</f>
        <v>0</v>
      </c>
      <c r="AA431" s="928"/>
      <c r="AB431" s="928"/>
      <c r="AC431" s="928"/>
      <c r="AD431" s="927">
        <f>'事業主控（こちらにご入力下さい）'!AD431</f>
        <v>0</v>
      </c>
      <c r="AE431" s="928"/>
      <c r="AF431" s="928"/>
      <c r="AG431" s="928"/>
      <c r="AH431" s="927">
        <f>'事業主控（こちらにご入力下さい）'!AH431</f>
        <v>0</v>
      </c>
      <c r="AI431" s="928"/>
      <c r="AJ431" s="928"/>
      <c r="AK431" s="1082"/>
      <c r="AL431" s="439">
        <f>'事業主控（こちらにご入力下さい）'!AL431</f>
        <v>0</v>
      </c>
      <c r="AM431" s="1081"/>
      <c r="AN431" s="708">
        <f>'事業主控（こちらにご入力下さい）'!AN431</f>
        <v>0</v>
      </c>
      <c r="AO431" s="709"/>
      <c r="AP431" s="709"/>
      <c r="AQ431" s="709"/>
      <c r="AR431" s="709"/>
      <c r="AS431" s="58"/>
    </row>
    <row r="432" spans="2:45" ht="18" customHeight="1" x14ac:dyDescent="0.15">
      <c r="B432" s="441" t="s">
        <v>85</v>
      </c>
      <c r="C432" s="442"/>
      <c r="D432" s="442"/>
      <c r="E432" s="443"/>
      <c r="F432" s="1163">
        <f>'事業主控（こちらにご入力下さい）'!F432</f>
        <v>0</v>
      </c>
      <c r="G432" s="1164"/>
      <c r="H432" s="1164"/>
      <c r="I432" s="1164"/>
      <c r="J432" s="1164"/>
      <c r="K432" s="1164"/>
      <c r="L432" s="1164"/>
      <c r="M432" s="1164"/>
      <c r="N432" s="1165"/>
      <c r="O432" s="441" t="s">
        <v>63</v>
      </c>
      <c r="P432" s="442"/>
      <c r="Q432" s="442"/>
      <c r="R432" s="442"/>
      <c r="S432" s="442"/>
      <c r="T432" s="442"/>
      <c r="U432" s="443"/>
      <c r="V432" s="744">
        <f>'事業主控（こちらにご入力下さい）'!V432</f>
        <v>0</v>
      </c>
      <c r="W432" s="745"/>
      <c r="X432" s="745"/>
      <c r="Y432" s="1080"/>
      <c r="Z432" s="53"/>
      <c r="AA432" s="73"/>
      <c r="AB432" s="73"/>
      <c r="AC432" s="66"/>
      <c r="AD432" s="53"/>
      <c r="AE432" s="73"/>
      <c r="AF432" s="73"/>
      <c r="AG432" s="66"/>
      <c r="AH432" s="744">
        <f>'事業主控（こちらにご入力下さい）'!AH432</f>
        <v>0</v>
      </c>
      <c r="AI432" s="745"/>
      <c r="AJ432" s="745"/>
      <c r="AK432" s="1080"/>
      <c r="AL432" s="53"/>
      <c r="AM432" s="54"/>
      <c r="AN432" s="744">
        <f>'事業主控（こちらにご入力下さい）'!AN432</f>
        <v>0</v>
      </c>
      <c r="AO432" s="745"/>
      <c r="AP432" s="745"/>
      <c r="AQ432" s="745"/>
      <c r="AR432" s="745"/>
      <c r="AS432" s="74"/>
    </row>
    <row r="433" spans="2:45" ht="18" customHeight="1" x14ac:dyDescent="0.15">
      <c r="B433" s="444"/>
      <c r="C433" s="445"/>
      <c r="D433" s="445"/>
      <c r="E433" s="446"/>
      <c r="F433" s="1166"/>
      <c r="G433" s="1167"/>
      <c r="H433" s="1167"/>
      <c r="I433" s="1167"/>
      <c r="J433" s="1167"/>
      <c r="K433" s="1167"/>
      <c r="L433" s="1167"/>
      <c r="M433" s="1167"/>
      <c r="N433" s="1168"/>
      <c r="O433" s="444"/>
      <c r="P433" s="445"/>
      <c r="Q433" s="445"/>
      <c r="R433" s="445"/>
      <c r="S433" s="445"/>
      <c r="T433" s="445"/>
      <c r="U433" s="446"/>
      <c r="V433" s="434">
        <f>'事業主控（こちらにご入力下さい）'!V433</f>
        <v>0</v>
      </c>
      <c r="W433" s="1054"/>
      <c r="X433" s="1054"/>
      <c r="Y433" s="1055"/>
      <c r="Z433" s="434">
        <f>'事業主控（こちらにご入力下さい）'!Z433</f>
        <v>0</v>
      </c>
      <c r="AA433" s="1052"/>
      <c r="AB433" s="1052"/>
      <c r="AC433" s="1053"/>
      <c r="AD433" s="434">
        <f>'事業主控（こちらにご入力下さい）'!AD433</f>
        <v>0</v>
      </c>
      <c r="AE433" s="1052"/>
      <c r="AF433" s="1052"/>
      <c r="AG433" s="1053"/>
      <c r="AH433" s="434">
        <f>'事業主控（こちらにご入力下さい）'!AH433</f>
        <v>0</v>
      </c>
      <c r="AI433" s="435"/>
      <c r="AJ433" s="435"/>
      <c r="AK433" s="435"/>
      <c r="AL433" s="55"/>
      <c r="AM433" s="56"/>
      <c r="AN433" s="434">
        <f>'事業主控（こちらにご入力下さい）'!AN433</f>
        <v>0</v>
      </c>
      <c r="AO433" s="1054"/>
      <c r="AP433" s="1054"/>
      <c r="AQ433" s="1054"/>
      <c r="AR433" s="1054"/>
      <c r="AS433" s="182"/>
    </row>
    <row r="434" spans="2:45" ht="18" customHeight="1" x14ac:dyDescent="0.15">
      <c r="B434" s="447"/>
      <c r="C434" s="448"/>
      <c r="D434" s="448"/>
      <c r="E434" s="449"/>
      <c r="F434" s="1169"/>
      <c r="G434" s="1170"/>
      <c r="H434" s="1170"/>
      <c r="I434" s="1170"/>
      <c r="J434" s="1170"/>
      <c r="K434" s="1170"/>
      <c r="L434" s="1170"/>
      <c r="M434" s="1170"/>
      <c r="N434" s="1171"/>
      <c r="O434" s="447"/>
      <c r="P434" s="448"/>
      <c r="Q434" s="448"/>
      <c r="R434" s="448"/>
      <c r="S434" s="448"/>
      <c r="T434" s="448"/>
      <c r="U434" s="449"/>
      <c r="V434" s="708">
        <f>'事業主控（こちらにご入力下さい）'!V434</f>
        <v>0</v>
      </c>
      <c r="W434" s="709"/>
      <c r="X434" s="709"/>
      <c r="Y434" s="1079"/>
      <c r="Z434" s="708">
        <f>'事業主控（こちらにご入力下さい）'!Z434</f>
        <v>0</v>
      </c>
      <c r="AA434" s="709"/>
      <c r="AB434" s="709"/>
      <c r="AC434" s="1079"/>
      <c r="AD434" s="708">
        <f>'事業主控（こちらにご入力下さい）'!AD434</f>
        <v>0</v>
      </c>
      <c r="AE434" s="709"/>
      <c r="AF434" s="709"/>
      <c r="AG434" s="1079"/>
      <c r="AH434" s="708">
        <f>'事業主控（こちらにご入力下さい）'!AH434</f>
        <v>0</v>
      </c>
      <c r="AI434" s="709"/>
      <c r="AJ434" s="709"/>
      <c r="AK434" s="1079"/>
      <c r="AL434" s="57"/>
      <c r="AM434" s="58"/>
      <c r="AN434" s="708">
        <f>'事業主控（こちらにご入力下さい）'!AN434</f>
        <v>0</v>
      </c>
      <c r="AO434" s="709"/>
      <c r="AP434" s="709"/>
      <c r="AQ434" s="709"/>
      <c r="AR434" s="709"/>
      <c r="AS434" s="58"/>
    </row>
    <row r="435" spans="2:45" ht="18" customHeight="1" x14ac:dyDescent="0.15">
      <c r="AN435" s="1078">
        <f>'事業主控（こちらにご入力下さい）'!AN435</f>
        <v>0</v>
      </c>
      <c r="AO435" s="1078"/>
      <c r="AP435" s="1078"/>
      <c r="AQ435" s="1078"/>
      <c r="AR435" s="1078"/>
    </row>
    <row r="436" spans="2:45" ht="31.5" customHeight="1" x14ac:dyDescent="0.15">
      <c r="AN436" s="82"/>
      <c r="AO436" s="82"/>
      <c r="AP436" s="82"/>
      <c r="AQ436" s="82"/>
      <c r="AR436" s="82"/>
    </row>
    <row r="437" spans="2:45" ht="7.5" customHeight="1" x14ac:dyDescent="0.15">
      <c r="X437" s="6"/>
      <c r="Y437" s="6"/>
    </row>
    <row r="438" spans="2:45" ht="10.5" customHeight="1" x14ac:dyDescent="0.15">
      <c r="X438" s="6"/>
      <c r="Y438" s="6"/>
    </row>
    <row r="439" spans="2:45" ht="5.25" customHeight="1" x14ac:dyDescent="0.15">
      <c r="X439" s="6"/>
      <c r="Y439" s="6"/>
    </row>
    <row r="440" spans="2:45" ht="5.25" customHeight="1" x14ac:dyDescent="0.15">
      <c r="X440" s="6"/>
      <c r="Y440" s="6"/>
    </row>
    <row r="441" spans="2:45" ht="5.25" customHeight="1" x14ac:dyDescent="0.15">
      <c r="X441" s="6"/>
      <c r="Y441" s="6"/>
    </row>
    <row r="442" spans="2:45" ht="5.25" customHeight="1" x14ac:dyDescent="0.15">
      <c r="X442" s="6"/>
      <c r="Y442" s="6"/>
    </row>
    <row r="443" spans="2:45" ht="17.25" customHeight="1" x14ac:dyDescent="0.15">
      <c r="B443" s="2" t="s">
        <v>50</v>
      </c>
      <c r="S443" s="4"/>
      <c r="T443" s="4"/>
      <c r="U443" s="4"/>
      <c r="V443" s="4"/>
      <c r="W443" s="4"/>
      <c r="AL443" s="48"/>
      <c r="AM443" s="48"/>
      <c r="AN443" s="48"/>
      <c r="AO443" s="48"/>
    </row>
    <row r="444" spans="2:45" ht="12.75" customHeight="1" x14ac:dyDescent="0.15">
      <c r="M444" s="49"/>
      <c r="N444" s="49"/>
      <c r="O444" s="49"/>
      <c r="P444" s="49"/>
      <c r="Q444" s="49"/>
      <c r="R444" s="49"/>
      <c r="S444" s="49"/>
      <c r="T444" s="50"/>
      <c r="U444" s="50"/>
      <c r="V444" s="50"/>
      <c r="W444" s="50"/>
      <c r="X444" s="50"/>
      <c r="Y444" s="50"/>
      <c r="Z444" s="50"/>
      <c r="AA444" s="49"/>
      <c r="AB444" s="49"/>
      <c r="AC444" s="49"/>
      <c r="AL444" s="48"/>
      <c r="AM444" s="560" t="s">
        <v>268</v>
      </c>
      <c r="AN444" s="1172"/>
      <c r="AO444" s="1172"/>
      <c r="AP444" s="1173"/>
    </row>
    <row r="445" spans="2:45" ht="12.75" customHeight="1" x14ac:dyDescent="0.15">
      <c r="M445" s="49"/>
      <c r="N445" s="49"/>
      <c r="O445" s="49"/>
      <c r="P445" s="49"/>
      <c r="Q445" s="49"/>
      <c r="R445" s="49"/>
      <c r="S445" s="49"/>
      <c r="T445" s="50"/>
      <c r="U445" s="50"/>
      <c r="V445" s="50"/>
      <c r="W445" s="50"/>
      <c r="X445" s="50"/>
      <c r="Y445" s="50"/>
      <c r="Z445" s="50"/>
      <c r="AA445" s="49"/>
      <c r="AB445" s="49"/>
      <c r="AC445" s="49"/>
      <c r="AL445" s="48"/>
      <c r="AM445" s="1174"/>
      <c r="AN445" s="1175"/>
      <c r="AO445" s="1175"/>
      <c r="AP445" s="1176"/>
    </row>
    <row r="446" spans="2:45" ht="12.75" customHeight="1" x14ac:dyDescent="0.15">
      <c r="M446" s="49"/>
      <c r="N446" s="49"/>
      <c r="O446" s="49"/>
      <c r="P446" s="49"/>
      <c r="Q446" s="49"/>
      <c r="R446" s="49"/>
      <c r="S446" s="49"/>
      <c r="T446" s="49"/>
      <c r="U446" s="49"/>
      <c r="V446" s="49"/>
      <c r="W446" s="49"/>
      <c r="X446" s="49"/>
      <c r="Y446" s="49"/>
      <c r="Z446" s="49"/>
      <c r="AA446" s="49"/>
      <c r="AB446" s="49"/>
      <c r="AC446" s="49"/>
      <c r="AL446" s="48"/>
      <c r="AM446" s="48"/>
      <c r="AN446" s="222"/>
      <c r="AO446" s="222"/>
    </row>
    <row r="447" spans="2:45" ht="6" customHeight="1" x14ac:dyDescent="0.15">
      <c r="M447" s="49"/>
      <c r="N447" s="49"/>
      <c r="O447" s="49"/>
      <c r="P447" s="49"/>
      <c r="Q447" s="49"/>
      <c r="R447" s="49"/>
      <c r="S447" s="49"/>
      <c r="T447" s="49"/>
      <c r="U447" s="49"/>
      <c r="V447" s="49"/>
      <c r="W447" s="49"/>
      <c r="X447" s="49"/>
      <c r="Y447" s="49"/>
      <c r="Z447" s="49"/>
      <c r="AA447" s="49"/>
      <c r="AB447" s="49"/>
      <c r="AC447" s="49"/>
      <c r="AL447" s="48"/>
      <c r="AM447" s="48"/>
    </row>
    <row r="448" spans="2:45" ht="12.75" customHeight="1" x14ac:dyDescent="0.15">
      <c r="B448" s="566" t="s">
        <v>2</v>
      </c>
      <c r="C448" s="567"/>
      <c r="D448" s="567"/>
      <c r="E448" s="567"/>
      <c r="F448" s="567"/>
      <c r="G448" s="567"/>
      <c r="H448" s="567"/>
      <c r="I448" s="567"/>
      <c r="J448" s="569" t="s">
        <v>10</v>
      </c>
      <c r="K448" s="569"/>
      <c r="L448" s="3" t="s">
        <v>3</v>
      </c>
      <c r="M448" s="569" t="s">
        <v>11</v>
      </c>
      <c r="N448" s="569"/>
      <c r="O448" s="570" t="s">
        <v>12</v>
      </c>
      <c r="P448" s="569"/>
      <c r="Q448" s="569"/>
      <c r="R448" s="569"/>
      <c r="S448" s="569"/>
      <c r="T448" s="569"/>
      <c r="U448" s="569" t="s">
        <v>13</v>
      </c>
      <c r="V448" s="569"/>
      <c r="W448" s="569"/>
      <c r="AD448" s="5"/>
      <c r="AE448" s="5"/>
      <c r="AF448" s="5"/>
      <c r="AG448" s="5"/>
      <c r="AH448" s="5"/>
      <c r="AI448" s="5"/>
      <c r="AJ448" s="5"/>
      <c r="AL448" s="571">
        <f>$AL$9</f>
        <v>0</v>
      </c>
      <c r="AM448" s="572"/>
      <c r="AN448" s="502" t="s">
        <v>4</v>
      </c>
      <c r="AO448" s="502"/>
      <c r="AP448" s="572">
        <v>11</v>
      </c>
      <c r="AQ448" s="572"/>
      <c r="AR448" s="502" t="s">
        <v>5</v>
      </c>
      <c r="AS448" s="503"/>
    </row>
    <row r="449" spans="2:45" ht="13.5" customHeight="1" x14ac:dyDescent="0.15">
      <c r="B449" s="567"/>
      <c r="C449" s="567"/>
      <c r="D449" s="567"/>
      <c r="E449" s="567"/>
      <c r="F449" s="567"/>
      <c r="G449" s="567"/>
      <c r="H449" s="567"/>
      <c r="I449" s="567"/>
      <c r="J449" s="508" t="str">
        <f>$J$10</f>
        <v>1</v>
      </c>
      <c r="K449" s="510" t="str">
        <f>$K$10</f>
        <v>2</v>
      </c>
      <c r="L449" s="513" t="str">
        <f>$L$10</f>
        <v>1</v>
      </c>
      <c r="M449" s="516" t="str">
        <f>$M$10</f>
        <v>0</v>
      </c>
      <c r="N449" s="510" t="str">
        <f>$N$10</f>
        <v>3</v>
      </c>
      <c r="O449" s="516" t="str">
        <f>$O$10</f>
        <v>9</v>
      </c>
      <c r="P449" s="519" t="str">
        <f>$P$10</f>
        <v>3</v>
      </c>
      <c r="Q449" s="519" t="str">
        <f>$Q$10</f>
        <v>9</v>
      </c>
      <c r="R449" s="519" t="str">
        <f>$R$10</f>
        <v>0</v>
      </c>
      <c r="S449" s="519" t="str">
        <f>$S$10</f>
        <v>2</v>
      </c>
      <c r="T449" s="510" t="str">
        <f>$T$10</f>
        <v>5</v>
      </c>
      <c r="U449" s="516">
        <f>$U$10</f>
        <v>0</v>
      </c>
      <c r="V449" s="519">
        <f>$V$10</f>
        <v>0</v>
      </c>
      <c r="W449" s="510">
        <f>$W$10</f>
        <v>0</v>
      </c>
      <c r="AD449" s="5"/>
      <c r="AE449" s="5"/>
      <c r="AF449" s="5"/>
      <c r="AG449" s="5"/>
      <c r="AH449" s="5"/>
      <c r="AI449" s="5"/>
      <c r="AJ449" s="5"/>
      <c r="AL449" s="573"/>
      <c r="AM449" s="574"/>
      <c r="AN449" s="504"/>
      <c r="AO449" s="504"/>
      <c r="AP449" s="574"/>
      <c r="AQ449" s="574"/>
      <c r="AR449" s="504"/>
      <c r="AS449" s="505"/>
    </row>
    <row r="450" spans="2:45" ht="9" customHeight="1" x14ac:dyDescent="0.15">
      <c r="B450" s="567"/>
      <c r="C450" s="567"/>
      <c r="D450" s="567"/>
      <c r="E450" s="567"/>
      <c r="F450" s="567"/>
      <c r="G450" s="567"/>
      <c r="H450" s="567"/>
      <c r="I450" s="567"/>
      <c r="J450" s="509"/>
      <c r="K450" s="511"/>
      <c r="L450" s="514"/>
      <c r="M450" s="517"/>
      <c r="N450" s="511"/>
      <c r="O450" s="517"/>
      <c r="P450" s="520"/>
      <c r="Q450" s="520"/>
      <c r="R450" s="520"/>
      <c r="S450" s="520"/>
      <c r="T450" s="511"/>
      <c r="U450" s="517"/>
      <c r="V450" s="520"/>
      <c r="W450" s="511"/>
      <c r="AD450" s="5"/>
      <c r="AE450" s="5"/>
      <c r="AF450" s="5"/>
      <c r="AG450" s="5"/>
      <c r="AH450" s="5"/>
      <c r="AI450" s="5"/>
      <c r="AJ450" s="5"/>
      <c r="AL450" s="575"/>
      <c r="AM450" s="576"/>
      <c r="AN450" s="506"/>
      <c r="AO450" s="506"/>
      <c r="AP450" s="576"/>
      <c r="AQ450" s="576"/>
      <c r="AR450" s="506"/>
      <c r="AS450" s="507"/>
    </row>
    <row r="451" spans="2:45" ht="6" customHeight="1" x14ac:dyDescent="0.15">
      <c r="B451" s="568"/>
      <c r="C451" s="568"/>
      <c r="D451" s="568"/>
      <c r="E451" s="568"/>
      <c r="F451" s="568"/>
      <c r="G451" s="568"/>
      <c r="H451" s="568"/>
      <c r="I451" s="568"/>
      <c r="J451" s="509"/>
      <c r="K451" s="512"/>
      <c r="L451" s="515"/>
      <c r="M451" s="518"/>
      <c r="N451" s="512"/>
      <c r="O451" s="518"/>
      <c r="P451" s="521"/>
      <c r="Q451" s="521"/>
      <c r="R451" s="521"/>
      <c r="S451" s="521"/>
      <c r="T451" s="512"/>
      <c r="U451" s="518"/>
      <c r="V451" s="521"/>
      <c r="W451" s="512"/>
    </row>
    <row r="452" spans="2:45" ht="15" customHeight="1" x14ac:dyDescent="0.15">
      <c r="B452" s="487" t="s">
        <v>51</v>
      </c>
      <c r="C452" s="488"/>
      <c r="D452" s="488"/>
      <c r="E452" s="488"/>
      <c r="F452" s="488"/>
      <c r="G452" s="488"/>
      <c r="H452" s="488"/>
      <c r="I452" s="489"/>
      <c r="J452" s="487" t="s">
        <v>6</v>
      </c>
      <c r="K452" s="488"/>
      <c r="L452" s="488"/>
      <c r="M452" s="488"/>
      <c r="N452" s="496"/>
      <c r="O452" s="499" t="s">
        <v>52</v>
      </c>
      <c r="P452" s="488"/>
      <c r="Q452" s="488"/>
      <c r="R452" s="488"/>
      <c r="S452" s="488"/>
      <c r="T452" s="488"/>
      <c r="U452" s="489"/>
      <c r="V452" s="12" t="s">
        <v>53</v>
      </c>
      <c r="W452" s="27"/>
      <c r="X452" s="27"/>
      <c r="Y452" s="526" t="s">
        <v>54</v>
      </c>
      <c r="Z452" s="526"/>
      <c r="AA452" s="526"/>
      <c r="AB452" s="526"/>
      <c r="AC452" s="526"/>
      <c r="AD452" s="526"/>
      <c r="AE452" s="526"/>
      <c r="AF452" s="526"/>
      <c r="AG452" s="526"/>
      <c r="AH452" s="526"/>
      <c r="AI452" s="27"/>
      <c r="AJ452" s="27"/>
      <c r="AK452" s="28"/>
      <c r="AL452" s="527" t="s">
        <v>55</v>
      </c>
      <c r="AM452" s="527"/>
      <c r="AN452" s="528" t="s">
        <v>62</v>
      </c>
      <c r="AO452" s="528"/>
      <c r="AP452" s="528"/>
      <c r="AQ452" s="528"/>
      <c r="AR452" s="528"/>
      <c r="AS452" s="529"/>
    </row>
    <row r="453" spans="2:45" ht="13.5" customHeight="1" x14ac:dyDescent="0.15">
      <c r="B453" s="490"/>
      <c r="C453" s="491"/>
      <c r="D453" s="491"/>
      <c r="E453" s="491"/>
      <c r="F453" s="491"/>
      <c r="G453" s="491"/>
      <c r="H453" s="491"/>
      <c r="I453" s="492"/>
      <c r="J453" s="490"/>
      <c r="K453" s="491"/>
      <c r="L453" s="491"/>
      <c r="M453" s="491"/>
      <c r="N453" s="497"/>
      <c r="O453" s="500"/>
      <c r="P453" s="491"/>
      <c r="Q453" s="491"/>
      <c r="R453" s="491"/>
      <c r="S453" s="491"/>
      <c r="T453" s="491"/>
      <c r="U453" s="492"/>
      <c r="V453" s="530" t="s">
        <v>7</v>
      </c>
      <c r="W453" s="643"/>
      <c r="X453" s="643"/>
      <c r="Y453" s="644"/>
      <c r="Z453" s="536" t="s">
        <v>16</v>
      </c>
      <c r="AA453" s="537"/>
      <c r="AB453" s="537"/>
      <c r="AC453" s="538"/>
      <c r="AD453" s="648" t="s">
        <v>17</v>
      </c>
      <c r="AE453" s="649"/>
      <c r="AF453" s="649"/>
      <c r="AG453" s="650"/>
      <c r="AH453" s="1090" t="s">
        <v>86</v>
      </c>
      <c r="AI453" s="502"/>
      <c r="AJ453" s="502"/>
      <c r="AK453" s="503"/>
      <c r="AL453" s="554" t="s">
        <v>56</v>
      </c>
      <c r="AM453" s="554"/>
      <c r="AN453" s="556" t="s">
        <v>19</v>
      </c>
      <c r="AO453" s="557"/>
      <c r="AP453" s="557"/>
      <c r="AQ453" s="557"/>
      <c r="AR453" s="558"/>
      <c r="AS453" s="559"/>
    </row>
    <row r="454" spans="2:45" ht="13.5" customHeight="1" x14ac:dyDescent="0.15">
      <c r="B454" s="493"/>
      <c r="C454" s="494"/>
      <c r="D454" s="494"/>
      <c r="E454" s="494"/>
      <c r="F454" s="494"/>
      <c r="G454" s="494"/>
      <c r="H454" s="494"/>
      <c r="I454" s="495"/>
      <c r="J454" s="493"/>
      <c r="K454" s="494"/>
      <c r="L454" s="494"/>
      <c r="M454" s="494"/>
      <c r="N454" s="498"/>
      <c r="O454" s="501"/>
      <c r="P454" s="494"/>
      <c r="Q454" s="494"/>
      <c r="R454" s="494"/>
      <c r="S454" s="494"/>
      <c r="T454" s="494"/>
      <c r="U454" s="495"/>
      <c r="V454" s="645"/>
      <c r="W454" s="646"/>
      <c r="X454" s="646"/>
      <c r="Y454" s="647"/>
      <c r="Z454" s="539"/>
      <c r="AA454" s="540"/>
      <c r="AB454" s="540"/>
      <c r="AC454" s="541"/>
      <c r="AD454" s="651"/>
      <c r="AE454" s="652"/>
      <c r="AF454" s="652"/>
      <c r="AG454" s="653"/>
      <c r="AH454" s="1091"/>
      <c r="AI454" s="506"/>
      <c r="AJ454" s="506"/>
      <c r="AK454" s="507"/>
      <c r="AL454" s="555"/>
      <c r="AM454" s="555"/>
      <c r="AN454" s="524"/>
      <c r="AO454" s="524"/>
      <c r="AP454" s="524"/>
      <c r="AQ454" s="524"/>
      <c r="AR454" s="524"/>
      <c r="AS454" s="525"/>
    </row>
    <row r="455" spans="2:45" ht="18" customHeight="1" x14ac:dyDescent="0.15">
      <c r="B455" s="1092">
        <f>'事業主控（こちらにご入力下さい）'!B455</f>
        <v>0</v>
      </c>
      <c r="C455" s="1093"/>
      <c r="D455" s="1093"/>
      <c r="E455" s="1093"/>
      <c r="F455" s="1093"/>
      <c r="G455" s="1093"/>
      <c r="H455" s="1093"/>
      <c r="I455" s="1162"/>
      <c r="J455" s="1092">
        <f>'事業主控（こちらにご入力下さい）'!J455</f>
        <v>0</v>
      </c>
      <c r="K455" s="1093"/>
      <c r="L455" s="1093"/>
      <c r="M455" s="1093"/>
      <c r="N455" s="1094"/>
      <c r="O455" s="68">
        <f>'事業主控（こちらにご入力下さい）'!O455</f>
        <v>0</v>
      </c>
      <c r="P455" s="15" t="s">
        <v>45</v>
      </c>
      <c r="Q455" s="68">
        <f>'事業主控（こちらにご入力下さい）'!Q455</f>
        <v>0</v>
      </c>
      <c r="R455" s="15" t="s">
        <v>46</v>
      </c>
      <c r="S455" s="68">
        <f>'事業主控（こちらにご入力下さい）'!S455</f>
        <v>0</v>
      </c>
      <c r="T455" s="474" t="s">
        <v>47</v>
      </c>
      <c r="U455" s="474"/>
      <c r="V455" s="742">
        <f>'事業主控（こちらにご入力下さい）'!V455</f>
        <v>0</v>
      </c>
      <c r="W455" s="743"/>
      <c r="X455" s="743"/>
      <c r="Y455" s="65" t="s">
        <v>8</v>
      </c>
      <c r="Z455" s="53"/>
      <c r="AA455" s="73"/>
      <c r="AB455" s="73"/>
      <c r="AC455" s="65" t="s">
        <v>8</v>
      </c>
      <c r="AD455" s="53"/>
      <c r="AE455" s="73"/>
      <c r="AF455" s="73"/>
      <c r="AG455" s="70" t="s">
        <v>8</v>
      </c>
      <c r="AH455" s="1134">
        <f>'事業主控（こちらにご入力下さい）'!AH455</f>
        <v>0</v>
      </c>
      <c r="AI455" s="1135"/>
      <c r="AJ455" s="1135"/>
      <c r="AK455" s="1136"/>
      <c r="AL455" s="53"/>
      <c r="AM455" s="54"/>
      <c r="AN455" s="744">
        <f>'事業主控（こちらにご入力下さい）'!AN455</f>
        <v>0</v>
      </c>
      <c r="AO455" s="745"/>
      <c r="AP455" s="745"/>
      <c r="AQ455" s="745"/>
      <c r="AR455" s="745"/>
      <c r="AS455" s="70" t="s">
        <v>8</v>
      </c>
    </row>
    <row r="456" spans="2:45" ht="18" customHeight="1" x14ac:dyDescent="0.15">
      <c r="B456" s="1075"/>
      <c r="C456" s="1076"/>
      <c r="D456" s="1076"/>
      <c r="E456" s="1076"/>
      <c r="F456" s="1076"/>
      <c r="G456" s="1076"/>
      <c r="H456" s="1076"/>
      <c r="I456" s="1161"/>
      <c r="J456" s="1075"/>
      <c r="K456" s="1076"/>
      <c r="L456" s="1076"/>
      <c r="M456" s="1076"/>
      <c r="N456" s="1077"/>
      <c r="O456" s="75">
        <f>'事業主控（こちらにご入力下さい）'!O456</f>
        <v>0</v>
      </c>
      <c r="P456" s="16" t="s">
        <v>45</v>
      </c>
      <c r="Q456" s="75">
        <f>'事業主控（こちらにご入力下さい）'!Q456</f>
        <v>0</v>
      </c>
      <c r="R456" s="16" t="s">
        <v>46</v>
      </c>
      <c r="S456" s="75">
        <f>'事業主控（こちらにご入力下さい）'!S456</f>
        <v>0</v>
      </c>
      <c r="T456" s="480" t="s">
        <v>48</v>
      </c>
      <c r="U456" s="480"/>
      <c r="V456" s="708">
        <f>'事業主控（こちらにご入力下さい）'!V456</f>
        <v>0</v>
      </c>
      <c r="W456" s="709"/>
      <c r="X456" s="709"/>
      <c r="Y456" s="709"/>
      <c r="Z456" s="708">
        <f>'事業主控（こちらにご入力下さい）'!Z456</f>
        <v>0</v>
      </c>
      <c r="AA456" s="709"/>
      <c r="AB456" s="709"/>
      <c r="AC456" s="709"/>
      <c r="AD456" s="708">
        <f>'事業主控（こちらにご入力下さい）'!AD456</f>
        <v>0</v>
      </c>
      <c r="AE456" s="709"/>
      <c r="AF456" s="709"/>
      <c r="AG456" s="1079"/>
      <c r="AH456" s="708">
        <f>'事業主控（こちらにご入力下さい）'!AH456</f>
        <v>0</v>
      </c>
      <c r="AI456" s="709"/>
      <c r="AJ456" s="709"/>
      <c r="AK456" s="1079"/>
      <c r="AL456" s="439">
        <f>'事業主控（こちらにご入力下さい）'!AL456</f>
        <v>0</v>
      </c>
      <c r="AM456" s="1081"/>
      <c r="AN456" s="708">
        <f>'事業主控（こちらにご入力下さい）'!AN456</f>
        <v>0</v>
      </c>
      <c r="AO456" s="709"/>
      <c r="AP456" s="709"/>
      <c r="AQ456" s="709"/>
      <c r="AR456" s="709"/>
      <c r="AS456" s="58"/>
    </row>
    <row r="457" spans="2:45" ht="18" customHeight="1" x14ac:dyDescent="0.15">
      <c r="B457" s="1072">
        <f>'事業主控（こちらにご入力下さい）'!B457</f>
        <v>0</v>
      </c>
      <c r="C457" s="1073"/>
      <c r="D457" s="1073"/>
      <c r="E457" s="1073"/>
      <c r="F457" s="1073"/>
      <c r="G457" s="1073"/>
      <c r="H457" s="1073"/>
      <c r="I457" s="1160"/>
      <c r="J457" s="1072">
        <f>'事業主控（こちらにご入力下さい）'!J457</f>
        <v>0</v>
      </c>
      <c r="K457" s="1073"/>
      <c r="L457" s="1073"/>
      <c r="M457" s="1073"/>
      <c r="N457" s="1074"/>
      <c r="O457" s="71">
        <f>'事業主控（こちらにご入力下さい）'!O457</f>
        <v>0</v>
      </c>
      <c r="P457" s="5" t="s">
        <v>45</v>
      </c>
      <c r="Q457" s="71">
        <f>'事業主控（こちらにご入力下さい）'!Q457</f>
        <v>0</v>
      </c>
      <c r="R457" s="5" t="s">
        <v>46</v>
      </c>
      <c r="S457" s="71">
        <f>'事業主控（こちらにご入力下さい）'!S457</f>
        <v>0</v>
      </c>
      <c r="T457" s="1022" t="s">
        <v>47</v>
      </c>
      <c r="U457" s="1022"/>
      <c r="V457" s="742">
        <f>'事業主控（こちらにご入力下さい）'!V457</f>
        <v>0</v>
      </c>
      <c r="W457" s="743"/>
      <c r="X457" s="743"/>
      <c r="Y457" s="66"/>
      <c r="Z457" s="53"/>
      <c r="AA457" s="73"/>
      <c r="AB457" s="73"/>
      <c r="AC457" s="66"/>
      <c r="AD457" s="53"/>
      <c r="AE457" s="73"/>
      <c r="AF457" s="73"/>
      <c r="AG457" s="66"/>
      <c r="AH457" s="744">
        <f>'事業主控（こちらにご入力下さい）'!AH457</f>
        <v>0</v>
      </c>
      <c r="AI457" s="745"/>
      <c r="AJ457" s="745"/>
      <c r="AK457" s="1080"/>
      <c r="AL457" s="53"/>
      <c r="AM457" s="54"/>
      <c r="AN457" s="744">
        <f>'事業主控（こちらにご入力下さい）'!AN457</f>
        <v>0</v>
      </c>
      <c r="AO457" s="745"/>
      <c r="AP457" s="745"/>
      <c r="AQ457" s="745"/>
      <c r="AR457" s="745"/>
      <c r="AS457" s="74"/>
    </row>
    <row r="458" spans="2:45" ht="18" customHeight="1" x14ac:dyDescent="0.15">
      <c r="B458" s="1075"/>
      <c r="C458" s="1076"/>
      <c r="D458" s="1076"/>
      <c r="E458" s="1076"/>
      <c r="F458" s="1076"/>
      <c r="G458" s="1076"/>
      <c r="H458" s="1076"/>
      <c r="I458" s="1161"/>
      <c r="J458" s="1075"/>
      <c r="K458" s="1076"/>
      <c r="L458" s="1076"/>
      <c r="M458" s="1076"/>
      <c r="N458" s="1077"/>
      <c r="O458" s="75">
        <f>'事業主控（こちらにご入力下さい）'!O458</f>
        <v>0</v>
      </c>
      <c r="P458" s="16" t="s">
        <v>45</v>
      </c>
      <c r="Q458" s="75">
        <f>'事業主控（こちらにご入力下さい）'!Q458</f>
        <v>0</v>
      </c>
      <c r="R458" s="16" t="s">
        <v>46</v>
      </c>
      <c r="S458" s="75">
        <f>'事業主控（こちらにご入力下さい）'!S458</f>
        <v>0</v>
      </c>
      <c r="T458" s="480" t="s">
        <v>48</v>
      </c>
      <c r="U458" s="480"/>
      <c r="V458" s="927">
        <f>'事業主控（こちらにご入力下さい）'!V458</f>
        <v>0</v>
      </c>
      <c r="W458" s="928"/>
      <c r="X458" s="928"/>
      <c r="Y458" s="928"/>
      <c r="Z458" s="927">
        <f>'事業主控（こちらにご入力下さい）'!Z458</f>
        <v>0</v>
      </c>
      <c r="AA458" s="928"/>
      <c r="AB458" s="928"/>
      <c r="AC458" s="928"/>
      <c r="AD458" s="927">
        <f>'事業主控（こちらにご入力下さい）'!AD458</f>
        <v>0</v>
      </c>
      <c r="AE458" s="928"/>
      <c r="AF458" s="928"/>
      <c r="AG458" s="928"/>
      <c r="AH458" s="927">
        <f>'事業主控（こちらにご入力下さい）'!AH458</f>
        <v>0</v>
      </c>
      <c r="AI458" s="928"/>
      <c r="AJ458" s="928"/>
      <c r="AK458" s="1082"/>
      <c r="AL458" s="439">
        <f>'事業主控（こちらにご入力下さい）'!AL458</f>
        <v>0</v>
      </c>
      <c r="AM458" s="1081"/>
      <c r="AN458" s="708">
        <f>'事業主控（こちらにご入力下さい）'!AN458</f>
        <v>0</v>
      </c>
      <c r="AO458" s="709"/>
      <c r="AP458" s="709"/>
      <c r="AQ458" s="709"/>
      <c r="AR458" s="709"/>
      <c r="AS458" s="58"/>
    </row>
    <row r="459" spans="2:45" ht="18" customHeight="1" x14ac:dyDescent="0.15">
      <c r="B459" s="1072">
        <f>'事業主控（こちらにご入力下さい）'!B459</f>
        <v>0</v>
      </c>
      <c r="C459" s="1073"/>
      <c r="D459" s="1073"/>
      <c r="E459" s="1073"/>
      <c r="F459" s="1073"/>
      <c r="G459" s="1073"/>
      <c r="H459" s="1073"/>
      <c r="I459" s="1160"/>
      <c r="J459" s="1072">
        <f>'事業主控（こちらにご入力下さい）'!J459</f>
        <v>0</v>
      </c>
      <c r="K459" s="1073"/>
      <c r="L459" s="1073"/>
      <c r="M459" s="1073"/>
      <c r="N459" s="1074"/>
      <c r="O459" s="71">
        <f>'事業主控（こちらにご入力下さい）'!O459</f>
        <v>0</v>
      </c>
      <c r="P459" s="5" t="s">
        <v>45</v>
      </c>
      <c r="Q459" s="71">
        <f>'事業主控（こちらにご入力下さい）'!Q459</f>
        <v>0</v>
      </c>
      <c r="R459" s="5" t="s">
        <v>46</v>
      </c>
      <c r="S459" s="71">
        <f>'事業主控（こちらにご入力下さい）'!S459</f>
        <v>0</v>
      </c>
      <c r="T459" s="1022" t="s">
        <v>47</v>
      </c>
      <c r="U459" s="1022"/>
      <c r="V459" s="742">
        <f>'事業主控（こちらにご入力下さい）'!V459</f>
        <v>0</v>
      </c>
      <c r="W459" s="743"/>
      <c r="X459" s="743"/>
      <c r="Y459" s="66"/>
      <c r="Z459" s="53"/>
      <c r="AA459" s="73"/>
      <c r="AB459" s="73"/>
      <c r="AC459" s="66"/>
      <c r="AD459" s="53"/>
      <c r="AE459" s="73"/>
      <c r="AF459" s="73"/>
      <c r="AG459" s="66"/>
      <c r="AH459" s="744">
        <f>'事業主控（こちらにご入力下さい）'!AH459</f>
        <v>0</v>
      </c>
      <c r="AI459" s="745"/>
      <c r="AJ459" s="745"/>
      <c r="AK459" s="1080"/>
      <c r="AL459" s="53"/>
      <c r="AM459" s="54"/>
      <c r="AN459" s="744">
        <f>'事業主控（こちらにご入力下さい）'!AN459</f>
        <v>0</v>
      </c>
      <c r="AO459" s="745"/>
      <c r="AP459" s="745"/>
      <c r="AQ459" s="745"/>
      <c r="AR459" s="745"/>
      <c r="AS459" s="74"/>
    </row>
    <row r="460" spans="2:45" ht="18" customHeight="1" x14ac:dyDescent="0.15">
      <c r="B460" s="1075"/>
      <c r="C460" s="1076"/>
      <c r="D460" s="1076"/>
      <c r="E460" s="1076"/>
      <c r="F460" s="1076"/>
      <c r="G460" s="1076"/>
      <c r="H460" s="1076"/>
      <c r="I460" s="1161"/>
      <c r="J460" s="1075"/>
      <c r="K460" s="1076"/>
      <c r="L460" s="1076"/>
      <c r="M460" s="1076"/>
      <c r="N460" s="1077"/>
      <c r="O460" s="75">
        <f>'事業主控（こちらにご入力下さい）'!O460</f>
        <v>0</v>
      </c>
      <c r="P460" s="16" t="s">
        <v>45</v>
      </c>
      <c r="Q460" s="75">
        <f>'事業主控（こちらにご入力下さい）'!Q460</f>
        <v>0</v>
      </c>
      <c r="R460" s="16" t="s">
        <v>46</v>
      </c>
      <c r="S460" s="75">
        <f>'事業主控（こちらにご入力下さい）'!S460</f>
        <v>0</v>
      </c>
      <c r="T460" s="480" t="s">
        <v>48</v>
      </c>
      <c r="U460" s="480"/>
      <c r="V460" s="927">
        <f>'事業主控（こちらにご入力下さい）'!V460</f>
        <v>0</v>
      </c>
      <c r="W460" s="928"/>
      <c r="X460" s="928"/>
      <c r="Y460" s="928"/>
      <c r="Z460" s="927">
        <f>'事業主控（こちらにご入力下さい）'!Z460</f>
        <v>0</v>
      </c>
      <c r="AA460" s="928"/>
      <c r="AB460" s="928"/>
      <c r="AC460" s="928"/>
      <c r="AD460" s="927">
        <f>'事業主控（こちらにご入力下さい）'!AD460</f>
        <v>0</v>
      </c>
      <c r="AE460" s="928"/>
      <c r="AF460" s="928"/>
      <c r="AG460" s="928"/>
      <c r="AH460" s="927">
        <f>'事業主控（こちらにご入力下さい）'!AH460</f>
        <v>0</v>
      </c>
      <c r="AI460" s="928"/>
      <c r="AJ460" s="928"/>
      <c r="AK460" s="1082"/>
      <c r="AL460" s="439">
        <f>'事業主控（こちらにご入力下さい）'!AL460</f>
        <v>0</v>
      </c>
      <c r="AM460" s="1081"/>
      <c r="AN460" s="708">
        <f>'事業主控（こちらにご入力下さい）'!AN460</f>
        <v>0</v>
      </c>
      <c r="AO460" s="709"/>
      <c r="AP460" s="709"/>
      <c r="AQ460" s="709"/>
      <c r="AR460" s="709"/>
      <c r="AS460" s="58"/>
    </row>
    <row r="461" spans="2:45" ht="18" customHeight="1" x14ac:dyDescent="0.15">
      <c r="B461" s="1072">
        <f>'事業主控（こちらにご入力下さい）'!B461</f>
        <v>0</v>
      </c>
      <c r="C461" s="1073"/>
      <c r="D461" s="1073"/>
      <c r="E461" s="1073"/>
      <c r="F461" s="1073"/>
      <c r="G461" s="1073"/>
      <c r="H461" s="1073"/>
      <c r="I461" s="1160"/>
      <c r="J461" s="1072">
        <f>'事業主控（こちらにご入力下さい）'!J461</f>
        <v>0</v>
      </c>
      <c r="K461" s="1073"/>
      <c r="L461" s="1073"/>
      <c r="M461" s="1073"/>
      <c r="N461" s="1074"/>
      <c r="O461" s="71">
        <f>'事業主控（こちらにご入力下さい）'!O461</f>
        <v>0</v>
      </c>
      <c r="P461" s="5" t="s">
        <v>45</v>
      </c>
      <c r="Q461" s="71">
        <f>'事業主控（こちらにご入力下さい）'!Q461</f>
        <v>0</v>
      </c>
      <c r="R461" s="5" t="s">
        <v>46</v>
      </c>
      <c r="S461" s="71">
        <f>'事業主控（こちらにご入力下さい）'!S461</f>
        <v>0</v>
      </c>
      <c r="T461" s="1022" t="s">
        <v>47</v>
      </c>
      <c r="U461" s="1022"/>
      <c r="V461" s="742">
        <f>'事業主控（こちらにご入力下さい）'!V461</f>
        <v>0</v>
      </c>
      <c r="W461" s="743"/>
      <c r="X461" s="743"/>
      <c r="Y461" s="66"/>
      <c r="Z461" s="53"/>
      <c r="AA461" s="73"/>
      <c r="AB461" s="73"/>
      <c r="AC461" s="66"/>
      <c r="AD461" s="53"/>
      <c r="AE461" s="73"/>
      <c r="AF461" s="73"/>
      <c r="AG461" s="66"/>
      <c r="AH461" s="744">
        <f>'事業主控（こちらにご入力下さい）'!AH461</f>
        <v>0</v>
      </c>
      <c r="AI461" s="745"/>
      <c r="AJ461" s="745"/>
      <c r="AK461" s="1080"/>
      <c r="AL461" s="53"/>
      <c r="AM461" s="54"/>
      <c r="AN461" s="744">
        <f>'事業主控（こちらにご入力下さい）'!AN461</f>
        <v>0</v>
      </c>
      <c r="AO461" s="745"/>
      <c r="AP461" s="745"/>
      <c r="AQ461" s="745"/>
      <c r="AR461" s="745"/>
      <c r="AS461" s="74"/>
    </row>
    <row r="462" spans="2:45" ht="18" customHeight="1" x14ac:dyDescent="0.15">
      <c r="B462" s="1075"/>
      <c r="C462" s="1076"/>
      <c r="D462" s="1076"/>
      <c r="E462" s="1076"/>
      <c r="F462" s="1076"/>
      <c r="G462" s="1076"/>
      <c r="H462" s="1076"/>
      <c r="I462" s="1161"/>
      <c r="J462" s="1075"/>
      <c r="K462" s="1076"/>
      <c r="L462" s="1076"/>
      <c r="M462" s="1076"/>
      <c r="N462" s="1077"/>
      <c r="O462" s="75">
        <f>'事業主控（こちらにご入力下さい）'!O462</f>
        <v>0</v>
      </c>
      <c r="P462" s="16" t="s">
        <v>45</v>
      </c>
      <c r="Q462" s="75">
        <f>'事業主控（こちらにご入力下さい）'!Q462</f>
        <v>0</v>
      </c>
      <c r="R462" s="16" t="s">
        <v>46</v>
      </c>
      <c r="S462" s="75">
        <f>'事業主控（こちらにご入力下さい）'!S462</f>
        <v>0</v>
      </c>
      <c r="T462" s="480" t="s">
        <v>48</v>
      </c>
      <c r="U462" s="480"/>
      <c r="V462" s="927">
        <f>'事業主控（こちらにご入力下さい）'!V462</f>
        <v>0</v>
      </c>
      <c r="W462" s="928"/>
      <c r="X462" s="928"/>
      <c r="Y462" s="928"/>
      <c r="Z462" s="927">
        <f>'事業主控（こちらにご入力下さい）'!Z462</f>
        <v>0</v>
      </c>
      <c r="AA462" s="928"/>
      <c r="AB462" s="928"/>
      <c r="AC462" s="928"/>
      <c r="AD462" s="927">
        <f>'事業主控（こちらにご入力下さい）'!AD462</f>
        <v>0</v>
      </c>
      <c r="AE462" s="928"/>
      <c r="AF462" s="928"/>
      <c r="AG462" s="928"/>
      <c r="AH462" s="927">
        <f>'事業主控（こちらにご入力下さい）'!AH462</f>
        <v>0</v>
      </c>
      <c r="AI462" s="928"/>
      <c r="AJ462" s="928"/>
      <c r="AK462" s="1082"/>
      <c r="AL462" s="439">
        <f>'事業主控（こちらにご入力下さい）'!AL462</f>
        <v>0</v>
      </c>
      <c r="AM462" s="1081"/>
      <c r="AN462" s="708">
        <f>'事業主控（こちらにご入力下さい）'!AN462</f>
        <v>0</v>
      </c>
      <c r="AO462" s="709"/>
      <c r="AP462" s="709"/>
      <c r="AQ462" s="709"/>
      <c r="AR462" s="709"/>
      <c r="AS462" s="58"/>
    </row>
    <row r="463" spans="2:45" ht="18" customHeight="1" x14ac:dyDescent="0.15">
      <c r="B463" s="1072">
        <f>'事業主控（こちらにご入力下さい）'!B463</f>
        <v>0</v>
      </c>
      <c r="C463" s="1073"/>
      <c r="D463" s="1073"/>
      <c r="E463" s="1073"/>
      <c r="F463" s="1073"/>
      <c r="G463" s="1073"/>
      <c r="H463" s="1073"/>
      <c r="I463" s="1160"/>
      <c r="J463" s="1072">
        <f>'事業主控（こちらにご入力下さい）'!J463</f>
        <v>0</v>
      </c>
      <c r="K463" s="1073"/>
      <c r="L463" s="1073"/>
      <c r="M463" s="1073"/>
      <c r="N463" s="1074"/>
      <c r="O463" s="71">
        <f>'事業主控（こちらにご入力下さい）'!O463</f>
        <v>0</v>
      </c>
      <c r="P463" s="5" t="s">
        <v>45</v>
      </c>
      <c r="Q463" s="71">
        <f>'事業主控（こちらにご入力下さい）'!Q463</f>
        <v>0</v>
      </c>
      <c r="R463" s="5" t="s">
        <v>46</v>
      </c>
      <c r="S463" s="71">
        <f>'事業主控（こちらにご入力下さい）'!S463</f>
        <v>0</v>
      </c>
      <c r="T463" s="1022" t="s">
        <v>47</v>
      </c>
      <c r="U463" s="1022"/>
      <c r="V463" s="742">
        <f>'事業主控（こちらにご入力下さい）'!V463</f>
        <v>0</v>
      </c>
      <c r="W463" s="743"/>
      <c r="X463" s="743"/>
      <c r="Y463" s="66"/>
      <c r="Z463" s="53"/>
      <c r="AA463" s="73"/>
      <c r="AB463" s="73"/>
      <c r="AC463" s="66"/>
      <c r="AD463" s="53"/>
      <c r="AE463" s="73"/>
      <c r="AF463" s="73"/>
      <c r="AG463" s="66"/>
      <c r="AH463" s="744">
        <f>'事業主控（こちらにご入力下さい）'!AH463</f>
        <v>0</v>
      </c>
      <c r="AI463" s="745"/>
      <c r="AJ463" s="745"/>
      <c r="AK463" s="1080"/>
      <c r="AL463" s="53"/>
      <c r="AM463" s="54"/>
      <c r="AN463" s="744">
        <f>'事業主控（こちらにご入力下さい）'!AN463</f>
        <v>0</v>
      </c>
      <c r="AO463" s="745"/>
      <c r="AP463" s="745"/>
      <c r="AQ463" s="745"/>
      <c r="AR463" s="745"/>
      <c r="AS463" s="74"/>
    </row>
    <row r="464" spans="2:45" ht="18" customHeight="1" x14ac:dyDescent="0.15">
      <c r="B464" s="1075"/>
      <c r="C464" s="1076"/>
      <c r="D464" s="1076"/>
      <c r="E464" s="1076"/>
      <c r="F464" s="1076"/>
      <c r="G464" s="1076"/>
      <c r="H464" s="1076"/>
      <c r="I464" s="1161"/>
      <c r="J464" s="1075"/>
      <c r="K464" s="1076"/>
      <c r="L464" s="1076"/>
      <c r="M464" s="1076"/>
      <c r="N464" s="1077"/>
      <c r="O464" s="75">
        <f>'事業主控（こちらにご入力下さい）'!O464</f>
        <v>0</v>
      </c>
      <c r="P464" s="16" t="s">
        <v>45</v>
      </c>
      <c r="Q464" s="75">
        <f>'事業主控（こちらにご入力下さい）'!Q464</f>
        <v>0</v>
      </c>
      <c r="R464" s="16" t="s">
        <v>46</v>
      </c>
      <c r="S464" s="75">
        <f>'事業主控（こちらにご入力下さい）'!S464</f>
        <v>0</v>
      </c>
      <c r="T464" s="480" t="s">
        <v>48</v>
      </c>
      <c r="U464" s="480"/>
      <c r="V464" s="927">
        <f>'事業主控（こちらにご入力下さい）'!V464</f>
        <v>0</v>
      </c>
      <c r="W464" s="928"/>
      <c r="X464" s="928"/>
      <c r="Y464" s="928"/>
      <c r="Z464" s="927">
        <f>'事業主控（こちらにご入力下さい）'!Z464</f>
        <v>0</v>
      </c>
      <c r="AA464" s="928"/>
      <c r="AB464" s="928"/>
      <c r="AC464" s="928"/>
      <c r="AD464" s="927">
        <f>'事業主控（こちらにご入力下さい）'!AD464</f>
        <v>0</v>
      </c>
      <c r="AE464" s="928"/>
      <c r="AF464" s="928"/>
      <c r="AG464" s="928"/>
      <c r="AH464" s="927">
        <f>'事業主控（こちらにご入力下さい）'!AH464</f>
        <v>0</v>
      </c>
      <c r="AI464" s="928"/>
      <c r="AJ464" s="928"/>
      <c r="AK464" s="1082"/>
      <c r="AL464" s="439">
        <f>'事業主控（こちらにご入力下さい）'!AL464</f>
        <v>0</v>
      </c>
      <c r="AM464" s="1081"/>
      <c r="AN464" s="708">
        <f>'事業主控（こちらにご入力下さい）'!AN464</f>
        <v>0</v>
      </c>
      <c r="AO464" s="709"/>
      <c r="AP464" s="709"/>
      <c r="AQ464" s="709"/>
      <c r="AR464" s="709"/>
      <c r="AS464" s="58"/>
    </row>
    <row r="465" spans="2:45" ht="18" customHeight="1" x14ac:dyDescent="0.15">
      <c r="B465" s="1072">
        <f>'事業主控（こちらにご入力下さい）'!B465</f>
        <v>0</v>
      </c>
      <c r="C465" s="1073"/>
      <c r="D465" s="1073"/>
      <c r="E465" s="1073"/>
      <c r="F465" s="1073"/>
      <c r="G465" s="1073"/>
      <c r="H465" s="1073"/>
      <c r="I465" s="1160"/>
      <c r="J465" s="1072">
        <f>'事業主控（こちらにご入力下さい）'!J465</f>
        <v>0</v>
      </c>
      <c r="K465" s="1073"/>
      <c r="L465" s="1073"/>
      <c r="M465" s="1073"/>
      <c r="N465" s="1074"/>
      <c r="O465" s="71">
        <f>'事業主控（こちらにご入力下さい）'!O465</f>
        <v>0</v>
      </c>
      <c r="P465" s="5" t="s">
        <v>45</v>
      </c>
      <c r="Q465" s="71">
        <f>'事業主控（こちらにご入力下さい）'!Q465</f>
        <v>0</v>
      </c>
      <c r="R465" s="5" t="s">
        <v>46</v>
      </c>
      <c r="S465" s="71">
        <f>'事業主控（こちらにご入力下さい）'!S465</f>
        <v>0</v>
      </c>
      <c r="T465" s="1022" t="s">
        <v>47</v>
      </c>
      <c r="U465" s="1022"/>
      <c r="V465" s="742">
        <f>'事業主控（こちらにご入力下さい）'!V465</f>
        <v>0</v>
      </c>
      <c r="W465" s="743"/>
      <c r="X465" s="743"/>
      <c r="Y465" s="66"/>
      <c r="Z465" s="53"/>
      <c r="AA465" s="73"/>
      <c r="AB465" s="73"/>
      <c r="AC465" s="66"/>
      <c r="AD465" s="53"/>
      <c r="AE465" s="73"/>
      <c r="AF465" s="73"/>
      <c r="AG465" s="66"/>
      <c r="AH465" s="744">
        <f>'事業主控（こちらにご入力下さい）'!AH465</f>
        <v>0</v>
      </c>
      <c r="AI465" s="745"/>
      <c r="AJ465" s="745"/>
      <c r="AK465" s="1080"/>
      <c r="AL465" s="53"/>
      <c r="AM465" s="54"/>
      <c r="AN465" s="744">
        <f>'事業主控（こちらにご入力下さい）'!AN465</f>
        <v>0</v>
      </c>
      <c r="AO465" s="745"/>
      <c r="AP465" s="745"/>
      <c r="AQ465" s="745"/>
      <c r="AR465" s="745"/>
      <c r="AS465" s="74"/>
    </row>
    <row r="466" spans="2:45" ht="18" customHeight="1" x14ac:dyDescent="0.15">
      <c r="B466" s="1075"/>
      <c r="C466" s="1076"/>
      <c r="D466" s="1076"/>
      <c r="E466" s="1076"/>
      <c r="F466" s="1076"/>
      <c r="G466" s="1076"/>
      <c r="H466" s="1076"/>
      <c r="I466" s="1161"/>
      <c r="J466" s="1075"/>
      <c r="K466" s="1076"/>
      <c r="L466" s="1076"/>
      <c r="M466" s="1076"/>
      <c r="N466" s="1077"/>
      <c r="O466" s="75">
        <f>'事業主控（こちらにご入力下さい）'!O466</f>
        <v>0</v>
      </c>
      <c r="P466" s="16" t="s">
        <v>45</v>
      </c>
      <c r="Q466" s="75">
        <f>'事業主控（こちらにご入力下さい）'!Q466</f>
        <v>0</v>
      </c>
      <c r="R466" s="16" t="s">
        <v>46</v>
      </c>
      <c r="S466" s="75">
        <f>'事業主控（こちらにご入力下さい）'!S466</f>
        <v>0</v>
      </c>
      <c r="T466" s="480" t="s">
        <v>48</v>
      </c>
      <c r="U466" s="480"/>
      <c r="V466" s="927">
        <f>'事業主控（こちらにご入力下さい）'!V466</f>
        <v>0</v>
      </c>
      <c r="W466" s="928"/>
      <c r="X466" s="928"/>
      <c r="Y466" s="928"/>
      <c r="Z466" s="927">
        <f>'事業主控（こちらにご入力下さい）'!Z466</f>
        <v>0</v>
      </c>
      <c r="AA466" s="928"/>
      <c r="AB466" s="928"/>
      <c r="AC466" s="928"/>
      <c r="AD466" s="927">
        <f>'事業主控（こちらにご入力下さい）'!AD466</f>
        <v>0</v>
      </c>
      <c r="AE466" s="928"/>
      <c r="AF466" s="928"/>
      <c r="AG466" s="928"/>
      <c r="AH466" s="927">
        <f>'事業主控（こちらにご入力下さい）'!AH466</f>
        <v>0</v>
      </c>
      <c r="AI466" s="928"/>
      <c r="AJ466" s="928"/>
      <c r="AK466" s="1082"/>
      <c r="AL466" s="439">
        <f>'事業主控（こちらにご入力下さい）'!AL466</f>
        <v>0</v>
      </c>
      <c r="AM466" s="1081"/>
      <c r="AN466" s="708">
        <f>'事業主控（こちらにご入力下さい）'!AN466</f>
        <v>0</v>
      </c>
      <c r="AO466" s="709"/>
      <c r="AP466" s="709"/>
      <c r="AQ466" s="709"/>
      <c r="AR466" s="709"/>
      <c r="AS466" s="58"/>
    </row>
    <row r="467" spans="2:45" ht="18" customHeight="1" x14ac:dyDescent="0.15">
      <c r="B467" s="1072">
        <f>'事業主控（こちらにご入力下さい）'!B467</f>
        <v>0</v>
      </c>
      <c r="C467" s="1073"/>
      <c r="D467" s="1073"/>
      <c r="E467" s="1073"/>
      <c r="F467" s="1073"/>
      <c r="G467" s="1073"/>
      <c r="H467" s="1073"/>
      <c r="I467" s="1160"/>
      <c r="J467" s="1072">
        <f>'事業主控（こちらにご入力下さい）'!J467</f>
        <v>0</v>
      </c>
      <c r="K467" s="1073"/>
      <c r="L467" s="1073"/>
      <c r="M467" s="1073"/>
      <c r="N467" s="1074"/>
      <c r="O467" s="71">
        <f>'事業主控（こちらにご入力下さい）'!O467</f>
        <v>0</v>
      </c>
      <c r="P467" s="5" t="s">
        <v>45</v>
      </c>
      <c r="Q467" s="71">
        <f>'事業主控（こちらにご入力下さい）'!Q467</f>
        <v>0</v>
      </c>
      <c r="R467" s="5" t="s">
        <v>46</v>
      </c>
      <c r="S467" s="71">
        <f>'事業主控（こちらにご入力下さい）'!S467</f>
        <v>0</v>
      </c>
      <c r="T467" s="1022" t="s">
        <v>47</v>
      </c>
      <c r="U467" s="1022"/>
      <c r="V467" s="742">
        <f>'事業主控（こちらにご入力下さい）'!V467</f>
        <v>0</v>
      </c>
      <c r="W467" s="743"/>
      <c r="X467" s="743"/>
      <c r="Y467" s="66"/>
      <c r="Z467" s="53"/>
      <c r="AA467" s="73"/>
      <c r="AB467" s="73"/>
      <c r="AC467" s="66"/>
      <c r="AD467" s="53"/>
      <c r="AE467" s="73"/>
      <c r="AF467" s="73"/>
      <c r="AG467" s="66"/>
      <c r="AH467" s="744">
        <f>'事業主控（こちらにご入力下さい）'!AH467</f>
        <v>0</v>
      </c>
      <c r="AI467" s="745"/>
      <c r="AJ467" s="745"/>
      <c r="AK467" s="1080"/>
      <c r="AL467" s="53"/>
      <c r="AM467" s="54"/>
      <c r="AN467" s="744">
        <f>'事業主控（こちらにご入力下さい）'!AN467</f>
        <v>0</v>
      </c>
      <c r="AO467" s="745"/>
      <c r="AP467" s="745"/>
      <c r="AQ467" s="745"/>
      <c r="AR467" s="745"/>
      <c r="AS467" s="74"/>
    </row>
    <row r="468" spans="2:45" ht="18" customHeight="1" x14ac:dyDescent="0.15">
      <c r="B468" s="1075"/>
      <c r="C468" s="1076"/>
      <c r="D468" s="1076"/>
      <c r="E468" s="1076"/>
      <c r="F468" s="1076"/>
      <c r="G468" s="1076"/>
      <c r="H468" s="1076"/>
      <c r="I468" s="1161"/>
      <c r="J468" s="1075"/>
      <c r="K468" s="1076"/>
      <c r="L468" s="1076"/>
      <c r="M468" s="1076"/>
      <c r="N468" s="1077"/>
      <c r="O468" s="75">
        <f>'事業主控（こちらにご入力下さい）'!O468</f>
        <v>0</v>
      </c>
      <c r="P468" s="16" t="s">
        <v>45</v>
      </c>
      <c r="Q468" s="75">
        <f>'事業主控（こちらにご入力下さい）'!Q468</f>
        <v>0</v>
      </c>
      <c r="R468" s="16" t="s">
        <v>46</v>
      </c>
      <c r="S468" s="75">
        <f>'事業主控（こちらにご入力下さい）'!S468</f>
        <v>0</v>
      </c>
      <c r="T468" s="480" t="s">
        <v>48</v>
      </c>
      <c r="U468" s="480"/>
      <c r="V468" s="927">
        <f>'事業主控（こちらにご入力下さい）'!V468</f>
        <v>0</v>
      </c>
      <c r="W468" s="928"/>
      <c r="X468" s="928"/>
      <c r="Y468" s="928"/>
      <c r="Z468" s="927">
        <f>'事業主控（こちらにご入力下さい）'!Z468</f>
        <v>0</v>
      </c>
      <c r="AA468" s="928"/>
      <c r="AB468" s="928"/>
      <c r="AC468" s="928"/>
      <c r="AD468" s="927">
        <f>'事業主控（こちらにご入力下さい）'!AD468</f>
        <v>0</v>
      </c>
      <c r="AE468" s="928"/>
      <c r="AF468" s="928"/>
      <c r="AG468" s="928"/>
      <c r="AH468" s="927">
        <f>'事業主控（こちらにご入力下さい）'!AH468</f>
        <v>0</v>
      </c>
      <c r="AI468" s="928"/>
      <c r="AJ468" s="928"/>
      <c r="AK468" s="1082"/>
      <c r="AL468" s="439">
        <f>'事業主控（こちらにご入力下さい）'!AL468</f>
        <v>0</v>
      </c>
      <c r="AM468" s="1081"/>
      <c r="AN468" s="708">
        <f>'事業主控（こちらにご入力下さい）'!AN468</f>
        <v>0</v>
      </c>
      <c r="AO468" s="709"/>
      <c r="AP468" s="709"/>
      <c r="AQ468" s="709"/>
      <c r="AR468" s="709"/>
      <c r="AS468" s="58"/>
    </row>
    <row r="469" spans="2:45" ht="18" customHeight="1" x14ac:dyDescent="0.15">
      <c r="B469" s="1072">
        <f>'事業主控（こちらにご入力下さい）'!B469</f>
        <v>0</v>
      </c>
      <c r="C469" s="1073"/>
      <c r="D469" s="1073"/>
      <c r="E469" s="1073"/>
      <c r="F469" s="1073"/>
      <c r="G469" s="1073"/>
      <c r="H469" s="1073"/>
      <c r="I469" s="1160"/>
      <c r="J469" s="1072">
        <f>'事業主控（こちらにご入力下さい）'!J469</f>
        <v>0</v>
      </c>
      <c r="K469" s="1073"/>
      <c r="L469" s="1073"/>
      <c r="M469" s="1073"/>
      <c r="N469" s="1074"/>
      <c r="O469" s="71">
        <f>'事業主控（こちらにご入力下さい）'!O469</f>
        <v>0</v>
      </c>
      <c r="P469" s="5" t="s">
        <v>45</v>
      </c>
      <c r="Q469" s="71">
        <f>'事業主控（こちらにご入力下さい）'!Q469</f>
        <v>0</v>
      </c>
      <c r="R469" s="5" t="s">
        <v>46</v>
      </c>
      <c r="S469" s="71">
        <f>'事業主控（こちらにご入力下さい）'!S469</f>
        <v>0</v>
      </c>
      <c r="T469" s="1022" t="s">
        <v>47</v>
      </c>
      <c r="U469" s="1022"/>
      <c r="V469" s="742">
        <f>'事業主控（こちらにご入力下さい）'!V469</f>
        <v>0</v>
      </c>
      <c r="W469" s="743"/>
      <c r="X469" s="743"/>
      <c r="Y469" s="66"/>
      <c r="Z469" s="53"/>
      <c r="AA469" s="73"/>
      <c r="AB469" s="73"/>
      <c r="AC469" s="66"/>
      <c r="AD469" s="53"/>
      <c r="AE469" s="73"/>
      <c r="AF469" s="73"/>
      <c r="AG469" s="66"/>
      <c r="AH469" s="744">
        <f>'事業主控（こちらにご入力下さい）'!AH469</f>
        <v>0</v>
      </c>
      <c r="AI469" s="745"/>
      <c r="AJ469" s="745"/>
      <c r="AK469" s="1080"/>
      <c r="AL469" s="53"/>
      <c r="AM469" s="54"/>
      <c r="AN469" s="744">
        <f>'事業主控（こちらにご入力下さい）'!AN469</f>
        <v>0</v>
      </c>
      <c r="AO469" s="745"/>
      <c r="AP469" s="745"/>
      <c r="AQ469" s="745"/>
      <c r="AR469" s="745"/>
      <c r="AS469" s="74"/>
    </row>
    <row r="470" spans="2:45" ht="18" customHeight="1" x14ac:dyDescent="0.15">
      <c r="B470" s="1075"/>
      <c r="C470" s="1076"/>
      <c r="D470" s="1076"/>
      <c r="E470" s="1076"/>
      <c r="F470" s="1076"/>
      <c r="G470" s="1076"/>
      <c r="H470" s="1076"/>
      <c r="I470" s="1161"/>
      <c r="J470" s="1075"/>
      <c r="K470" s="1076"/>
      <c r="L470" s="1076"/>
      <c r="M470" s="1076"/>
      <c r="N470" s="1077"/>
      <c r="O470" s="75">
        <f>'事業主控（こちらにご入力下さい）'!O470</f>
        <v>0</v>
      </c>
      <c r="P470" s="16" t="s">
        <v>45</v>
      </c>
      <c r="Q470" s="75">
        <f>'事業主控（こちらにご入力下さい）'!Q470</f>
        <v>0</v>
      </c>
      <c r="R470" s="16" t="s">
        <v>46</v>
      </c>
      <c r="S470" s="75">
        <f>'事業主控（こちらにご入力下さい）'!S470</f>
        <v>0</v>
      </c>
      <c r="T470" s="480" t="s">
        <v>48</v>
      </c>
      <c r="U470" s="480"/>
      <c r="V470" s="927">
        <f>'事業主控（こちらにご入力下さい）'!V470</f>
        <v>0</v>
      </c>
      <c r="W470" s="928"/>
      <c r="X470" s="928"/>
      <c r="Y470" s="928"/>
      <c r="Z470" s="927">
        <f>'事業主控（こちらにご入力下さい）'!Z470</f>
        <v>0</v>
      </c>
      <c r="AA470" s="928"/>
      <c r="AB470" s="928"/>
      <c r="AC470" s="928"/>
      <c r="AD470" s="927">
        <f>'事業主控（こちらにご入力下さい）'!AD470</f>
        <v>0</v>
      </c>
      <c r="AE470" s="928"/>
      <c r="AF470" s="928"/>
      <c r="AG470" s="928"/>
      <c r="AH470" s="927">
        <f>'事業主控（こちらにご入力下さい）'!AH470</f>
        <v>0</v>
      </c>
      <c r="AI470" s="928"/>
      <c r="AJ470" s="928"/>
      <c r="AK470" s="1082"/>
      <c r="AL470" s="439">
        <f>'事業主控（こちらにご入力下さい）'!AL470</f>
        <v>0</v>
      </c>
      <c r="AM470" s="1081"/>
      <c r="AN470" s="708">
        <f>'事業主控（こちらにご入力下さい）'!AN470</f>
        <v>0</v>
      </c>
      <c r="AO470" s="709"/>
      <c r="AP470" s="709"/>
      <c r="AQ470" s="709"/>
      <c r="AR470" s="709"/>
      <c r="AS470" s="58"/>
    </row>
    <row r="471" spans="2:45" ht="18" customHeight="1" x14ac:dyDescent="0.15">
      <c r="B471" s="1072">
        <f>'事業主控（こちらにご入力下さい）'!B471</f>
        <v>0</v>
      </c>
      <c r="C471" s="1073"/>
      <c r="D471" s="1073"/>
      <c r="E471" s="1073"/>
      <c r="F471" s="1073"/>
      <c r="G471" s="1073"/>
      <c r="H471" s="1073"/>
      <c r="I471" s="1160"/>
      <c r="J471" s="1072">
        <f>'事業主控（こちらにご入力下さい）'!J471</f>
        <v>0</v>
      </c>
      <c r="K471" s="1073"/>
      <c r="L471" s="1073"/>
      <c r="M471" s="1073"/>
      <c r="N471" s="1074"/>
      <c r="O471" s="71">
        <f>'事業主控（こちらにご入力下さい）'!O471</f>
        <v>0</v>
      </c>
      <c r="P471" s="5" t="s">
        <v>45</v>
      </c>
      <c r="Q471" s="71">
        <f>'事業主控（こちらにご入力下さい）'!Q471</f>
        <v>0</v>
      </c>
      <c r="R471" s="5" t="s">
        <v>46</v>
      </c>
      <c r="S471" s="71">
        <f>'事業主控（こちらにご入力下さい）'!S471</f>
        <v>0</v>
      </c>
      <c r="T471" s="1022" t="s">
        <v>47</v>
      </c>
      <c r="U471" s="1022"/>
      <c r="V471" s="742">
        <f>'事業主控（こちらにご入力下さい）'!V471</f>
        <v>0</v>
      </c>
      <c r="W471" s="743"/>
      <c r="X471" s="743"/>
      <c r="Y471" s="66"/>
      <c r="Z471" s="53"/>
      <c r="AA471" s="73"/>
      <c r="AB471" s="73"/>
      <c r="AC471" s="66"/>
      <c r="AD471" s="53"/>
      <c r="AE471" s="73"/>
      <c r="AF471" s="73"/>
      <c r="AG471" s="66"/>
      <c r="AH471" s="744">
        <f>'事業主控（こちらにご入力下さい）'!AH471</f>
        <v>0</v>
      </c>
      <c r="AI471" s="745"/>
      <c r="AJ471" s="745"/>
      <c r="AK471" s="1080"/>
      <c r="AL471" s="53"/>
      <c r="AM471" s="54"/>
      <c r="AN471" s="744">
        <f>'事業主控（こちらにご入力下さい）'!AN471</f>
        <v>0</v>
      </c>
      <c r="AO471" s="745"/>
      <c r="AP471" s="745"/>
      <c r="AQ471" s="745"/>
      <c r="AR471" s="745"/>
      <c r="AS471" s="74"/>
    </row>
    <row r="472" spans="2:45" ht="18" customHeight="1" x14ac:dyDescent="0.15">
      <c r="B472" s="1075"/>
      <c r="C472" s="1076"/>
      <c r="D472" s="1076"/>
      <c r="E472" s="1076"/>
      <c r="F472" s="1076"/>
      <c r="G472" s="1076"/>
      <c r="H472" s="1076"/>
      <c r="I472" s="1161"/>
      <c r="J472" s="1075"/>
      <c r="K472" s="1076"/>
      <c r="L472" s="1076"/>
      <c r="M472" s="1076"/>
      <c r="N472" s="1077"/>
      <c r="O472" s="75">
        <f>'事業主控（こちらにご入力下さい）'!O472</f>
        <v>0</v>
      </c>
      <c r="P472" s="16" t="s">
        <v>45</v>
      </c>
      <c r="Q472" s="75">
        <f>'事業主控（こちらにご入力下さい）'!Q472</f>
        <v>0</v>
      </c>
      <c r="R472" s="16" t="s">
        <v>46</v>
      </c>
      <c r="S472" s="75">
        <f>'事業主控（こちらにご入力下さい）'!S472</f>
        <v>0</v>
      </c>
      <c r="T472" s="480" t="s">
        <v>48</v>
      </c>
      <c r="U472" s="480"/>
      <c r="V472" s="927">
        <f>'事業主控（こちらにご入力下さい）'!V472</f>
        <v>0</v>
      </c>
      <c r="W472" s="928"/>
      <c r="X472" s="928"/>
      <c r="Y472" s="928"/>
      <c r="Z472" s="927">
        <f>'事業主控（こちらにご入力下さい）'!Z472</f>
        <v>0</v>
      </c>
      <c r="AA472" s="928"/>
      <c r="AB472" s="928"/>
      <c r="AC472" s="928"/>
      <c r="AD472" s="927">
        <f>'事業主控（こちらにご入力下さい）'!AD472</f>
        <v>0</v>
      </c>
      <c r="AE472" s="928"/>
      <c r="AF472" s="928"/>
      <c r="AG472" s="928"/>
      <c r="AH472" s="927">
        <f>'事業主控（こちらにご入力下さい）'!AH472</f>
        <v>0</v>
      </c>
      <c r="AI472" s="928"/>
      <c r="AJ472" s="928"/>
      <c r="AK472" s="1082"/>
      <c r="AL472" s="439">
        <f>'事業主控（こちらにご入力下さい）'!AL472</f>
        <v>0</v>
      </c>
      <c r="AM472" s="1081"/>
      <c r="AN472" s="708">
        <f>'事業主控（こちらにご入力下さい）'!AN472</f>
        <v>0</v>
      </c>
      <c r="AO472" s="709"/>
      <c r="AP472" s="709"/>
      <c r="AQ472" s="709"/>
      <c r="AR472" s="709"/>
      <c r="AS472" s="58"/>
    </row>
    <row r="473" spans="2:45" ht="18" customHeight="1" x14ac:dyDescent="0.15">
      <c r="B473" s="441" t="s">
        <v>85</v>
      </c>
      <c r="C473" s="442"/>
      <c r="D473" s="442"/>
      <c r="E473" s="443"/>
      <c r="F473" s="1163">
        <f>'事業主控（こちらにご入力下さい）'!F473</f>
        <v>0</v>
      </c>
      <c r="G473" s="1164"/>
      <c r="H473" s="1164"/>
      <c r="I473" s="1164"/>
      <c r="J473" s="1164"/>
      <c r="K473" s="1164"/>
      <c r="L473" s="1164"/>
      <c r="M473" s="1164"/>
      <c r="N473" s="1165"/>
      <c r="O473" s="441" t="s">
        <v>63</v>
      </c>
      <c r="P473" s="442"/>
      <c r="Q473" s="442"/>
      <c r="R473" s="442"/>
      <c r="S473" s="442"/>
      <c r="T473" s="442"/>
      <c r="U473" s="443"/>
      <c r="V473" s="744">
        <f>'事業主控（こちらにご入力下さい）'!V473</f>
        <v>0</v>
      </c>
      <c r="W473" s="745"/>
      <c r="X473" s="745"/>
      <c r="Y473" s="1080"/>
      <c r="Z473" s="53"/>
      <c r="AA473" s="73"/>
      <c r="AB473" s="73"/>
      <c r="AC473" s="66"/>
      <c r="AD473" s="53"/>
      <c r="AE473" s="73"/>
      <c r="AF473" s="73"/>
      <c r="AG473" s="66"/>
      <c r="AH473" s="744">
        <f>'事業主控（こちらにご入力下さい）'!AH473</f>
        <v>0</v>
      </c>
      <c r="AI473" s="745"/>
      <c r="AJ473" s="745"/>
      <c r="AK473" s="1080"/>
      <c r="AL473" s="53"/>
      <c r="AM473" s="54"/>
      <c r="AN473" s="744">
        <f>'事業主控（こちらにご入力下さい）'!AN473</f>
        <v>0</v>
      </c>
      <c r="AO473" s="745"/>
      <c r="AP473" s="745"/>
      <c r="AQ473" s="745"/>
      <c r="AR473" s="745"/>
      <c r="AS473" s="74"/>
    </row>
    <row r="474" spans="2:45" ht="18" customHeight="1" x14ac:dyDescent="0.15">
      <c r="B474" s="444"/>
      <c r="C474" s="445"/>
      <c r="D474" s="445"/>
      <c r="E474" s="446"/>
      <c r="F474" s="1166"/>
      <c r="G474" s="1167"/>
      <c r="H474" s="1167"/>
      <c r="I474" s="1167"/>
      <c r="J474" s="1167"/>
      <c r="K474" s="1167"/>
      <c r="L474" s="1167"/>
      <c r="M474" s="1167"/>
      <c r="N474" s="1168"/>
      <c r="O474" s="444"/>
      <c r="P474" s="445"/>
      <c r="Q474" s="445"/>
      <c r="R474" s="445"/>
      <c r="S474" s="445"/>
      <c r="T474" s="445"/>
      <c r="U474" s="446"/>
      <c r="V474" s="434">
        <f>'事業主控（こちらにご入力下さい）'!V474</f>
        <v>0</v>
      </c>
      <c r="W474" s="1054"/>
      <c r="X474" s="1054"/>
      <c r="Y474" s="1055"/>
      <c r="Z474" s="434">
        <f>'事業主控（こちらにご入力下さい）'!Z474</f>
        <v>0</v>
      </c>
      <c r="AA474" s="1052"/>
      <c r="AB474" s="1052"/>
      <c r="AC474" s="1053"/>
      <c r="AD474" s="434">
        <f>'事業主控（こちらにご入力下さい）'!AD474</f>
        <v>0</v>
      </c>
      <c r="AE474" s="1052"/>
      <c r="AF474" s="1052"/>
      <c r="AG474" s="1053"/>
      <c r="AH474" s="434">
        <f>'事業主控（こちらにご入力下さい）'!AH474</f>
        <v>0</v>
      </c>
      <c r="AI474" s="435"/>
      <c r="AJ474" s="435"/>
      <c r="AK474" s="435"/>
      <c r="AL474" s="55"/>
      <c r="AM474" s="56"/>
      <c r="AN474" s="434">
        <f>'事業主控（こちらにご入力下さい）'!AN474</f>
        <v>0</v>
      </c>
      <c r="AO474" s="1054"/>
      <c r="AP474" s="1054"/>
      <c r="AQ474" s="1054"/>
      <c r="AR474" s="1054"/>
      <c r="AS474" s="182"/>
    </row>
    <row r="475" spans="2:45" ht="18" customHeight="1" x14ac:dyDescent="0.15">
      <c r="B475" s="447"/>
      <c r="C475" s="448"/>
      <c r="D475" s="448"/>
      <c r="E475" s="449"/>
      <c r="F475" s="1169"/>
      <c r="G475" s="1170"/>
      <c r="H475" s="1170"/>
      <c r="I475" s="1170"/>
      <c r="J475" s="1170"/>
      <c r="K475" s="1170"/>
      <c r="L475" s="1170"/>
      <c r="M475" s="1170"/>
      <c r="N475" s="1171"/>
      <c r="O475" s="447"/>
      <c r="P475" s="448"/>
      <c r="Q475" s="448"/>
      <c r="R475" s="448"/>
      <c r="S475" s="448"/>
      <c r="T475" s="448"/>
      <c r="U475" s="449"/>
      <c r="V475" s="708">
        <f>'事業主控（こちらにご入力下さい）'!V475</f>
        <v>0</v>
      </c>
      <c r="W475" s="709"/>
      <c r="X475" s="709"/>
      <c r="Y475" s="1079"/>
      <c r="Z475" s="708">
        <f>'事業主控（こちらにご入力下さい）'!Z475</f>
        <v>0</v>
      </c>
      <c r="AA475" s="709"/>
      <c r="AB475" s="709"/>
      <c r="AC475" s="1079"/>
      <c r="AD475" s="708">
        <f>'事業主控（こちらにご入力下さい）'!AD475</f>
        <v>0</v>
      </c>
      <c r="AE475" s="709"/>
      <c r="AF475" s="709"/>
      <c r="AG475" s="1079"/>
      <c r="AH475" s="708">
        <f>'事業主控（こちらにご入力下さい）'!AH475</f>
        <v>0</v>
      </c>
      <c r="AI475" s="709"/>
      <c r="AJ475" s="709"/>
      <c r="AK475" s="1079"/>
      <c r="AL475" s="57"/>
      <c r="AM475" s="58"/>
      <c r="AN475" s="708">
        <f>'事業主控（こちらにご入力下さい）'!AN475</f>
        <v>0</v>
      </c>
      <c r="AO475" s="709"/>
      <c r="AP475" s="709"/>
      <c r="AQ475" s="709"/>
      <c r="AR475" s="709"/>
      <c r="AS475" s="58"/>
    </row>
    <row r="476" spans="2:45" ht="18" customHeight="1" x14ac:dyDescent="0.15">
      <c r="AN476" s="1078">
        <f>'事業主控（こちらにご入力下さい）'!AN476</f>
        <v>0</v>
      </c>
      <c r="AO476" s="1078"/>
      <c r="AP476" s="1078"/>
      <c r="AQ476" s="1078"/>
      <c r="AR476" s="1078"/>
    </row>
    <row r="477" spans="2:45" ht="31.5" customHeight="1" x14ac:dyDescent="0.15">
      <c r="AN477" s="82"/>
      <c r="AO477" s="82"/>
      <c r="AP477" s="82"/>
      <c r="AQ477" s="82"/>
      <c r="AR477" s="82"/>
    </row>
    <row r="478" spans="2:45" ht="7.5" customHeight="1" x14ac:dyDescent="0.15">
      <c r="X478" s="6"/>
      <c r="Y478" s="6"/>
    </row>
    <row r="479" spans="2:45" ht="10.5" customHeight="1" x14ac:dyDescent="0.15">
      <c r="X479" s="6"/>
      <c r="Y479" s="6"/>
    </row>
    <row r="480" spans="2:45" ht="5.25" customHeight="1" x14ac:dyDescent="0.15">
      <c r="X480" s="6"/>
      <c r="Y480" s="6"/>
    </row>
    <row r="481" spans="2:45" ht="5.25" customHeight="1" x14ac:dyDescent="0.15">
      <c r="X481" s="6"/>
      <c r="Y481" s="6"/>
    </row>
    <row r="482" spans="2:45" ht="5.25" customHeight="1" x14ac:dyDescent="0.15">
      <c r="X482" s="6"/>
      <c r="Y482" s="6"/>
    </row>
    <row r="483" spans="2:45" ht="5.25" customHeight="1" x14ac:dyDescent="0.15">
      <c r="X483" s="6"/>
      <c r="Y483" s="6"/>
    </row>
    <row r="484" spans="2:45" ht="17.25" customHeight="1" x14ac:dyDescent="0.15">
      <c r="B484" s="2" t="s">
        <v>50</v>
      </c>
      <c r="S484" s="4"/>
      <c r="T484" s="4"/>
      <c r="U484" s="4"/>
      <c r="V484" s="4"/>
      <c r="W484" s="4"/>
      <c r="AL484" s="48"/>
      <c r="AM484" s="48"/>
      <c r="AN484" s="48"/>
      <c r="AO484" s="48"/>
    </row>
    <row r="485" spans="2:45" ht="12.75" customHeight="1" x14ac:dyDescent="0.15">
      <c r="M485" s="49"/>
      <c r="N485" s="49"/>
      <c r="O485" s="49"/>
      <c r="P485" s="49"/>
      <c r="Q485" s="49"/>
      <c r="R485" s="49"/>
      <c r="S485" s="49"/>
      <c r="T485" s="50"/>
      <c r="U485" s="50"/>
      <c r="V485" s="50"/>
      <c r="W485" s="50"/>
      <c r="X485" s="50"/>
      <c r="Y485" s="50"/>
      <c r="Z485" s="50"/>
      <c r="AA485" s="49"/>
      <c r="AB485" s="49"/>
      <c r="AC485" s="49"/>
      <c r="AL485" s="48"/>
      <c r="AM485" s="560" t="s">
        <v>268</v>
      </c>
      <c r="AN485" s="1172"/>
      <c r="AO485" s="1172"/>
      <c r="AP485" s="1173"/>
    </row>
    <row r="486" spans="2:45" ht="12.75" customHeight="1" x14ac:dyDescent="0.15">
      <c r="M486" s="49"/>
      <c r="N486" s="49"/>
      <c r="O486" s="49"/>
      <c r="P486" s="49"/>
      <c r="Q486" s="49"/>
      <c r="R486" s="49"/>
      <c r="S486" s="49"/>
      <c r="T486" s="50"/>
      <c r="U486" s="50"/>
      <c r="V486" s="50"/>
      <c r="W486" s="50"/>
      <c r="X486" s="50"/>
      <c r="Y486" s="50"/>
      <c r="Z486" s="50"/>
      <c r="AA486" s="49"/>
      <c r="AB486" s="49"/>
      <c r="AC486" s="49"/>
      <c r="AL486" s="48"/>
      <c r="AM486" s="1174"/>
      <c r="AN486" s="1175"/>
      <c r="AO486" s="1175"/>
      <c r="AP486" s="1176"/>
    </row>
    <row r="487" spans="2:45" ht="12.75" customHeight="1" x14ac:dyDescent="0.15">
      <c r="M487" s="49"/>
      <c r="N487" s="49"/>
      <c r="O487" s="49"/>
      <c r="P487" s="49"/>
      <c r="Q487" s="49"/>
      <c r="R487" s="49"/>
      <c r="S487" s="49"/>
      <c r="T487" s="49"/>
      <c r="U487" s="49"/>
      <c r="V487" s="49"/>
      <c r="W487" s="49"/>
      <c r="X487" s="49"/>
      <c r="Y487" s="49"/>
      <c r="Z487" s="49"/>
      <c r="AA487" s="49"/>
      <c r="AB487" s="49"/>
      <c r="AC487" s="49"/>
      <c r="AL487" s="48"/>
      <c r="AM487" s="48"/>
      <c r="AN487" s="222"/>
      <c r="AO487" s="222"/>
    </row>
    <row r="488" spans="2:45" ht="6" customHeight="1" x14ac:dyDescent="0.15">
      <c r="M488" s="49"/>
      <c r="N488" s="49"/>
      <c r="O488" s="49"/>
      <c r="P488" s="49"/>
      <c r="Q488" s="49"/>
      <c r="R488" s="49"/>
      <c r="S488" s="49"/>
      <c r="T488" s="49"/>
      <c r="U488" s="49"/>
      <c r="V488" s="49"/>
      <c r="W488" s="49"/>
      <c r="X488" s="49"/>
      <c r="Y488" s="49"/>
      <c r="Z488" s="49"/>
      <c r="AA488" s="49"/>
      <c r="AB488" s="49"/>
      <c r="AC488" s="49"/>
      <c r="AL488" s="48"/>
      <c r="AM488" s="48"/>
    </row>
    <row r="489" spans="2:45" ht="12.75" customHeight="1" x14ac:dyDescent="0.15">
      <c r="B489" s="566" t="s">
        <v>2</v>
      </c>
      <c r="C489" s="567"/>
      <c r="D489" s="567"/>
      <c r="E489" s="567"/>
      <c r="F489" s="567"/>
      <c r="G489" s="567"/>
      <c r="H489" s="567"/>
      <c r="I489" s="567"/>
      <c r="J489" s="569" t="s">
        <v>10</v>
      </c>
      <c r="K489" s="569"/>
      <c r="L489" s="3" t="s">
        <v>3</v>
      </c>
      <c r="M489" s="569" t="s">
        <v>11</v>
      </c>
      <c r="N489" s="569"/>
      <c r="O489" s="570" t="s">
        <v>12</v>
      </c>
      <c r="P489" s="569"/>
      <c r="Q489" s="569"/>
      <c r="R489" s="569"/>
      <c r="S489" s="569"/>
      <c r="T489" s="569"/>
      <c r="U489" s="569" t="s">
        <v>13</v>
      </c>
      <c r="V489" s="569"/>
      <c r="W489" s="569"/>
      <c r="AD489" s="5"/>
      <c r="AE489" s="5"/>
      <c r="AF489" s="5"/>
      <c r="AG489" s="5"/>
      <c r="AH489" s="5"/>
      <c r="AI489" s="5"/>
      <c r="AJ489" s="5"/>
      <c r="AL489" s="571">
        <f>$AL$9</f>
        <v>0</v>
      </c>
      <c r="AM489" s="572"/>
      <c r="AN489" s="502" t="s">
        <v>4</v>
      </c>
      <c r="AO489" s="502"/>
      <c r="AP489" s="572">
        <v>12</v>
      </c>
      <c r="AQ489" s="572"/>
      <c r="AR489" s="502" t="s">
        <v>5</v>
      </c>
      <c r="AS489" s="503"/>
    </row>
    <row r="490" spans="2:45" ht="13.5" customHeight="1" x14ac:dyDescent="0.15">
      <c r="B490" s="567"/>
      <c r="C490" s="567"/>
      <c r="D490" s="567"/>
      <c r="E490" s="567"/>
      <c r="F490" s="567"/>
      <c r="G490" s="567"/>
      <c r="H490" s="567"/>
      <c r="I490" s="567"/>
      <c r="J490" s="508" t="str">
        <f>$J$10</f>
        <v>1</v>
      </c>
      <c r="K490" s="510" t="str">
        <f>$K$10</f>
        <v>2</v>
      </c>
      <c r="L490" s="513" t="str">
        <f>$L$10</f>
        <v>1</v>
      </c>
      <c r="M490" s="516" t="str">
        <f>$M$10</f>
        <v>0</v>
      </c>
      <c r="N490" s="510" t="str">
        <f>$N$10</f>
        <v>3</v>
      </c>
      <c r="O490" s="516" t="str">
        <f>$O$10</f>
        <v>9</v>
      </c>
      <c r="P490" s="519" t="str">
        <f>$P$10</f>
        <v>3</v>
      </c>
      <c r="Q490" s="519" t="str">
        <f>$Q$10</f>
        <v>9</v>
      </c>
      <c r="R490" s="519" t="str">
        <f>$R$10</f>
        <v>0</v>
      </c>
      <c r="S490" s="519" t="str">
        <f>$S$10</f>
        <v>2</v>
      </c>
      <c r="T490" s="510" t="str">
        <f>$T$10</f>
        <v>5</v>
      </c>
      <c r="U490" s="516">
        <f>$U$10</f>
        <v>0</v>
      </c>
      <c r="V490" s="519">
        <f>$V$10</f>
        <v>0</v>
      </c>
      <c r="W490" s="510">
        <f>$W$10</f>
        <v>0</v>
      </c>
      <c r="AD490" s="5"/>
      <c r="AE490" s="5"/>
      <c r="AF490" s="5"/>
      <c r="AG490" s="5"/>
      <c r="AH490" s="5"/>
      <c r="AI490" s="5"/>
      <c r="AJ490" s="5"/>
      <c r="AL490" s="573"/>
      <c r="AM490" s="574"/>
      <c r="AN490" s="504"/>
      <c r="AO490" s="504"/>
      <c r="AP490" s="574"/>
      <c r="AQ490" s="574"/>
      <c r="AR490" s="504"/>
      <c r="AS490" s="505"/>
    </row>
    <row r="491" spans="2:45" ht="9" customHeight="1" x14ac:dyDescent="0.15">
      <c r="B491" s="567"/>
      <c r="C491" s="567"/>
      <c r="D491" s="567"/>
      <c r="E491" s="567"/>
      <c r="F491" s="567"/>
      <c r="G491" s="567"/>
      <c r="H491" s="567"/>
      <c r="I491" s="567"/>
      <c r="J491" s="509"/>
      <c r="K491" s="511"/>
      <c r="L491" s="514"/>
      <c r="M491" s="517"/>
      <c r="N491" s="511"/>
      <c r="O491" s="517"/>
      <c r="P491" s="520"/>
      <c r="Q491" s="520"/>
      <c r="R491" s="520"/>
      <c r="S491" s="520"/>
      <c r="T491" s="511"/>
      <c r="U491" s="517"/>
      <c r="V491" s="520"/>
      <c r="W491" s="511"/>
      <c r="AD491" s="5"/>
      <c r="AE491" s="5"/>
      <c r="AF491" s="5"/>
      <c r="AG491" s="5"/>
      <c r="AH491" s="5"/>
      <c r="AI491" s="5"/>
      <c r="AJ491" s="5"/>
      <c r="AL491" s="575"/>
      <c r="AM491" s="576"/>
      <c r="AN491" s="506"/>
      <c r="AO491" s="506"/>
      <c r="AP491" s="576"/>
      <c r="AQ491" s="576"/>
      <c r="AR491" s="506"/>
      <c r="AS491" s="507"/>
    </row>
    <row r="492" spans="2:45" ht="6" customHeight="1" x14ac:dyDescent="0.15">
      <c r="B492" s="568"/>
      <c r="C492" s="568"/>
      <c r="D492" s="568"/>
      <c r="E492" s="568"/>
      <c r="F492" s="568"/>
      <c r="G492" s="568"/>
      <c r="H492" s="568"/>
      <c r="I492" s="568"/>
      <c r="J492" s="509"/>
      <c r="K492" s="512"/>
      <c r="L492" s="515"/>
      <c r="M492" s="518"/>
      <c r="N492" s="512"/>
      <c r="O492" s="518"/>
      <c r="P492" s="521"/>
      <c r="Q492" s="521"/>
      <c r="R492" s="521"/>
      <c r="S492" s="521"/>
      <c r="T492" s="512"/>
      <c r="U492" s="518"/>
      <c r="V492" s="521"/>
      <c r="W492" s="512"/>
    </row>
    <row r="493" spans="2:45" ht="15" customHeight="1" x14ac:dyDescent="0.15">
      <c r="B493" s="487" t="s">
        <v>51</v>
      </c>
      <c r="C493" s="488"/>
      <c r="D493" s="488"/>
      <c r="E493" s="488"/>
      <c r="F493" s="488"/>
      <c r="G493" s="488"/>
      <c r="H493" s="488"/>
      <c r="I493" s="489"/>
      <c r="J493" s="487" t="s">
        <v>6</v>
      </c>
      <c r="K493" s="488"/>
      <c r="L493" s="488"/>
      <c r="M493" s="488"/>
      <c r="N493" s="496"/>
      <c r="O493" s="499" t="s">
        <v>52</v>
      </c>
      <c r="P493" s="488"/>
      <c r="Q493" s="488"/>
      <c r="R493" s="488"/>
      <c r="S493" s="488"/>
      <c r="T493" s="488"/>
      <c r="U493" s="489"/>
      <c r="V493" s="12" t="s">
        <v>53</v>
      </c>
      <c r="W493" s="27"/>
      <c r="X493" s="27"/>
      <c r="Y493" s="526" t="s">
        <v>54</v>
      </c>
      <c r="Z493" s="526"/>
      <c r="AA493" s="526"/>
      <c r="AB493" s="526"/>
      <c r="AC493" s="526"/>
      <c r="AD493" s="526"/>
      <c r="AE493" s="526"/>
      <c r="AF493" s="526"/>
      <c r="AG493" s="526"/>
      <c r="AH493" s="526"/>
      <c r="AI493" s="27"/>
      <c r="AJ493" s="27"/>
      <c r="AK493" s="28"/>
      <c r="AL493" s="527" t="s">
        <v>55</v>
      </c>
      <c r="AM493" s="527"/>
      <c r="AN493" s="528" t="s">
        <v>62</v>
      </c>
      <c r="AO493" s="528"/>
      <c r="AP493" s="528"/>
      <c r="AQ493" s="528"/>
      <c r="AR493" s="528"/>
      <c r="AS493" s="529"/>
    </row>
    <row r="494" spans="2:45" ht="13.5" customHeight="1" x14ac:dyDescent="0.15">
      <c r="B494" s="490"/>
      <c r="C494" s="491"/>
      <c r="D494" s="491"/>
      <c r="E494" s="491"/>
      <c r="F494" s="491"/>
      <c r="G494" s="491"/>
      <c r="H494" s="491"/>
      <c r="I494" s="492"/>
      <c r="J494" s="490"/>
      <c r="K494" s="491"/>
      <c r="L494" s="491"/>
      <c r="M494" s="491"/>
      <c r="N494" s="497"/>
      <c r="O494" s="500"/>
      <c r="P494" s="491"/>
      <c r="Q494" s="491"/>
      <c r="R494" s="491"/>
      <c r="S494" s="491"/>
      <c r="T494" s="491"/>
      <c r="U494" s="492"/>
      <c r="V494" s="530" t="s">
        <v>7</v>
      </c>
      <c r="W494" s="643"/>
      <c r="X494" s="643"/>
      <c r="Y494" s="644"/>
      <c r="Z494" s="536" t="s">
        <v>16</v>
      </c>
      <c r="AA494" s="537"/>
      <c r="AB494" s="537"/>
      <c r="AC494" s="538"/>
      <c r="AD494" s="648" t="s">
        <v>17</v>
      </c>
      <c r="AE494" s="649"/>
      <c r="AF494" s="649"/>
      <c r="AG494" s="650"/>
      <c r="AH494" s="1090" t="s">
        <v>86</v>
      </c>
      <c r="AI494" s="502"/>
      <c r="AJ494" s="502"/>
      <c r="AK494" s="503"/>
      <c r="AL494" s="554" t="s">
        <v>56</v>
      </c>
      <c r="AM494" s="554"/>
      <c r="AN494" s="556" t="s">
        <v>19</v>
      </c>
      <c r="AO494" s="557"/>
      <c r="AP494" s="557"/>
      <c r="AQ494" s="557"/>
      <c r="AR494" s="558"/>
      <c r="AS494" s="559"/>
    </row>
    <row r="495" spans="2:45" ht="13.5" customHeight="1" x14ac:dyDescent="0.15">
      <c r="B495" s="493"/>
      <c r="C495" s="494"/>
      <c r="D495" s="494"/>
      <c r="E495" s="494"/>
      <c r="F495" s="494"/>
      <c r="G495" s="494"/>
      <c r="H495" s="494"/>
      <c r="I495" s="495"/>
      <c r="J495" s="493"/>
      <c r="K495" s="494"/>
      <c r="L495" s="494"/>
      <c r="M495" s="494"/>
      <c r="N495" s="498"/>
      <c r="O495" s="501"/>
      <c r="P495" s="494"/>
      <c r="Q495" s="494"/>
      <c r="R495" s="494"/>
      <c r="S495" s="494"/>
      <c r="T495" s="494"/>
      <c r="U495" s="495"/>
      <c r="V495" s="645"/>
      <c r="W495" s="646"/>
      <c r="X495" s="646"/>
      <c r="Y495" s="647"/>
      <c r="Z495" s="539"/>
      <c r="AA495" s="540"/>
      <c r="AB495" s="540"/>
      <c r="AC495" s="541"/>
      <c r="AD495" s="651"/>
      <c r="AE495" s="652"/>
      <c r="AF495" s="652"/>
      <c r="AG495" s="653"/>
      <c r="AH495" s="1091"/>
      <c r="AI495" s="506"/>
      <c r="AJ495" s="506"/>
      <c r="AK495" s="507"/>
      <c r="AL495" s="555"/>
      <c r="AM495" s="555"/>
      <c r="AN495" s="524"/>
      <c r="AO495" s="524"/>
      <c r="AP495" s="524"/>
      <c r="AQ495" s="524"/>
      <c r="AR495" s="524"/>
      <c r="AS495" s="525"/>
    </row>
    <row r="496" spans="2:45" ht="18" customHeight="1" x14ac:dyDescent="0.15">
      <c r="B496" s="1092">
        <f>'事業主控（こちらにご入力下さい）'!B496</f>
        <v>0</v>
      </c>
      <c r="C496" s="1093"/>
      <c r="D496" s="1093"/>
      <c r="E496" s="1093"/>
      <c r="F496" s="1093"/>
      <c r="G496" s="1093"/>
      <c r="H496" s="1093"/>
      <c r="I496" s="1162"/>
      <c r="J496" s="1092">
        <f>'事業主控（こちらにご入力下さい）'!J496</f>
        <v>0</v>
      </c>
      <c r="K496" s="1093"/>
      <c r="L496" s="1093"/>
      <c r="M496" s="1093"/>
      <c r="N496" s="1094"/>
      <c r="O496" s="68">
        <f>'事業主控（こちらにご入力下さい）'!O496</f>
        <v>0</v>
      </c>
      <c r="P496" s="15" t="s">
        <v>45</v>
      </c>
      <c r="Q496" s="68">
        <f>'事業主控（こちらにご入力下さい）'!Q496</f>
        <v>0</v>
      </c>
      <c r="R496" s="15" t="s">
        <v>46</v>
      </c>
      <c r="S496" s="68">
        <f>'事業主控（こちらにご入力下さい）'!S496</f>
        <v>0</v>
      </c>
      <c r="T496" s="474" t="s">
        <v>47</v>
      </c>
      <c r="U496" s="474"/>
      <c r="V496" s="742">
        <f>'事業主控（こちらにご入力下さい）'!V496</f>
        <v>0</v>
      </c>
      <c r="W496" s="743"/>
      <c r="X496" s="743"/>
      <c r="Y496" s="65" t="s">
        <v>8</v>
      </c>
      <c r="Z496" s="53"/>
      <c r="AA496" s="73"/>
      <c r="AB496" s="73"/>
      <c r="AC496" s="65" t="s">
        <v>8</v>
      </c>
      <c r="AD496" s="53"/>
      <c r="AE496" s="73"/>
      <c r="AF496" s="73"/>
      <c r="AG496" s="70" t="s">
        <v>8</v>
      </c>
      <c r="AH496" s="1134">
        <f>'事業主控（こちらにご入力下さい）'!AH496</f>
        <v>0</v>
      </c>
      <c r="AI496" s="1135"/>
      <c r="AJ496" s="1135"/>
      <c r="AK496" s="1136"/>
      <c r="AL496" s="53"/>
      <c r="AM496" s="54"/>
      <c r="AN496" s="744">
        <f>'事業主控（こちらにご入力下さい）'!AN496</f>
        <v>0</v>
      </c>
      <c r="AO496" s="745"/>
      <c r="AP496" s="745"/>
      <c r="AQ496" s="745"/>
      <c r="AR496" s="745"/>
      <c r="AS496" s="70" t="s">
        <v>8</v>
      </c>
    </row>
    <row r="497" spans="2:45" ht="18" customHeight="1" x14ac:dyDescent="0.15">
      <c r="B497" s="1075"/>
      <c r="C497" s="1076"/>
      <c r="D497" s="1076"/>
      <c r="E497" s="1076"/>
      <c r="F497" s="1076"/>
      <c r="G497" s="1076"/>
      <c r="H497" s="1076"/>
      <c r="I497" s="1161"/>
      <c r="J497" s="1075"/>
      <c r="K497" s="1076"/>
      <c r="L497" s="1076"/>
      <c r="M497" s="1076"/>
      <c r="N497" s="1077"/>
      <c r="O497" s="75">
        <f>'事業主控（こちらにご入力下さい）'!O497</f>
        <v>0</v>
      </c>
      <c r="P497" s="16" t="s">
        <v>45</v>
      </c>
      <c r="Q497" s="75">
        <f>'事業主控（こちらにご入力下さい）'!Q497</f>
        <v>0</v>
      </c>
      <c r="R497" s="16" t="s">
        <v>46</v>
      </c>
      <c r="S497" s="75">
        <f>'事業主控（こちらにご入力下さい）'!S497</f>
        <v>0</v>
      </c>
      <c r="T497" s="480" t="s">
        <v>48</v>
      </c>
      <c r="U497" s="480"/>
      <c r="V497" s="708">
        <f>'事業主控（こちらにご入力下さい）'!V497</f>
        <v>0</v>
      </c>
      <c r="W497" s="709"/>
      <c r="X497" s="709"/>
      <c r="Y497" s="709"/>
      <c r="Z497" s="708">
        <f>'事業主控（こちらにご入力下さい）'!Z497</f>
        <v>0</v>
      </c>
      <c r="AA497" s="709"/>
      <c r="AB497" s="709"/>
      <c r="AC497" s="709"/>
      <c r="AD497" s="708">
        <f>'事業主控（こちらにご入力下さい）'!AD497</f>
        <v>0</v>
      </c>
      <c r="AE497" s="709"/>
      <c r="AF497" s="709"/>
      <c r="AG497" s="1079"/>
      <c r="AH497" s="708">
        <f>'事業主控（こちらにご入力下さい）'!AH497</f>
        <v>0</v>
      </c>
      <c r="AI497" s="709"/>
      <c r="AJ497" s="709"/>
      <c r="AK497" s="1079"/>
      <c r="AL497" s="439">
        <f>'事業主控（こちらにご入力下さい）'!AL497</f>
        <v>0</v>
      </c>
      <c r="AM497" s="1081"/>
      <c r="AN497" s="708">
        <f>'事業主控（こちらにご入力下さい）'!AN497</f>
        <v>0</v>
      </c>
      <c r="AO497" s="709"/>
      <c r="AP497" s="709"/>
      <c r="AQ497" s="709"/>
      <c r="AR497" s="709"/>
      <c r="AS497" s="58"/>
    </row>
    <row r="498" spans="2:45" ht="18" customHeight="1" x14ac:dyDescent="0.15">
      <c r="B498" s="1072">
        <f>'事業主控（こちらにご入力下さい）'!B498</f>
        <v>0</v>
      </c>
      <c r="C498" s="1073"/>
      <c r="D498" s="1073"/>
      <c r="E498" s="1073"/>
      <c r="F498" s="1073"/>
      <c r="G498" s="1073"/>
      <c r="H498" s="1073"/>
      <c r="I498" s="1160"/>
      <c r="J498" s="1072">
        <f>'事業主控（こちらにご入力下さい）'!J498</f>
        <v>0</v>
      </c>
      <c r="K498" s="1073"/>
      <c r="L498" s="1073"/>
      <c r="M498" s="1073"/>
      <c r="N498" s="1074"/>
      <c r="O498" s="71">
        <f>'事業主控（こちらにご入力下さい）'!O498</f>
        <v>0</v>
      </c>
      <c r="P498" s="5" t="s">
        <v>45</v>
      </c>
      <c r="Q498" s="71">
        <f>'事業主控（こちらにご入力下さい）'!Q498</f>
        <v>0</v>
      </c>
      <c r="R498" s="5" t="s">
        <v>46</v>
      </c>
      <c r="S498" s="71">
        <f>'事業主控（こちらにご入力下さい）'!S498</f>
        <v>0</v>
      </c>
      <c r="T498" s="1022" t="s">
        <v>47</v>
      </c>
      <c r="U498" s="1022"/>
      <c r="V498" s="742">
        <f>'事業主控（こちらにご入力下さい）'!V498</f>
        <v>0</v>
      </c>
      <c r="W498" s="743"/>
      <c r="X498" s="743"/>
      <c r="Y498" s="66"/>
      <c r="Z498" s="53"/>
      <c r="AA498" s="73"/>
      <c r="AB498" s="73"/>
      <c r="AC498" s="66"/>
      <c r="AD498" s="53"/>
      <c r="AE498" s="73"/>
      <c r="AF498" s="73"/>
      <c r="AG498" s="66"/>
      <c r="AH498" s="744">
        <f>'事業主控（こちらにご入力下さい）'!AH498</f>
        <v>0</v>
      </c>
      <c r="AI498" s="745"/>
      <c r="AJ498" s="745"/>
      <c r="AK498" s="1080"/>
      <c r="AL498" s="53"/>
      <c r="AM498" s="54"/>
      <c r="AN498" s="744">
        <f>'事業主控（こちらにご入力下さい）'!AN498</f>
        <v>0</v>
      </c>
      <c r="AO498" s="745"/>
      <c r="AP498" s="745"/>
      <c r="AQ498" s="745"/>
      <c r="AR498" s="745"/>
      <c r="AS498" s="74"/>
    </row>
    <row r="499" spans="2:45" ht="18" customHeight="1" x14ac:dyDescent="0.15">
      <c r="B499" s="1075"/>
      <c r="C499" s="1076"/>
      <c r="D499" s="1076"/>
      <c r="E499" s="1076"/>
      <c r="F499" s="1076"/>
      <c r="G499" s="1076"/>
      <c r="H499" s="1076"/>
      <c r="I499" s="1161"/>
      <c r="J499" s="1075"/>
      <c r="K499" s="1076"/>
      <c r="L499" s="1076"/>
      <c r="M499" s="1076"/>
      <c r="N499" s="1077"/>
      <c r="O499" s="75">
        <f>'事業主控（こちらにご入力下さい）'!O499</f>
        <v>0</v>
      </c>
      <c r="P499" s="16" t="s">
        <v>45</v>
      </c>
      <c r="Q499" s="75">
        <f>'事業主控（こちらにご入力下さい）'!Q499</f>
        <v>0</v>
      </c>
      <c r="R499" s="16" t="s">
        <v>46</v>
      </c>
      <c r="S499" s="75">
        <f>'事業主控（こちらにご入力下さい）'!S499</f>
        <v>0</v>
      </c>
      <c r="T499" s="480" t="s">
        <v>48</v>
      </c>
      <c r="U499" s="480"/>
      <c r="V499" s="927">
        <f>'事業主控（こちらにご入力下さい）'!V499</f>
        <v>0</v>
      </c>
      <c r="W499" s="928"/>
      <c r="X499" s="928"/>
      <c r="Y499" s="928"/>
      <c r="Z499" s="927">
        <f>'事業主控（こちらにご入力下さい）'!Z499</f>
        <v>0</v>
      </c>
      <c r="AA499" s="928"/>
      <c r="AB499" s="928"/>
      <c r="AC499" s="928"/>
      <c r="AD499" s="927">
        <f>'事業主控（こちらにご入力下さい）'!AD499</f>
        <v>0</v>
      </c>
      <c r="AE499" s="928"/>
      <c r="AF499" s="928"/>
      <c r="AG499" s="928"/>
      <c r="AH499" s="927">
        <f>'事業主控（こちらにご入力下さい）'!AH499</f>
        <v>0</v>
      </c>
      <c r="AI499" s="928"/>
      <c r="AJ499" s="928"/>
      <c r="AK499" s="1082"/>
      <c r="AL499" s="439">
        <f>'事業主控（こちらにご入力下さい）'!AL499</f>
        <v>0</v>
      </c>
      <c r="AM499" s="1081"/>
      <c r="AN499" s="708">
        <f>'事業主控（こちらにご入力下さい）'!AN499</f>
        <v>0</v>
      </c>
      <c r="AO499" s="709"/>
      <c r="AP499" s="709"/>
      <c r="AQ499" s="709"/>
      <c r="AR499" s="709"/>
      <c r="AS499" s="58"/>
    </row>
    <row r="500" spans="2:45" ht="18" customHeight="1" x14ac:dyDescent="0.15">
      <c r="B500" s="1072">
        <f>'事業主控（こちらにご入力下さい）'!B500</f>
        <v>0</v>
      </c>
      <c r="C500" s="1073"/>
      <c r="D500" s="1073"/>
      <c r="E500" s="1073"/>
      <c r="F500" s="1073"/>
      <c r="G500" s="1073"/>
      <c r="H500" s="1073"/>
      <c r="I500" s="1160"/>
      <c r="J500" s="1072">
        <f>'事業主控（こちらにご入力下さい）'!J500</f>
        <v>0</v>
      </c>
      <c r="K500" s="1073"/>
      <c r="L500" s="1073"/>
      <c r="M500" s="1073"/>
      <c r="N500" s="1074"/>
      <c r="O500" s="71">
        <f>'事業主控（こちらにご入力下さい）'!O500</f>
        <v>0</v>
      </c>
      <c r="P500" s="5" t="s">
        <v>45</v>
      </c>
      <c r="Q500" s="71">
        <f>'事業主控（こちらにご入力下さい）'!Q500</f>
        <v>0</v>
      </c>
      <c r="R500" s="5" t="s">
        <v>46</v>
      </c>
      <c r="S500" s="71">
        <f>'事業主控（こちらにご入力下さい）'!S500</f>
        <v>0</v>
      </c>
      <c r="T500" s="1022" t="s">
        <v>47</v>
      </c>
      <c r="U500" s="1022"/>
      <c r="V500" s="742">
        <f>'事業主控（こちらにご入力下さい）'!V500</f>
        <v>0</v>
      </c>
      <c r="W500" s="743"/>
      <c r="X500" s="743"/>
      <c r="Y500" s="66"/>
      <c r="Z500" s="53"/>
      <c r="AA500" s="73"/>
      <c r="AB500" s="73"/>
      <c r="AC500" s="66"/>
      <c r="AD500" s="53"/>
      <c r="AE500" s="73"/>
      <c r="AF500" s="73"/>
      <c r="AG500" s="66"/>
      <c r="AH500" s="744">
        <f>'事業主控（こちらにご入力下さい）'!AH500</f>
        <v>0</v>
      </c>
      <c r="AI500" s="745"/>
      <c r="AJ500" s="745"/>
      <c r="AK500" s="1080"/>
      <c r="AL500" s="53"/>
      <c r="AM500" s="54"/>
      <c r="AN500" s="744">
        <f>'事業主控（こちらにご入力下さい）'!AN500</f>
        <v>0</v>
      </c>
      <c r="AO500" s="745"/>
      <c r="AP500" s="745"/>
      <c r="AQ500" s="745"/>
      <c r="AR500" s="745"/>
      <c r="AS500" s="74"/>
    </row>
    <row r="501" spans="2:45" ht="18" customHeight="1" x14ac:dyDescent="0.15">
      <c r="B501" s="1075"/>
      <c r="C501" s="1076"/>
      <c r="D501" s="1076"/>
      <c r="E501" s="1076"/>
      <c r="F501" s="1076"/>
      <c r="G501" s="1076"/>
      <c r="H501" s="1076"/>
      <c r="I501" s="1161"/>
      <c r="J501" s="1075"/>
      <c r="K501" s="1076"/>
      <c r="L501" s="1076"/>
      <c r="M501" s="1076"/>
      <c r="N501" s="1077"/>
      <c r="O501" s="75">
        <f>'事業主控（こちらにご入力下さい）'!O501</f>
        <v>0</v>
      </c>
      <c r="P501" s="16" t="s">
        <v>45</v>
      </c>
      <c r="Q501" s="75">
        <f>'事業主控（こちらにご入力下さい）'!Q501</f>
        <v>0</v>
      </c>
      <c r="R501" s="16" t="s">
        <v>46</v>
      </c>
      <c r="S501" s="75">
        <f>'事業主控（こちらにご入力下さい）'!S501</f>
        <v>0</v>
      </c>
      <c r="T501" s="480" t="s">
        <v>48</v>
      </c>
      <c r="U501" s="480"/>
      <c r="V501" s="927">
        <f>'事業主控（こちらにご入力下さい）'!V501</f>
        <v>0</v>
      </c>
      <c r="W501" s="928"/>
      <c r="X501" s="928"/>
      <c r="Y501" s="928"/>
      <c r="Z501" s="927">
        <f>'事業主控（こちらにご入力下さい）'!Z501</f>
        <v>0</v>
      </c>
      <c r="AA501" s="928"/>
      <c r="AB501" s="928"/>
      <c r="AC501" s="928"/>
      <c r="AD501" s="927">
        <f>'事業主控（こちらにご入力下さい）'!AD501</f>
        <v>0</v>
      </c>
      <c r="AE501" s="928"/>
      <c r="AF501" s="928"/>
      <c r="AG501" s="928"/>
      <c r="AH501" s="927">
        <f>'事業主控（こちらにご入力下さい）'!AH501</f>
        <v>0</v>
      </c>
      <c r="AI501" s="928"/>
      <c r="AJ501" s="928"/>
      <c r="AK501" s="1082"/>
      <c r="AL501" s="439">
        <f>'事業主控（こちらにご入力下さい）'!AL501</f>
        <v>0</v>
      </c>
      <c r="AM501" s="1081"/>
      <c r="AN501" s="708">
        <f>'事業主控（こちらにご入力下さい）'!AN501</f>
        <v>0</v>
      </c>
      <c r="AO501" s="709"/>
      <c r="AP501" s="709"/>
      <c r="AQ501" s="709"/>
      <c r="AR501" s="709"/>
      <c r="AS501" s="58"/>
    </row>
    <row r="502" spans="2:45" ht="18" customHeight="1" x14ac:dyDescent="0.15">
      <c r="B502" s="1072">
        <f>'事業主控（こちらにご入力下さい）'!B502</f>
        <v>0</v>
      </c>
      <c r="C502" s="1073"/>
      <c r="D502" s="1073"/>
      <c r="E502" s="1073"/>
      <c r="F502" s="1073"/>
      <c r="G502" s="1073"/>
      <c r="H502" s="1073"/>
      <c r="I502" s="1160"/>
      <c r="J502" s="1072">
        <f>'事業主控（こちらにご入力下さい）'!J502</f>
        <v>0</v>
      </c>
      <c r="K502" s="1073"/>
      <c r="L502" s="1073"/>
      <c r="M502" s="1073"/>
      <c r="N502" s="1074"/>
      <c r="O502" s="71">
        <f>'事業主控（こちらにご入力下さい）'!O502</f>
        <v>0</v>
      </c>
      <c r="P502" s="5" t="s">
        <v>45</v>
      </c>
      <c r="Q502" s="71">
        <f>'事業主控（こちらにご入力下さい）'!Q502</f>
        <v>0</v>
      </c>
      <c r="R502" s="5" t="s">
        <v>46</v>
      </c>
      <c r="S502" s="71">
        <f>'事業主控（こちらにご入力下さい）'!S502</f>
        <v>0</v>
      </c>
      <c r="T502" s="1022" t="s">
        <v>47</v>
      </c>
      <c r="U502" s="1022"/>
      <c r="V502" s="742">
        <f>'事業主控（こちらにご入力下さい）'!V502</f>
        <v>0</v>
      </c>
      <c r="W502" s="743"/>
      <c r="X502" s="743"/>
      <c r="Y502" s="66"/>
      <c r="Z502" s="53"/>
      <c r="AA502" s="73"/>
      <c r="AB502" s="73"/>
      <c r="AC502" s="66"/>
      <c r="AD502" s="53"/>
      <c r="AE502" s="73"/>
      <c r="AF502" s="73"/>
      <c r="AG502" s="66"/>
      <c r="AH502" s="744">
        <f>'事業主控（こちらにご入力下さい）'!AH502</f>
        <v>0</v>
      </c>
      <c r="AI502" s="745"/>
      <c r="AJ502" s="745"/>
      <c r="AK502" s="1080"/>
      <c r="AL502" s="53"/>
      <c r="AM502" s="54"/>
      <c r="AN502" s="744">
        <f>'事業主控（こちらにご入力下さい）'!AN502</f>
        <v>0</v>
      </c>
      <c r="AO502" s="745"/>
      <c r="AP502" s="745"/>
      <c r="AQ502" s="745"/>
      <c r="AR502" s="745"/>
      <c r="AS502" s="74"/>
    </row>
    <row r="503" spans="2:45" ht="18" customHeight="1" x14ac:dyDescent="0.15">
      <c r="B503" s="1075"/>
      <c r="C503" s="1076"/>
      <c r="D503" s="1076"/>
      <c r="E503" s="1076"/>
      <c r="F503" s="1076"/>
      <c r="G503" s="1076"/>
      <c r="H503" s="1076"/>
      <c r="I503" s="1161"/>
      <c r="J503" s="1075"/>
      <c r="K503" s="1076"/>
      <c r="L503" s="1076"/>
      <c r="M503" s="1076"/>
      <c r="N503" s="1077"/>
      <c r="O503" s="75">
        <f>'事業主控（こちらにご入力下さい）'!O503</f>
        <v>0</v>
      </c>
      <c r="P503" s="16" t="s">
        <v>45</v>
      </c>
      <c r="Q503" s="75">
        <f>'事業主控（こちらにご入力下さい）'!Q503</f>
        <v>0</v>
      </c>
      <c r="R503" s="16" t="s">
        <v>46</v>
      </c>
      <c r="S503" s="75">
        <f>'事業主控（こちらにご入力下さい）'!S503</f>
        <v>0</v>
      </c>
      <c r="T503" s="480" t="s">
        <v>48</v>
      </c>
      <c r="U503" s="480"/>
      <c r="V503" s="927">
        <f>'事業主控（こちらにご入力下さい）'!V503</f>
        <v>0</v>
      </c>
      <c r="W503" s="928"/>
      <c r="X503" s="928"/>
      <c r="Y503" s="928"/>
      <c r="Z503" s="927">
        <f>'事業主控（こちらにご入力下さい）'!Z503</f>
        <v>0</v>
      </c>
      <c r="AA503" s="928"/>
      <c r="AB503" s="928"/>
      <c r="AC503" s="928"/>
      <c r="AD503" s="927">
        <f>'事業主控（こちらにご入力下さい）'!AD503</f>
        <v>0</v>
      </c>
      <c r="AE503" s="928"/>
      <c r="AF503" s="928"/>
      <c r="AG503" s="928"/>
      <c r="AH503" s="927">
        <f>'事業主控（こちらにご入力下さい）'!AH503</f>
        <v>0</v>
      </c>
      <c r="AI503" s="928"/>
      <c r="AJ503" s="928"/>
      <c r="AK503" s="1082"/>
      <c r="AL503" s="439">
        <f>'事業主控（こちらにご入力下さい）'!AL503</f>
        <v>0</v>
      </c>
      <c r="AM503" s="1081"/>
      <c r="AN503" s="708">
        <f>'事業主控（こちらにご入力下さい）'!AN503</f>
        <v>0</v>
      </c>
      <c r="AO503" s="709"/>
      <c r="AP503" s="709"/>
      <c r="AQ503" s="709"/>
      <c r="AR503" s="709"/>
      <c r="AS503" s="58"/>
    </row>
    <row r="504" spans="2:45" ht="18" customHeight="1" x14ac:dyDescent="0.15">
      <c r="B504" s="1072">
        <f>'事業主控（こちらにご入力下さい）'!B504</f>
        <v>0</v>
      </c>
      <c r="C504" s="1073"/>
      <c r="D504" s="1073"/>
      <c r="E504" s="1073"/>
      <c r="F504" s="1073"/>
      <c r="G504" s="1073"/>
      <c r="H504" s="1073"/>
      <c r="I504" s="1160"/>
      <c r="J504" s="1072">
        <f>'事業主控（こちらにご入力下さい）'!J504</f>
        <v>0</v>
      </c>
      <c r="K504" s="1073"/>
      <c r="L504" s="1073"/>
      <c r="M504" s="1073"/>
      <c r="N504" s="1074"/>
      <c r="O504" s="71">
        <f>'事業主控（こちらにご入力下さい）'!O504</f>
        <v>0</v>
      </c>
      <c r="P504" s="5" t="s">
        <v>45</v>
      </c>
      <c r="Q504" s="71">
        <f>'事業主控（こちらにご入力下さい）'!Q504</f>
        <v>0</v>
      </c>
      <c r="R504" s="5" t="s">
        <v>46</v>
      </c>
      <c r="S504" s="71">
        <f>'事業主控（こちらにご入力下さい）'!S504</f>
        <v>0</v>
      </c>
      <c r="T504" s="1022" t="s">
        <v>47</v>
      </c>
      <c r="U504" s="1022"/>
      <c r="V504" s="742">
        <f>'事業主控（こちらにご入力下さい）'!V504</f>
        <v>0</v>
      </c>
      <c r="W504" s="743"/>
      <c r="X504" s="743"/>
      <c r="Y504" s="66"/>
      <c r="Z504" s="53"/>
      <c r="AA504" s="73"/>
      <c r="AB504" s="73"/>
      <c r="AC504" s="66"/>
      <c r="AD504" s="53"/>
      <c r="AE504" s="73"/>
      <c r="AF504" s="73"/>
      <c r="AG504" s="66"/>
      <c r="AH504" s="744">
        <f>'事業主控（こちらにご入力下さい）'!AH504</f>
        <v>0</v>
      </c>
      <c r="AI504" s="745"/>
      <c r="AJ504" s="745"/>
      <c r="AK504" s="1080"/>
      <c r="AL504" s="53"/>
      <c r="AM504" s="54"/>
      <c r="AN504" s="744">
        <f>'事業主控（こちらにご入力下さい）'!AN504</f>
        <v>0</v>
      </c>
      <c r="AO504" s="745"/>
      <c r="AP504" s="745"/>
      <c r="AQ504" s="745"/>
      <c r="AR504" s="745"/>
      <c r="AS504" s="74"/>
    </row>
    <row r="505" spans="2:45" ht="18" customHeight="1" x14ac:dyDescent="0.15">
      <c r="B505" s="1075"/>
      <c r="C505" s="1076"/>
      <c r="D505" s="1076"/>
      <c r="E505" s="1076"/>
      <c r="F505" s="1076"/>
      <c r="G505" s="1076"/>
      <c r="H505" s="1076"/>
      <c r="I505" s="1161"/>
      <c r="J505" s="1075"/>
      <c r="K505" s="1076"/>
      <c r="L505" s="1076"/>
      <c r="M505" s="1076"/>
      <c r="N505" s="1077"/>
      <c r="O505" s="75">
        <f>'事業主控（こちらにご入力下さい）'!O505</f>
        <v>0</v>
      </c>
      <c r="P505" s="16" t="s">
        <v>45</v>
      </c>
      <c r="Q505" s="75">
        <f>'事業主控（こちらにご入力下さい）'!Q505</f>
        <v>0</v>
      </c>
      <c r="R505" s="16" t="s">
        <v>46</v>
      </c>
      <c r="S505" s="75">
        <f>'事業主控（こちらにご入力下さい）'!S505</f>
        <v>0</v>
      </c>
      <c r="T505" s="480" t="s">
        <v>48</v>
      </c>
      <c r="U505" s="480"/>
      <c r="V505" s="927">
        <f>'事業主控（こちらにご入力下さい）'!V505</f>
        <v>0</v>
      </c>
      <c r="W505" s="928"/>
      <c r="X505" s="928"/>
      <c r="Y505" s="928"/>
      <c r="Z505" s="927">
        <f>'事業主控（こちらにご入力下さい）'!Z505</f>
        <v>0</v>
      </c>
      <c r="AA505" s="928"/>
      <c r="AB505" s="928"/>
      <c r="AC505" s="928"/>
      <c r="AD505" s="927">
        <f>'事業主控（こちらにご入力下さい）'!AD505</f>
        <v>0</v>
      </c>
      <c r="AE505" s="928"/>
      <c r="AF505" s="928"/>
      <c r="AG505" s="928"/>
      <c r="AH505" s="927">
        <f>'事業主控（こちらにご入力下さい）'!AH505</f>
        <v>0</v>
      </c>
      <c r="AI505" s="928"/>
      <c r="AJ505" s="928"/>
      <c r="AK505" s="1082"/>
      <c r="AL505" s="439">
        <f>'事業主控（こちらにご入力下さい）'!AL505</f>
        <v>0</v>
      </c>
      <c r="AM505" s="1081"/>
      <c r="AN505" s="708">
        <f>'事業主控（こちらにご入力下さい）'!AN505</f>
        <v>0</v>
      </c>
      <c r="AO505" s="709"/>
      <c r="AP505" s="709"/>
      <c r="AQ505" s="709"/>
      <c r="AR505" s="709"/>
      <c r="AS505" s="58"/>
    </row>
    <row r="506" spans="2:45" ht="18" customHeight="1" x14ac:dyDescent="0.15">
      <c r="B506" s="1072">
        <f>'事業主控（こちらにご入力下さい）'!B506</f>
        <v>0</v>
      </c>
      <c r="C506" s="1073"/>
      <c r="D506" s="1073"/>
      <c r="E506" s="1073"/>
      <c r="F506" s="1073"/>
      <c r="G506" s="1073"/>
      <c r="H506" s="1073"/>
      <c r="I506" s="1160"/>
      <c r="J506" s="1072">
        <f>'事業主控（こちらにご入力下さい）'!J506</f>
        <v>0</v>
      </c>
      <c r="K506" s="1073"/>
      <c r="L506" s="1073"/>
      <c r="M506" s="1073"/>
      <c r="N506" s="1074"/>
      <c r="O506" s="71">
        <f>'事業主控（こちらにご入力下さい）'!O506</f>
        <v>0</v>
      </c>
      <c r="P506" s="5" t="s">
        <v>45</v>
      </c>
      <c r="Q506" s="71">
        <f>'事業主控（こちらにご入力下さい）'!Q506</f>
        <v>0</v>
      </c>
      <c r="R506" s="5" t="s">
        <v>46</v>
      </c>
      <c r="S506" s="71">
        <f>'事業主控（こちらにご入力下さい）'!S506</f>
        <v>0</v>
      </c>
      <c r="T506" s="1022" t="s">
        <v>47</v>
      </c>
      <c r="U506" s="1022"/>
      <c r="V506" s="742">
        <f>'事業主控（こちらにご入力下さい）'!V506</f>
        <v>0</v>
      </c>
      <c r="W506" s="743"/>
      <c r="X506" s="743"/>
      <c r="Y506" s="66"/>
      <c r="Z506" s="53"/>
      <c r="AA506" s="73"/>
      <c r="AB506" s="73"/>
      <c r="AC506" s="66"/>
      <c r="AD506" s="53"/>
      <c r="AE506" s="73"/>
      <c r="AF506" s="73"/>
      <c r="AG506" s="66"/>
      <c r="AH506" s="744">
        <f>'事業主控（こちらにご入力下さい）'!AH506</f>
        <v>0</v>
      </c>
      <c r="AI506" s="745"/>
      <c r="AJ506" s="745"/>
      <c r="AK506" s="1080"/>
      <c r="AL506" s="53"/>
      <c r="AM506" s="54"/>
      <c r="AN506" s="744">
        <f>'事業主控（こちらにご入力下さい）'!AN506</f>
        <v>0</v>
      </c>
      <c r="AO506" s="745"/>
      <c r="AP506" s="745"/>
      <c r="AQ506" s="745"/>
      <c r="AR506" s="745"/>
      <c r="AS506" s="74"/>
    </row>
    <row r="507" spans="2:45" ht="18" customHeight="1" x14ac:dyDescent="0.15">
      <c r="B507" s="1075"/>
      <c r="C507" s="1076"/>
      <c r="D507" s="1076"/>
      <c r="E507" s="1076"/>
      <c r="F507" s="1076"/>
      <c r="G507" s="1076"/>
      <c r="H507" s="1076"/>
      <c r="I507" s="1161"/>
      <c r="J507" s="1075"/>
      <c r="K507" s="1076"/>
      <c r="L507" s="1076"/>
      <c r="M507" s="1076"/>
      <c r="N507" s="1077"/>
      <c r="O507" s="75">
        <f>'事業主控（こちらにご入力下さい）'!O507</f>
        <v>0</v>
      </c>
      <c r="P507" s="16" t="s">
        <v>45</v>
      </c>
      <c r="Q507" s="75">
        <f>'事業主控（こちらにご入力下さい）'!Q507</f>
        <v>0</v>
      </c>
      <c r="R507" s="16" t="s">
        <v>46</v>
      </c>
      <c r="S507" s="75">
        <f>'事業主控（こちらにご入力下さい）'!S507</f>
        <v>0</v>
      </c>
      <c r="T507" s="480" t="s">
        <v>48</v>
      </c>
      <c r="U507" s="480"/>
      <c r="V507" s="927">
        <f>'事業主控（こちらにご入力下さい）'!V507</f>
        <v>0</v>
      </c>
      <c r="W507" s="928"/>
      <c r="X507" s="928"/>
      <c r="Y507" s="928"/>
      <c r="Z507" s="927">
        <f>'事業主控（こちらにご入力下さい）'!Z507</f>
        <v>0</v>
      </c>
      <c r="AA507" s="928"/>
      <c r="AB507" s="928"/>
      <c r="AC507" s="928"/>
      <c r="AD507" s="927">
        <f>'事業主控（こちらにご入力下さい）'!AD507</f>
        <v>0</v>
      </c>
      <c r="AE507" s="928"/>
      <c r="AF507" s="928"/>
      <c r="AG507" s="928"/>
      <c r="AH507" s="927">
        <f>'事業主控（こちらにご入力下さい）'!AH507</f>
        <v>0</v>
      </c>
      <c r="AI507" s="928"/>
      <c r="AJ507" s="928"/>
      <c r="AK507" s="1082"/>
      <c r="AL507" s="439">
        <f>'事業主控（こちらにご入力下さい）'!AL507</f>
        <v>0</v>
      </c>
      <c r="AM507" s="1081"/>
      <c r="AN507" s="708">
        <f>'事業主控（こちらにご入力下さい）'!AN507</f>
        <v>0</v>
      </c>
      <c r="AO507" s="709"/>
      <c r="AP507" s="709"/>
      <c r="AQ507" s="709"/>
      <c r="AR507" s="709"/>
      <c r="AS507" s="58"/>
    </row>
    <row r="508" spans="2:45" ht="18" customHeight="1" x14ac:dyDescent="0.15">
      <c r="B508" s="1072">
        <f>'事業主控（こちらにご入力下さい）'!B508</f>
        <v>0</v>
      </c>
      <c r="C508" s="1073"/>
      <c r="D508" s="1073"/>
      <c r="E508" s="1073"/>
      <c r="F508" s="1073"/>
      <c r="G508" s="1073"/>
      <c r="H508" s="1073"/>
      <c r="I508" s="1160"/>
      <c r="J508" s="1072">
        <f>'事業主控（こちらにご入力下さい）'!J508</f>
        <v>0</v>
      </c>
      <c r="K508" s="1073"/>
      <c r="L508" s="1073"/>
      <c r="M508" s="1073"/>
      <c r="N508" s="1074"/>
      <c r="O508" s="71">
        <f>'事業主控（こちらにご入力下さい）'!O508</f>
        <v>0</v>
      </c>
      <c r="P508" s="5" t="s">
        <v>45</v>
      </c>
      <c r="Q508" s="71">
        <f>'事業主控（こちらにご入力下さい）'!Q508</f>
        <v>0</v>
      </c>
      <c r="R508" s="5" t="s">
        <v>46</v>
      </c>
      <c r="S508" s="71">
        <f>'事業主控（こちらにご入力下さい）'!S508</f>
        <v>0</v>
      </c>
      <c r="T508" s="1022" t="s">
        <v>47</v>
      </c>
      <c r="U508" s="1022"/>
      <c r="V508" s="742">
        <f>'事業主控（こちらにご入力下さい）'!V508</f>
        <v>0</v>
      </c>
      <c r="W508" s="743"/>
      <c r="X508" s="743"/>
      <c r="Y508" s="66"/>
      <c r="Z508" s="53"/>
      <c r="AA508" s="73"/>
      <c r="AB508" s="73"/>
      <c r="AC508" s="66"/>
      <c r="AD508" s="53"/>
      <c r="AE508" s="73"/>
      <c r="AF508" s="73"/>
      <c r="AG508" s="66"/>
      <c r="AH508" s="744">
        <f>'事業主控（こちらにご入力下さい）'!AH508</f>
        <v>0</v>
      </c>
      <c r="AI508" s="745"/>
      <c r="AJ508" s="745"/>
      <c r="AK508" s="1080"/>
      <c r="AL508" s="53"/>
      <c r="AM508" s="54"/>
      <c r="AN508" s="744">
        <f>'事業主控（こちらにご入力下さい）'!AN508</f>
        <v>0</v>
      </c>
      <c r="AO508" s="745"/>
      <c r="AP508" s="745"/>
      <c r="AQ508" s="745"/>
      <c r="AR508" s="745"/>
      <c r="AS508" s="74"/>
    </row>
    <row r="509" spans="2:45" ht="18" customHeight="1" x14ac:dyDescent="0.15">
      <c r="B509" s="1075"/>
      <c r="C509" s="1076"/>
      <c r="D509" s="1076"/>
      <c r="E509" s="1076"/>
      <c r="F509" s="1076"/>
      <c r="G509" s="1076"/>
      <c r="H509" s="1076"/>
      <c r="I509" s="1161"/>
      <c r="J509" s="1075"/>
      <c r="K509" s="1076"/>
      <c r="L509" s="1076"/>
      <c r="M509" s="1076"/>
      <c r="N509" s="1077"/>
      <c r="O509" s="75">
        <f>'事業主控（こちらにご入力下さい）'!O509</f>
        <v>0</v>
      </c>
      <c r="P509" s="16" t="s">
        <v>45</v>
      </c>
      <c r="Q509" s="75">
        <f>'事業主控（こちらにご入力下さい）'!Q509</f>
        <v>0</v>
      </c>
      <c r="R509" s="16" t="s">
        <v>46</v>
      </c>
      <c r="S509" s="75">
        <f>'事業主控（こちらにご入力下さい）'!S509</f>
        <v>0</v>
      </c>
      <c r="T509" s="480" t="s">
        <v>48</v>
      </c>
      <c r="U509" s="480"/>
      <c r="V509" s="927">
        <f>'事業主控（こちらにご入力下さい）'!V509</f>
        <v>0</v>
      </c>
      <c r="W509" s="928"/>
      <c r="X509" s="928"/>
      <c r="Y509" s="928"/>
      <c r="Z509" s="927">
        <f>'事業主控（こちらにご入力下さい）'!Z509</f>
        <v>0</v>
      </c>
      <c r="AA509" s="928"/>
      <c r="AB509" s="928"/>
      <c r="AC509" s="928"/>
      <c r="AD509" s="927">
        <f>'事業主控（こちらにご入力下さい）'!AD509</f>
        <v>0</v>
      </c>
      <c r="AE509" s="928"/>
      <c r="AF509" s="928"/>
      <c r="AG509" s="928"/>
      <c r="AH509" s="927">
        <f>'事業主控（こちらにご入力下さい）'!AH509</f>
        <v>0</v>
      </c>
      <c r="AI509" s="928"/>
      <c r="AJ509" s="928"/>
      <c r="AK509" s="1082"/>
      <c r="AL509" s="439">
        <f>'事業主控（こちらにご入力下さい）'!AL509</f>
        <v>0</v>
      </c>
      <c r="AM509" s="1081"/>
      <c r="AN509" s="708">
        <f>'事業主控（こちらにご入力下さい）'!AN509</f>
        <v>0</v>
      </c>
      <c r="AO509" s="709"/>
      <c r="AP509" s="709"/>
      <c r="AQ509" s="709"/>
      <c r="AR509" s="709"/>
      <c r="AS509" s="58"/>
    </row>
    <row r="510" spans="2:45" ht="18" customHeight="1" x14ac:dyDescent="0.15">
      <c r="B510" s="1072">
        <f>'事業主控（こちらにご入力下さい）'!B510</f>
        <v>0</v>
      </c>
      <c r="C510" s="1073"/>
      <c r="D510" s="1073"/>
      <c r="E510" s="1073"/>
      <c r="F510" s="1073"/>
      <c r="G510" s="1073"/>
      <c r="H510" s="1073"/>
      <c r="I510" s="1160"/>
      <c r="J510" s="1072">
        <f>'事業主控（こちらにご入力下さい）'!J510</f>
        <v>0</v>
      </c>
      <c r="K510" s="1073"/>
      <c r="L510" s="1073"/>
      <c r="M510" s="1073"/>
      <c r="N510" s="1074"/>
      <c r="O510" s="71">
        <f>'事業主控（こちらにご入力下さい）'!O510</f>
        <v>0</v>
      </c>
      <c r="P510" s="5" t="s">
        <v>45</v>
      </c>
      <c r="Q510" s="71">
        <f>'事業主控（こちらにご入力下さい）'!Q510</f>
        <v>0</v>
      </c>
      <c r="R510" s="5" t="s">
        <v>46</v>
      </c>
      <c r="S510" s="71">
        <f>'事業主控（こちらにご入力下さい）'!S510</f>
        <v>0</v>
      </c>
      <c r="T510" s="1022" t="s">
        <v>47</v>
      </c>
      <c r="U510" s="1022"/>
      <c r="V510" s="742">
        <f>'事業主控（こちらにご入力下さい）'!V510</f>
        <v>0</v>
      </c>
      <c r="W510" s="743"/>
      <c r="X510" s="743"/>
      <c r="Y510" s="66"/>
      <c r="Z510" s="53"/>
      <c r="AA510" s="73"/>
      <c r="AB510" s="73"/>
      <c r="AC510" s="66"/>
      <c r="AD510" s="53"/>
      <c r="AE510" s="73"/>
      <c r="AF510" s="73"/>
      <c r="AG510" s="66"/>
      <c r="AH510" s="744">
        <f>'事業主控（こちらにご入力下さい）'!AH510</f>
        <v>0</v>
      </c>
      <c r="AI510" s="745"/>
      <c r="AJ510" s="745"/>
      <c r="AK510" s="1080"/>
      <c r="AL510" s="53"/>
      <c r="AM510" s="54"/>
      <c r="AN510" s="744">
        <f>'事業主控（こちらにご入力下さい）'!AN510</f>
        <v>0</v>
      </c>
      <c r="AO510" s="745"/>
      <c r="AP510" s="745"/>
      <c r="AQ510" s="745"/>
      <c r="AR510" s="745"/>
      <c r="AS510" s="74"/>
    </row>
    <row r="511" spans="2:45" ht="18" customHeight="1" x14ac:dyDescent="0.15">
      <c r="B511" s="1075"/>
      <c r="C511" s="1076"/>
      <c r="D511" s="1076"/>
      <c r="E511" s="1076"/>
      <c r="F511" s="1076"/>
      <c r="G511" s="1076"/>
      <c r="H511" s="1076"/>
      <c r="I511" s="1161"/>
      <c r="J511" s="1075"/>
      <c r="K511" s="1076"/>
      <c r="L511" s="1076"/>
      <c r="M511" s="1076"/>
      <c r="N511" s="1077"/>
      <c r="O511" s="75">
        <f>'事業主控（こちらにご入力下さい）'!O511</f>
        <v>0</v>
      </c>
      <c r="P511" s="16" t="s">
        <v>45</v>
      </c>
      <c r="Q511" s="75">
        <f>'事業主控（こちらにご入力下さい）'!Q511</f>
        <v>0</v>
      </c>
      <c r="R511" s="16" t="s">
        <v>46</v>
      </c>
      <c r="S511" s="75">
        <f>'事業主控（こちらにご入力下さい）'!S511</f>
        <v>0</v>
      </c>
      <c r="T511" s="480" t="s">
        <v>48</v>
      </c>
      <c r="U511" s="480"/>
      <c r="V511" s="927">
        <f>'事業主控（こちらにご入力下さい）'!V511</f>
        <v>0</v>
      </c>
      <c r="W511" s="928"/>
      <c r="X511" s="928"/>
      <c r="Y511" s="928"/>
      <c r="Z511" s="927">
        <f>'事業主控（こちらにご入力下さい）'!Z511</f>
        <v>0</v>
      </c>
      <c r="AA511" s="928"/>
      <c r="AB511" s="928"/>
      <c r="AC511" s="928"/>
      <c r="AD511" s="927">
        <f>'事業主控（こちらにご入力下さい）'!AD511</f>
        <v>0</v>
      </c>
      <c r="AE511" s="928"/>
      <c r="AF511" s="928"/>
      <c r="AG511" s="928"/>
      <c r="AH511" s="927">
        <f>'事業主控（こちらにご入力下さい）'!AH511</f>
        <v>0</v>
      </c>
      <c r="AI511" s="928"/>
      <c r="AJ511" s="928"/>
      <c r="AK511" s="1082"/>
      <c r="AL511" s="439">
        <f>'事業主控（こちらにご入力下さい）'!AL511</f>
        <v>0</v>
      </c>
      <c r="AM511" s="1081"/>
      <c r="AN511" s="708">
        <f>'事業主控（こちらにご入力下さい）'!AN511</f>
        <v>0</v>
      </c>
      <c r="AO511" s="709"/>
      <c r="AP511" s="709"/>
      <c r="AQ511" s="709"/>
      <c r="AR511" s="709"/>
      <c r="AS511" s="58"/>
    </row>
    <row r="512" spans="2:45" ht="18" customHeight="1" x14ac:dyDescent="0.15">
      <c r="B512" s="1072">
        <f>'事業主控（こちらにご入力下さい）'!B512</f>
        <v>0</v>
      </c>
      <c r="C512" s="1073"/>
      <c r="D512" s="1073"/>
      <c r="E512" s="1073"/>
      <c r="F512" s="1073"/>
      <c r="G512" s="1073"/>
      <c r="H512" s="1073"/>
      <c r="I512" s="1160"/>
      <c r="J512" s="1072">
        <f>'事業主控（こちらにご入力下さい）'!J512</f>
        <v>0</v>
      </c>
      <c r="K512" s="1073"/>
      <c r="L512" s="1073"/>
      <c r="M512" s="1073"/>
      <c r="N512" s="1074"/>
      <c r="O512" s="71">
        <f>'事業主控（こちらにご入力下さい）'!O512</f>
        <v>0</v>
      </c>
      <c r="P512" s="5" t="s">
        <v>45</v>
      </c>
      <c r="Q512" s="71">
        <f>'事業主控（こちらにご入力下さい）'!Q512</f>
        <v>0</v>
      </c>
      <c r="R512" s="5" t="s">
        <v>46</v>
      </c>
      <c r="S512" s="71">
        <f>'事業主控（こちらにご入力下さい）'!S512</f>
        <v>0</v>
      </c>
      <c r="T512" s="1022" t="s">
        <v>47</v>
      </c>
      <c r="U512" s="1022"/>
      <c r="V512" s="742">
        <f>'事業主控（こちらにご入力下さい）'!V512</f>
        <v>0</v>
      </c>
      <c r="W512" s="743"/>
      <c r="X512" s="743"/>
      <c r="Y512" s="66"/>
      <c r="Z512" s="53"/>
      <c r="AA512" s="73"/>
      <c r="AB512" s="73"/>
      <c r="AC512" s="66"/>
      <c r="AD512" s="53"/>
      <c r="AE512" s="73"/>
      <c r="AF512" s="73"/>
      <c r="AG512" s="66"/>
      <c r="AH512" s="744">
        <f>'事業主控（こちらにご入力下さい）'!AH512</f>
        <v>0</v>
      </c>
      <c r="AI512" s="745"/>
      <c r="AJ512" s="745"/>
      <c r="AK512" s="1080"/>
      <c r="AL512" s="53"/>
      <c r="AM512" s="54"/>
      <c r="AN512" s="744">
        <f>'事業主控（こちらにご入力下さい）'!AN512</f>
        <v>0</v>
      </c>
      <c r="AO512" s="745"/>
      <c r="AP512" s="745"/>
      <c r="AQ512" s="745"/>
      <c r="AR512" s="745"/>
      <c r="AS512" s="74"/>
    </row>
    <row r="513" spans="2:45" ht="18" customHeight="1" x14ac:dyDescent="0.15">
      <c r="B513" s="1075"/>
      <c r="C513" s="1076"/>
      <c r="D513" s="1076"/>
      <c r="E513" s="1076"/>
      <c r="F513" s="1076"/>
      <c r="G513" s="1076"/>
      <c r="H513" s="1076"/>
      <c r="I513" s="1161"/>
      <c r="J513" s="1075"/>
      <c r="K513" s="1076"/>
      <c r="L513" s="1076"/>
      <c r="M513" s="1076"/>
      <c r="N513" s="1077"/>
      <c r="O513" s="75">
        <f>'事業主控（こちらにご入力下さい）'!O513</f>
        <v>0</v>
      </c>
      <c r="P513" s="16" t="s">
        <v>45</v>
      </c>
      <c r="Q513" s="75">
        <f>'事業主控（こちらにご入力下さい）'!Q513</f>
        <v>0</v>
      </c>
      <c r="R513" s="16" t="s">
        <v>46</v>
      </c>
      <c r="S513" s="75">
        <f>'事業主控（こちらにご入力下さい）'!S513</f>
        <v>0</v>
      </c>
      <c r="T513" s="480" t="s">
        <v>48</v>
      </c>
      <c r="U513" s="480"/>
      <c r="V513" s="927">
        <f>'事業主控（こちらにご入力下さい）'!V513</f>
        <v>0</v>
      </c>
      <c r="W513" s="928"/>
      <c r="X513" s="928"/>
      <c r="Y513" s="928"/>
      <c r="Z513" s="927">
        <f>'事業主控（こちらにご入力下さい）'!Z513</f>
        <v>0</v>
      </c>
      <c r="AA513" s="928"/>
      <c r="AB513" s="928"/>
      <c r="AC513" s="928"/>
      <c r="AD513" s="927">
        <f>'事業主控（こちらにご入力下さい）'!AD513</f>
        <v>0</v>
      </c>
      <c r="AE513" s="928"/>
      <c r="AF513" s="928"/>
      <c r="AG513" s="928"/>
      <c r="AH513" s="927">
        <f>'事業主控（こちらにご入力下さい）'!AH513</f>
        <v>0</v>
      </c>
      <c r="AI513" s="928"/>
      <c r="AJ513" s="928"/>
      <c r="AK513" s="1082"/>
      <c r="AL513" s="439">
        <f>'事業主控（こちらにご入力下さい）'!AL513</f>
        <v>0</v>
      </c>
      <c r="AM513" s="1081"/>
      <c r="AN513" s="708">
        <f>'事業主控（こちらにご入力下さい）'!AN513</f>
        <v>0</v>
      </c>
      <c r="AO513" s="709"/>
      <c r="AP513" s="709"/>
      <c r="AQ513" s="709"/>
      <c r="AR513" s="709"/>
      <c r="AS513" s="58"/>
    </row>
    <row r="514" spans="2:45" ht="18" customHeight="1" x14ac:dyDescent="0.15">
      <c r="B514" s="441" t="s">
        <v>85</v>
      </c>
      <c r="C514" s="442"/>
      <c r="D514" s="442"/>
      <c r="E514" s="443"/>
      <c r="F514" s="1163">
        <f>'事業主控（こちらにご入力下さい）'!F514</f>
        <v>0</v>
      </c>
      <c r="G514" s="1164"/>
      <c r="H514" s="1164"/>
      <c r="I514" s="1164"/>
      <c r="J514" s="1164"/>
      <c r="K514" s="1164"/>
      <c r="L514" s="1164"/>
      <c r="M514" s="1164"/>
      <c r="N514" s="1165"/>
      <c r="O514" s="441" t="s">
        <v>63</v>
      </c>
      <c r="P514" s="442"/>
      <c r="Q514" s="442"/>
      <c r="R514" s="442"/>
      <c r="S514" s="442"/>
      <c r="T514" s="442"/>
      <c r="U514" s="443"/>
      <c r="V514" s="744">
        <f>'事業主控（こちらにご入力下さい）'!V514</f>
        <v>0</v>
      </c>
      <c r="W514" s="745"/>
      <c r="X514" s="745"/>
      <c r="Y514" s="1080"/>
      <c r="Z514" s="53"/>
      <c r="AA514" s="73"/>
      <c r="AB514" s="73"/>
      <c r="AC514" s="66"/>
      <c r="AD514" s="53"/>
      <c r="AE514" s="73"/>
      <c r="AF514" s="73"/>
      <c r="AG514" s="66"/>
      <c r="AH514" s="744">
        <f>'事業主控（こちらにご入力下さい）'!AH514</f>
        <v>0</v>
      </c>
      <c r="AI514" s="745"/>
      <c r="AJ514" s="745"/>
      <c r="AK514" s="1080"/>
      <c r="AL514" s="53"/>
      <c r="AM514" s="54"/>
      <c r="AN514" s="744">
        <f>'事業主控（こちらにご入力下さい）'!AN514</f>
        <v>0</v>
      </c>
      <c r="AO514" s="745"/>
      <c r="AP514" s="745"/>
      <c r="AQ514" s="745"/>
      <c r="AR514" s="745"/>
      <c r="AS514" s="74"/>
    </row>
    <row r="515" spans="2:45" ht="18" customHeight="1" x14ac:dyDescent="0.15">
      <c r="B515" s="444"/>
      <c r="C515" s="445"/>
      <c r="D515" s="445"/>
      <c r="E515" s="446"/>
      <c r="F515" s="1166"/>
      <c r="G515" s="1167"/>
      <c r="H515" s="1167"/>
      <c r="I515" s="1167"/>
      <c r="J515" s="1167"/>
      <c r="K515" s="1167"/>
      <c r="L515" s="1167"/>
      <c r="M515" s="1167"/>
      <c r="N515" s="1168"/>
      <c r="O515" s="444"/>
      <c r="P515" s="445"/>
      <c r="Q515" s="445"/>
      <c r="R515" s="445"/>
      <c r="S515" s="445"/>
      <c r="T515" s="445"/>
      <c r="U515" s="446"/>
      <c r="V515" s="434">
        <f>'事業主控（こちらにご入力下さい）'!V515</f>
        <v>0</v>
      </c>
      <c r="W515" s="1054"/>
      <c r="X515" s="1054"/>
      <c r="Y515" s="1055"/>
      <c r="Z515" s="434">
        <f>'事業主控（こちらにご入力下さい）'!Z515</f>
        <v>0</v>
      </c>
      <c r="AA515" s="1052"/>
      <c r="AB515" s="1052"/>
      <c r="AC515" s="1053"/>
      <c r="AD515" s="434">
        <f>'事業主控（こちらにご入力下さい）'!AD515</f>
        <v>0</v>
      </c>
      <c r="AE515" s="1052"/>
      <c r="AF515" s="1052"/>
      <c r="AG515" s="1053"/>
      <c r="AH515" s="434">
        <f>'事業主控（こちらにご入力下さい）'!AH515</f>
        <v>0</v>
      </c>
      <c r="AI515" s="435"/>
      <c r="AJ515" s="435"/>
      <c r="AK515" s="435"/>
      <c r="AL515" s="55"/>
      <c r="AM515" s="56"/>
      <c r="AN515" s="434">
        <f>'事業主控（こちらにご入力下さい）'!AN515</f>
        <v>0</v>
      </c>
      <c r="AO515" s="1054"/>
      <c r="AP515" s="1054"/>
      <c r="AQ515" s="1054"/>
      <c r="AR515" s="1054"/>
      <c r="AS515" s="182"/>
    </row>
    <row r="516" spans="2:45" ht="18" customHeight="1" x14ac:dyDescent="0.15">
      <c r="B516" s="447"/>
      <c r="C516" s="448"/>
      <c r="D516" s="448"/>
      <c r="E516" s="449"/>
      <c r="F516" s="1169"/>
      <c r="G516" s="1170"/>
      <c r="H516" s="1170"/>
      <c r="I516" s="1170"/>
      <c r="J516" s="1170"/>
      <c r="K516" s="1170"/>
      <c r="L516" s="1170"/>
      <c r="M516" s="1170"/>
      <c r="N516" s="1171"/>
      <c r="O516" s="447"/>
      <c r="P516" s="448"/>
      <c r="Q516" s="448"/>
      <c r="R516" s="448"/>
      <c r="S516" s="448"/>
      <c r="T516" s="448"/>
      <c r="U516" s="449"/>
      <c r="V516" s="708">
        <f>'事業主控（こちらにご入力下さい）'!V516</f>
        <v>0</v>
      </c>
      <c r="W516" s="709"/>
      <c r="X516" s="709"/>
      <c r="Y516" s="1079"/>
      <c r="Z516" s="708">
        <f>'事業主控（こちらにご入力下さい）'!Z516</f>
        <v>0</v>
      </c>
      <c r="AA516" s="709"/>
      <c r="AB516" s="709"/>
      <c r="AC516" s="1079"/>
      <c r="AD516" s="708">
        <f>'事業主控（こちらにご入力下さい）'!AD516</f>
        <v>0</v>
      </c>
      <c r="AE516" s="709"/>
      <c r="AF516" s="709"/>
      <c r="AG516" s="1079"/>
      <c r="AH516" s="708">
        <f>'事業主控（こちらにご入力下さい）'!AH516</f>
        <v>0</v>
      </c>
      <c r="AI516" s="709"/>
      <c r="AJ516" s="709"/>
      <c r="AK516" s="1079"/>
      <c r="AL516" s="57"/>
      <c r="AM516" s="58"/>
      <c r="AN516" s="708">
        <f>'事業主控（こちらにご入力下さい）'!AN516</f>
        <v>0</v>
      </c>
      <c r="AO516" s="709"/>
      <c r="AP516" s="709"/>
      <c r="AQ516" s="709"/>
      <c r="AR516" s="709"/>
      <c r="AS516" s="58"/>
    </row>
    <row r="517" spans="2:45" ht="18" customHeight="1" x14ac:dyDescent="0.15">
      <c r="AN517" s="1078">
        <f>'事業主控（こちらにご入力下さい）'!AN517</f>
        <v>0</v>
      </c>
      <c r="AO517" s="1078"/>
      <c r="AP517" s="1078"/>
      <c r="AQ517" s="1078"/>
      <c r="AR517" s="1078"/>
    </row>
    <row r="518" spans="2:45" ht="31.5" customHeight="1" x14ac:dyDescent="0.15">
      <c r="AN518" s="82"/>
      <c r="AO518" s="82"/>
      <c r="AP518" s="82"/>
      <c r="AQ518" s="82"/>
      <c r="AR518" s="82"/>
    </row>
    <row r="519" spans="2:45" ht="7.5" customHeight="1" x14ac:dyDescent="0.15">
      <c r="X519" s="6"/>
      <c r="Y519" s="6"/>
    </row>
    <row r="520" spans="2:45" ht="10.5" customHeight="1" x14ac:dyDescent="0.15">
      <c r="X520" s="6"/>
      <c r="Y520" s="6"/>
    </row>
    <row r="521" spans="2:45" ht="5.25" customHeight="1" x14ac:dyDescent="0.15">
      <c r="X521" s="6"/>
      <c r="Y521" s="6"/>
    </row>
    <row r="522" spans="2:45" ht="5.25" customHeight="1" x14ac:dyDescent="0.15">
      <c r="X522" s="6"/>
      <c r="Y522" s="6"/>
    </row>
    <row r="523" spans="2:45" ht="5.25" customHeight="1" x14ac:dyDescent="0.15">
      <c r="X523" s="6"/>
      <c r="Y523" s="6"/>
    </row>
    <row r="524" spans="2:45" ht="5.25" customHeight="1" x14ac:dyDescent="0.15">
      <c r="X524" s="6"/>
      <c r="Y524" s="6"/>
    </row>
    <row r="525" spans="2:45" ht="17.25" customHeight="1" x14ac:dyDescent="0.15">
      <c r="B525" s="2" t="s">
        <v>50</v>
      </c>
      <c r="S525" s="4"/>
      <c r="T525" s="4"/>
      <c r="U525" s="4"/>
      <c r="V525" s="4"/>
      <c r="W525" s="4"/>
      <c r="AL525" s="48"/>
      <c r="AM525" s="48"/>
      <c r="AN525" s="48"/>
      <c r="AO525" s="48"/>
    </row>
    <row r="526" spans="2:45" ht="12.75" customHeight="1" x14ac:dyDescent="0.15">
      <c r="M526" s="49"/>
      <c r="N526" s="49"/>
      <c r="O526" s="49"/>
      <c r="P526" s="49"/>
      <c r="Q526" s="49"/>
      <c r="R526" s="49"/>
      <c r="S526" s="49"/>
      <c r="T526" s="50"/>
      <c r="U526" s="50"/>
      <c r="V526" s="50"/>
      <c r="W526" s="50"/>
      <c r="X526" s="50"/>
      <c r="Y526" s="50"/>
      <c r="Z526" s="50"/>
      <c r="AA526" s="49"/>
      <c r="AB526" s="49"/>
      <c r="AC526" s="49"/>
      <c r="AL526" s="48"/>
      <c r="AM526" s="560" t="s">
        <v>268</v>
      </c>
      <c r="AN526" s="1172"/>
      <c r="AO526" s="1172"/>
      <c r="AP526" s="1173"/>
    </row>
    <row r="527" spans="2:45" ht="12.75" customHeight="1" x14ac:dyDescent="0.15">
      <c r="M527" s="49"/>
      <c r="N527" s="49"/>
      <c r="O527" s="49"/>
      <c r="P527" s="49"/>
      <c r="Q527" s="49"/>
      <c r="R527" s="49"/>
      <c r="S527" s="49"/>
      <c r="T527" s="50"/>
      <c r="U527" s="50"/>
      <c r="V527" s="50"/>
      <c r="W527" s="50"/>
      <c r="X527" s="50"/>
      <c r="Y527" s="50"/>
      <c r="Z527" s="50"/>
      <c r="AA527" s="49"/>
      <c r="AB527" s="49"/>
      <c r="AC527" s="49"/>
      <c r="AL527" s="48"/>
      <c r="AM527" s="1174"/>
      <c r="AN527" s="1175"/>
      <c r="AO527" s="1175"/>
      <c r="AP527" s="1176"/>
    </row>
    <row r="528" spans="2:45" ht="12.75" customHeight="1" x14ac:dyDescent="0.15">
      <c r="M528" s="49"/>
      <c r="N528" s="49"/>
      <c r="O528" s="49"/>
      <c r="P528" s="49"/>
      <c r="Q528" s="49"/>
      <c r="R528" s="49"/>
      <c r="S528" s="49"/>
      <c r="T528" s="49"/>
      <c r="U528" s="49"/>
      <c r="V528" s="49"/>
      <c r="W528" s="49"/>
      <c r="X528" s="49"/>
      <c r="Y528" s="49"/>
      <c r="Z528" s="49"/>
      <c r="AA528" s="49"/>
      <c r="AB528" s="49"/>
      <c r="AC528" s="49"/>
      <c r="AL528" s="48"/>
      <c r="AM528" s="48"/>
      <c r="AN528" s="222"/>
      <c r="AO528" s="222"/>
    </row>
    <row r="529" spans="2:45" ht="6" customHeight="1" x14ac:dyDescent="0.15">
      <c r="M529" s="49"/>
      <c r="N529" s="49"/>
      <c r="O529" s="49"/>
      <c r="P529" s="49"/>
      <c r="Q529" s="49"/>
      <c r="R529" s="49"/>
      <c r="S529" s="49"/>
      <c r="T529" s="49"/>
      <c r="U529" s="49"/>
      <c r="V529" s="49"/>
      <c r="W529" s="49"/>
      <c r="X529" s="49"/>
      <c r="Y529" s="49"/>
      <c r="Z529" s="49"/>
      <c r="AA529" s="49"/>
      <c r="AB529" s="49"/>
      <c r="AC529" s="49"/>
      <c r="AL529" s="48"/>
      <c r="AM529" s="48"/>
    </row>
    <row r="530" spans="2:45" ht="12.75" customHeight="1" x14ac:dyDescent="0.15">
      <c r="B530" s="566" t="s">
        <v>2</v>
      </c>
      <c r="C530" s="567"/>
      <c r="D530" s="567"/>
      <c r="E530" s="567"/>
      <c r="F530" s="567"/>
      <c r="G530" s="567"/>
      <c r="H530" s="567"/>
      <c r="I530" s="567"/>
      <c r="J530" s="569" t="s">
        <v>10</v>
      </c>
      <c r="K530" s="569"/>
      <c r="L530" s="3" t="s">
        <v>3</v>
      </c>
      <c r="M530" s="569" t="s">
        <v>11</v>
      </c>
      <c r="N530" s="569"/>
      <c r="O530" s="570" t="s">
        <v>12</v>
      </c>
      <c r="P530" s="569"/>
      <c r="Q530" s="569"/>
      <c r="R530" s="569"/>
      <c r="S530" s="569"/>
      <c r="T530" s="569"/>
      <c r="U530" s="569" t="s">
        <v>13</v>
      </c>
      <c r="V530" s="569"/>
      <c r="W530" s="569"/>
      <c r="AD530" s="5"/>
      <c r="AE530" s="5"/>
      <c r="AF530" s="5"/>
      <c r="AG530" s="5"/>
      <c r="AH530" s="5"/>
      <c r="AI530" s="5"/>
      <c r="AJ530" s="5"/>
      <c r="AL530" s="571">
        <f>$AL$9</f>
        <v>0</v>
      </c>
      <c r="AM530" s="572"/>
      <c r="AN530" s="502" t="s">
        <v>4</v>
      </c>
      <c r="AO530" s="502"/>
      <c r="AP530" s="572">
        <v>13</v>
      </c>
      <c r="AQ530" s="572"/>
      <c r="AR530" s="502" t="s">
        <v>5</v>
      </c>
      <c r="AS530" s="503"/>
    </row>
    <row r="531" spans="2:45" ht="13.5" customHeight="1" x14ac:dyDescent="0.15">
      <c r="B531" s="567"/>
      <c r="C531" s="567"/>
      <c r="D531" s="567"/>
      <c r="E531" s="567"/>
      <c r="F531" s="567"/>
      <c r="G531" s="567"/>
      <c r="H531" s="567"/>
      <c r="I531" s="567"/>
      <c r="J531" s="508" t="str">
        <f>$J$10</f>
        <v>1</v>
      </c>
      <c r="K531" s="510" t="str">
        <f>$K$10</f>
        <v>2</v>
      </c>
      <c r="L531" s="513" t="str">
        <f>$L$10</f>
        <v>1</v>
      </c>
      <c r="M531" s="516" t="str">
        <f>$M$10</f>
        <v>0</v>
      </c>
      <c r="N531" s="510" t="str">
        <f>$N$10</f>
        <v>3</v>
      </c>
      <c r="O531" s="516" t="str">
        <f>$O$10</f>
        <v>9</v>
      </c>
      <c r="P531" s="519" t="str">
        <f>$P$10</f>
        <v>3</v>
      </c>
      <c r="Q531" s="519" t="str">
        <f>$Q$10</f>
        <v>9</v>
      </c>
      <c r="R531" s="519" t="str">
        <f>$R$10</f>
        <v>0</v>
      </c>
      <c r="S531" s="519" t="str">
        <f>$S$10</f>
        <v>2</v>
      </c>
      <c r="T531" s="510" t="str">
        <f>$T$10</f>
        <v>5</v>
      </c>
      <c r="U531" s="516">
        <f>$U$10</f>
        <v>0</v>
      </c>
      <c r="V531" s="519">
        <f>$V$10</f>
        <v>0</v>
      </c>
      <c r="W531" s="510">
        <f>$W$10</f>
        <v>0</v>
      </c>
      <c r="AD531" s="5"/>
      <c r="AE531" s="5"/>
      <c r="AF531" s="5"/>
      <c r="AG531" s="5"/>
      <c r="AH531" s="5"/>
      <c r="AI531" s="5"/>
      <c r="AJ531" s="5"/>
      <c r="AL531" s="573"/>
      <c r="AM531" s="574"/>
      <c r="AN531" s="504"/>
      <c r="AO531" s="504"/>
      <c r="AP531" s="574"/>
      <c r="AQ531" s="574"/>
      <c r="AR531" s="504"/>
      <c r="AS531" s="505"/>
    </row>
    <row r="532" spans="2:45" ht="9" customHeight="1" x14ac:dyDescent="0.15">
      <c r="B532" s="567"/>
      <c r="C532" s="567"/>
      <c r="D532" s="567"/>
      <c r="E532" s="567"/>
      <c r="F532" s="567"/>
      <c r="G532" s="567"/>
      <c r="H532" s="567"/>
      <c r="I532" s="567"/>
      <c r="J532" s="509"/>
      <c r="K532" s="511"/>
      <c r="L532" s="514"/>
      <c r="M532" s="517"/>
      <c r="N532" s="511"/>
      <c r="O532" s="517"/>
      <c r="P532" s="520"/>
      <c r="Q532" s="520"/>
      <c r="R532" s="520"/>
      <c r="S532" s="520"/>
      <c r="T532" s="511"/>
      <c r="U532" s="517"/>
      <c r="V532" s="520"/>
      <c r="W532" s="511"/>
      <c r="AD532" s="5"/>
      <c r="AE532" s="5"/>
      <c r="AF532" s="5"/>
      <c r="AG532" s="5"/>
      <c r="AH532" s="5"/>
      <c r="AI532" s="5"/>
      <c r="AJ532" s="5"/>
      <c r="AL532" s="575"/>
      <c r="AM532" s="576"/>
      <c r="AN532" s="506"/>
      <c r="AO532" s="506"/>
      <c r="AP532" s="576"/>
      <c r="AQ532" s="576"/>
      <c r="AR532" s="506"/>
      <c r="AS532" s="507"/>
    </row>
    <row r="533" spans="2:45" ht="6" customHeight="1" x14ac:dyDescent="0.15">
      <c r="B533" s="568"/>
      <c r="C533" s="568"/>
      <c r="D533" s="568"/>
      <c r="E533" s="568"/>
      <c r="F533" s="568"/>
      <c r="G533" s="568"/>
      <c r="H533" s="568"/>
      <c r="I533" s="568"/>
      <c r="J533" s="509"/>
      <c r="K533" s="512"/>
      <c r="L533" s="515"/>
      <c r="M533" s="518"/>
      <c r="N533" s="512"/>
      <c r="O533" s="518"/>
      <c r="P533" s="521"/>
      <c r="Q533" s="521"/>
      <c r="R533" s="521"/>
      <c r="S533" s="521"/>
      <c r="T533" s="512"/>
      <c r="U533" s="518"/>
      <c r="V533" s="521"/>
      <c r="W533" s="512"/>
    </row>
    <row r="534" spans="2:45" ht="15" customHeight="1" x14ac:dyDescent="0.15">
      <c r="B534" s="487" t="s">
        <v>51</v>
      </c>
      <c r="C534" s="488"/>
      <c r="D534" s="488"/>
      <c r="E534" s="488"/>
      <c r="F534" s="488"/>
      <c r="G534" s="488"/>
      <c r="H534" s="488"/>
      <c r="I534" s="489"/>
      <c r="J534" s="487" t="s">
        <v>6</v>
      </c>
      <c r="K534" s="488"/>
      <c r="L534" s="488"/>
      <c r="M534" s="488"/>
      <c r="N534" s="496"/>
      <c r="O534" s="499" t="s">
        <v>52</v>
      </c>
      <c r="P534" s="488"/>
      <c r="Q534" s="488"/>
      <c r="R534" s="488"/>
      <c r="S534" s="488"/>
      <c r="T534" s="488"/>
      <c r="U534" s="489"/>
      <c r="V534" s="12" t="s">
        <v>53</v>
      </c>
      <c r="W534" s="27"/>
      <c r="X534" s="27"/>
      <c r="Y534" s="526" t="s">
        <v>54</v>
      </c>
      <c r="Z534" s="526"/>
      <c r="AA534" s="526"/>
      <c r="AB534" s="526"/>
      <c r="AC534" s="526"/>
      <c r="AD534" s="526"/>
      <c r="AE534" s="526"/>
      <c r="AF534" s="526"/>
      <c r="AG534" s="526"/>
      <c r="AH534" s="526"/>
      <c r="AI534" s="27"/>
      <c r="AJ534" s="27"/>
      <c r="AK534" s="28"/>
      <c r="AL534" s="527" t="s">
        <v>55</v>
      </c>
      <c r="AM534" s="527"/>
      <c r="AN534" s="528" t="s">
        <v>62</v>
      </c>
      <c r="AO534" s="528"/>
      <c r="AP534" s="528"/>
      <c r="AQ534" s="528"/>
      <c r="AR534" s="528"/>
      <c r="AS534" s="529"/>
    </row>
    <row r="535" spans="2:45" ht="13.5" customHeight="1" x14ac:dyDescent="0.15">
      <c r="B535" s="490"/>
      <c r="C535" s="491"/>
      <c r="D535" s="491"/>
      <c r="E535" s="491"/>
      <c r="F535" s="491"/>
      <c r="G535" s="491"/>
      <c r="H535" s="491"/>
      <c r="I535" s="492"/>
      <c r="J535" s="490"/>
      <c r="K535" s="491"/>
      <c r="L535" s="491"/>
      <c r="M535" s="491"/>
      <c r="N535" s="497"/>
      <c r="O535" s="500"/>
      <c r="P535" s="491"/>
      <c r="Q535" s="491"/>
      <c r="R535" s="491"/>
      <c r="S535" s="491"/>
      <c r="T535" s="491"/>
      <c r="U535" s="492"/>
      <c r="V535" s="530" t="s">
        <v>7</v>
      </c>
      <c r="W535" s="643"/>
      <c r="X535" s="643"/>
      <c r="Y535" s="644"/>
      <c r="Z535" s="536" t="s">
        <v>16</v>
      </c>
      <c r="AA535" s="537"/>
      <c r="AB535" s="537"/>
      <c r="AC535" s="538"/>
      <c r="AD535" s="648" t="s">
        <v>17</v>
      </c>
      <c r="AE535" s="649"/>
      <c r="AF535" s="649"/>
      <c r="AG535" s="650"/>
      <c r="AH535" s="1090" t="s">
        <v>86</v>
      </c>
      <c r="AI535" s="502"/>
      <c r="AJ535" s="502"/>
      <c r="AK535" s="503"/>
      <c r="AL535" s="554" t="s">
        <v>56</v>
      </c>
      <c r="AM535" s="554"/>
      <c r="AN535" s="556" t="s">
        <v>19</v>
      </c>
      <c r="AO535" s="557"/>
      <c r="AP535" s="557"/>
      <c r="AQ535" s="557"/>
      <c r="AR535" s="558"/>
      <c r="AS535" s="559"/>
    </row>
    <row r="536" spans="2:45" ht="13.5" customHeight="1" x14ac:dyDescent="0.15">
      <c r="B536" s="493"/>
      <c r="C536" s="494"/>
      <c r="D536" s="494"/>
      <c r="E536" s="494"/>
      <c r="F536" s="494"/>
      <c r="G536" s="494"/>
      <c r="H536" s="494"/>
      <c r="I536" s="495"/>
      <c r="J536" s="493"/>
      <c r="K536" s="494"/>
      <c r="L536" s="494"/>
      <c r="M536" s="494"/>
      <c r="N536" s="498"/>
      <c r="O536" s="501"/>
      <c r="P536" s="494"/>
      <c r="Q536" s="494"/>
      <c r="R536" s="494"/>
      <c r="S536" s="494"/>
      <c r="T536" s="494"/>
      <c r="U536" s="495"/>
      <c r="V536" s="645"/>
      <c r="W536" s="646"/>
      <c r="X536" s="646"/>
      <c r="Y536" s="647"/>
      <c r="Z536" s="539"/>
      <c r="AA536" s="540"/>
      <c r="AB536" s="540"/>
      <c r="AC536" s="541"/>
      <c r="AD536" s="651"/>
      <c r="AE536" s="652"/>
      <c r="AF536" s="652"/>
      <c r="AG536" s="653"/>
      <c r="AH536" s="1091"/>
      <c r="AI536" s="506"/>
      <c r="AJ536" s="506"/>
      <c r="AK536" s="507"/>
      <c r="AL536" s="555"/>
      <c r="AM536" s="555"/>
      <c r="AN536" s="524"/>
      <c r="AO536" s="524"/>
      <c r="AP536" s="524"/>
      <c r="AQ536" s="524"/>
      <c r="AR536" s="524"/>
      <c r="AS536" s="525"/>
    </row>
    <row r="537" spans="2:45" ht="18" customHeight="1" x14ac:dyDescent="0.15">
      <c r="B537" s="1092">
        <f>'事業主控（こちらにご入力下さい）'!B537</f>
        <v>0</v>
      </c>
      <c r="C537" s="1093"/>
      <c r="D537" s="1093"/>
      <c r="E537" s="1093"/>
      <c r="F537" s="1093"/>
      <c r="G537" s="1093"/>
      <c r="H537" s="1093"/>
      <c r="I537" s="1162"/>
      <c r="J537" s="1092">
        <f>'事業主控（こちらにご入力下さい）'!J537</f>
        <v>0</v>
      </c>
      <c r="K537" s="1093"/>
      <c r="L537" s="1093"/>
      <c r="M537" s="1093"/>
      <c r="N537" s="1094"/>
      <c r="O537" s="68">
        <f>'事業主控（こちらにご入力下さい）'!O537</f>
        <v>0</v>
      </c>
      <c r="P537" s="15" t="s">
        <v>45</v>
      </c>
      <c r="Q537" s="68">
        <f>'事業主控（こちらにご入力下さい）'!Q537</f>
        <v>0</v>
      </c>
      <c r="R537" s="15" t="s">
        <v>46</v>
      </c>
      <c r="S537" s="68">
        <f>'事業主控（こちらにご入力下さい）'!S537</f>
        <v>0</v>
      </c>
      <c r="T537" s="474" t="s">
        <v>47</v>
      </c>
      <c r="U537" s="474"/>
      <c r="V537" s="742">
        <f>'事業主控（こちらにご入力下さい）'!V537</f>
        <v>0</v>
      </c>
      <c r="W537" s="743"/>
      <c r="X537" s="743"/>
      <c r="Y537" s="65" t="s">
        <v>8</v>
      </c>
      <c r="Z537" s="53"/>
      <c r="AA537" s="73"/>
      <c r="AB537" s="73"/>
      <c r="AC537" s="65" t="s">
        <v>8</v>
      </c>
      <c r="AD537" s="53"/>
      <c r="AE537" s="73"/>
      <c r="AF537" s="73"/>
      <c r="AG537" s="70" t="s">
        <v>8</v>
      </c>
      <c r="AH537" s="1134">
        <f>'事業主控（こちらにご入力下さい）'!AH537</f>
        <v>0</v>
      </c>
      <c r="AI537" s="1135"/>
      <c r="AJ537" s="1135"/>
      <c r="AK537" s="1136"/>
      <c r="AL537" s="53"/>
      <c r="AM537" s="54"/>
      <c r="AN537" s="744">
        <f>'事業主控（こちらにご入力下さい）'!AN537</f>
        <v>0</v>
      </c>
      <c r="AO537" s="745"/>
      <c r="AP537" s="745"/>
      <c r="AQ537" s="745"/>
      <c r="AR537" s="745"/>
      <c r="AS537" s="70" t="s">
        <v>8</v>
      </c>
    </row>
    <row r="538" spans="2:45" ht="18" customHeight="1" x14ac:dyDescent="0.15">
      <c r="B538" s="1075"/>
      <c r="C538" s="1076"/>
      <c r="D538" s="1076"/>
      <c r="E538" s="1076"/>
      <c r="F538" s="1076"/>
      <c r="G538" s="1076"/>
      <c r="H538" s="1076"/>
      <c r="I538" s="1161"/>
      <c r="J538" s="1075"/>
      <c r="K538" s="1076"/>
      <c r="L538" s="1076"/>
      <c r="M538" s="1076"/>
      <c r="N538" s="1077"/>
      <c r="O538" s="75">
        <f>'事業主控（こちらにご入力下さい）'!O538</f>
        <v>0</v>
      </c>
      <c r="P538" s="16" t="s">
        <v>45</v>
      </c>
      <c r="Q538" s="75">
        <f>'事業主控（こちらにご入力下さい）'!Q538</f>
        <v>0</v>
      </c>
      <c r="R538" s="16" t="s">
        <v>46</v>
      </c>
      <c r="S538" s="75">
        <f>'事業主控（こちらにご入力下さい）'!S538</f>
        <v>0</v>
      </c>
      <c r="T538" s="480" t="s">
        <v>48</v>
      </c>
      <c r="U538" s="480"/>
      <c r="V538" s="708">
        <f>'事業主控（こちらにご入力下さい）'!V538</f>
        <v>0</v>
      </c>
      <c r="W538" s="709"/>
      <c r="X538" s="709"/>
      <c r="Y538" s="709"/>
      <c r="Z538" s="708">
        <f>'事業主控（こちらにご入力下さい）'!Z538</f>
        <v>0</v>
      </c>
      <c r="AA538" s="709"/>
      <c r="AB538" s="709"/>
      <c r="AC538" s="709"/>
      <c r="AD538" s="708">
        <f>'事業主控（こちらにご入力下さい）'!AD538</f>
        <v>0</v>
      </c>
      <c r="AE538" s="709"/>
      <c r="AF538" s="709"/>
      <c r="AG538" s="1079"/>
      <c r="AH538" s="708">
        <f>'事業主控（こちらにご入力下さい）'!AH538</f>
        <v>0</v>
      </c>
      <c r="AI538" s="709"/>
      <c r="AJ538" s="709"/>
      <c r="AK538" s="1079"/>
      <c r="AL538" s="439">
        <f>'事業主控（こちらにご入力下さい）'!AL538</f>
        <v>0</v>
      </c>
      <c r="AM538" s="1081"/>
      <c r="AN538" s="708">
        <f>'事業主控（こちらにご入力下さい）'!AN538</f>
        <v>0</v>
      </c>
      <c r="AO538" s="709"/>
      <c r="AP538" s="709"/>
      <c r="AQ538" s="709"/>
      <c r="AR538" s="709"/>
      <c r="AS538" s="58"/>
    </row>
    <row r="539" spans="2:45" ht="18" customHeight="1" x14ac:dyDescent="0.15">
      <c r="B539" s="1072">
        <f>'事業主控（こちらにご入力下さい）'!B539</f>
        <v>0</v>
      </c>
      <c r="C539" s="1073"/>
      <c r="D539" s="1073"/>
      <c r="E539" s="1073"/>
      <c r="F539" s="1073"/>
      <c r="G539" s="1073"/>
      <c r="H539" s="1073"/>
      <c r="I539" s="1160"/>
      <c r="J539" s="1072">
        <f>'事業主控（こちらにご入力下さい）'!J539</f>
        <v>0</v>
      </c>
      <c r="K539" s="1073"/>
      <c r="L539" s="1073"/>
      <c r="M539" s="1073"/>
      <c r="N539" s="1074"/>
      <c r="O539" s="71">
        <f>'事業主控（こちらにご入力下さい）'!O539</f>
        <v>0</v>
      </c>
      <c r="P539" s="5" t="s">
        <v>45</v>
      </c>
      <c r="Q539" s="71">
        <f>'事業主控（こちらにご入力下さい）'!Q539</f>
        <v>0</v>
      </c>
      <c r="R539" s="5" t="s">
        <v>46</v>
      </c>
      <c r="S539" s="71">
        <f>'事業主控（こちらにご入力下さい）'!S539</f>
        <v>0</v>
      </c>
      <c r="T539" s="1022" t="s">
        <v>47</v>
      </c>
      <c r="U539" s="1022"/>
      <c r="V539" s="742">
        <f>'事業主控（こちらにご入力下さい）'!V539</f>
        <v>0</v>
      </c>
      <c r="W539" s="743"/>
      <c r="X539" s="743"/>
      <c r="Y539" s="66"/>
      <c r="Z539" s="53"/>
      <c r="AA539" s="73"/>
      <c r="AB539" s="73"/>
      <c r="AC539" s="66"/>
      <c r="AD539" s="53"/>
      <c r="AE539" s="73"/>
      <c r="AF539" s="73"/>
      <c r="AG539" s="66"/>
      <c r="AH539" s="744">
        <f>'事業主控（こちらにご入力下さい）'!AH539</f>
        <v>0</v>
      </c>
      <c r="AI539" s="745"/>
      <c r="AJ539" s="745"/>
      <c r="AK539" s="1080"/>
      <c r="AL539" s="53"/>
      <c r="AM539" s="54"/>
      <c r="AN539" s="744">
        <f>'事業主控（こちらにご入力下さい）'!AN539</f>
        <v>0</v>
      </c>
      <c r="AO539" s="745"/>
      <c r="AP539" s="745"/>
      <c r="AQ539" s="745"/>
      <c r="AR539" s="745"/>
      <c r="AS539" s="74"/>
    </row>
    <row r="540" spans="2:45" ht="18" customHeight="1" x14ac:dyDescent="0.15">
      <c r="B540" s="1075"/>
      <c r="C540" s="1076"/>
      <c r="D540" s="1076"/>
      <c r="E540" s="1076"/>
      <c r="F540" s="1076"/>
      <c r="G540" s="1076"/>
      <c r="H540" s="1076"/>
      <c r="I540" s="1161"/>
      <c r="J540" s="1075"/>
      <c r="K540" s="1076"/>
      <c r="L540" s="1076"/>
      <c r="M540" s="1076"/>
      <c r="N540" s="1077"/>
      <c r="O540" s="75">
        <f>'事業主控（こちらにご入力下さい）'!O540</f>
        <v>0</v>
      </c>
      <c r="P540" s="16" t="s">
        <v>45</v>
      </c>
      <c r="Q540" s="75">
        <f>'事業主控（こちらにご入力下さい）'!Q540</f>
        <v>0</v>
      </c>
      <c r="R540" s="16" t="s">
        <v>46</v>
      </c>
      <c r="S540" s="75">
        <f>'事業主控（こちらにご入力下さい）'!S540</f>
        <v>0</v>
      </c>
      <c r="T540" s="480" t="s">
        <v>48</v>
      </c>
      <c r="U540" s="480"/>
      <c r="V540" s="927">
        <f>'事業主控（こちらにご入力下さい）'!V540</f>
        <v>0</v>
      </c>
      <c r="W540" s="928"/>
      <c r="X540" s="928"/>
      <c r="Y540" s="928"/>
      <c r="Z540" s="927">
        <f>'事業主控（こちらにご入力下さい）'!Z540</f>
        <v>0</v>
      </c>
      <c r="AA540" s="928"/>
      <c r="AB540" s="928"/>
      <c r="AC540" s="928"/>
      <c r="AD540" s="927">
        <f>'事業主控（こちらにご入力下さい）'!AD540</f>
        <v>0</v>
      </c>
      <c r="AE540" s="928"/>
      <c r="AF540" s="928"/>
      <c r="AG540" s="928"/>
      <c r="AH540" s="927">
        <f>'事業主控（こちらにご入力下さい）'!AH540</f>
        <v>0</v>
      </c>
      <c r="AI540" s="928"/>
      <c r="AJ540" s="928"/>
      <c r="AK540" s="1082"/>
      <c r="AL540" s="439">
        <f>'事業主控（こちらにご入力下さい）'!AL540</f>
        <v>0</v>
      </c>
      <c r="AM540" s="1081"/>
      <c r="AN540" s="708">
        <f>'事業主控（こちらにご入力下さい）'!AN540</f>
        <v>0</v>
      </c>
      <c r="AO540" s="709"/>
      <c r="AP540" s="709"/>
      <c r="AQ540" s="709"/>
      <c r="AR540" s="709"/>
      <c r="AS540" s="58"/>
    </row>
    <row r="541" spans="2:45" ht="18" customHeight="1" x14ac:dyDescent="0.15">
      <c r="B541" s="1072">
        <f>'事業主控（こちらにご入力下さい）'!B541</f>
        <v>0</v>
      </c>
      <c r="C541" s="1073"/>
      <c r="D541" s="1073"/>
      <c r="E541" s="1073"/>
      <c r="F541" s="1073"/>
      <c r="G541" s="1073"/>
      <c r="H541" s="1073"/>
      <c r="I541" s="1160"/>
      <c r="J541" s="1072">
        <f>'事業主控（こちらにご入力下さい）'!J541</f>
        <v>0</v>
      </c>
      <c r="K541" s="1073"/>
      <c r="L541" s="1073"/>
      <c r="M541" s="1073"/>
      <c r="N541" s="1074"/>
      <c r="O541" s="71">
        <f>'事業主控（こちらにご入力下さい）'!O541</f>
        <v>0</v>
      </c>
      <c r="P541" s="5" t="s">
        <v>45</v>
      </c>
      <c r="Q541" s="71">
        <f>'事業主控（こちらにご入力下さい）'!Q541</f>
        <v>0</v>
      </c>
      <c r="R541" s="5" t="s">
        <v>46</v>
      </c>
      <c r="S541" s="71">
        <f>'事業主控（こちらにご入力下さい）'!S541</f>
        <v>0</v>
      </c>
      <c r="T541" s="1022" t="s">
        <v>47</v>
      </c>
      <c r="U541" s="1022"/>
      <c r="V541" s="742">
        <f>'事業主控（こちらにご入力下さい）'!V541</f>
        <v>0</v>
      </c>
      <c r="W541" s="743"/>
      <c r="X541" s="743"/>
      <c r="Y541" s="66"/>
      <c r="Z541" s="53"/>
      <c r="AA541" s="73"/>
      <c r="AB541" s="73"/>
      <c r="AC541" s="66"/>
      <c r="AD541" s="53"/>
      <c r="AE541" s="73"/>
      <c r="AF541" s="73"/>
      <c r="AG541" s="66"/>
      <c r="AH541" s="744">
        <f>'事業主控（こちらにご入力下さい）'!AH541</f>
        <v>0</v>
      </c>
      <c r="AI541" s="745"/>
      <c r="AJ541" s="745"/>
      <c r="AK541" s="1080"/>
      <c r="AL541" s="53"/>
      <c r="AM541" s="54"/>
      <c r="AN541" s="744">
        <f>'事業主控（こちらにご入力下さい）'!AN541</f>
        <v>0</v>
      </c>
      <c r="AO541" s="745"/>
      <c r="AP541" s="745"/>
      <c r="AQ541" s="745"/>
      <c r="AR541" s="745"/>
      <c r="AS541" s="74"/>
    </row>
    <row r="542" spans="2:45" ht="18" customHeight="1" x14ac:dyDescent="0.15">
      <c r="B542" s="1075"/>
      <c r="C542" s="1076"/>
      <c r="D542" s="1076"/>
      <c r="E542" s="1076"/>
      <c r="F542" s="1076"/>
      <c r="G542" s="1076"/>
      <c r="H542" s="1076"/>
      <c r="I542" s="1161"/>
      <c r="J542" s="1075"/>
      <c r="K542" s="1076"/>
      <c r="L542" s="1076"/>
      <c r="M542" s="1076"/>
      <c r="N542" s="1077"/>
      <c r="O542" s="75">
        <f>'事業主控（こちらにご入力下さい）'!O542</f>
        <v>0</v>
      </c>
      <c r="P542" s="16" t="s">
        <v>45</v>
      </c>
      <c r="Q542" s="75">
        <f>'事業主控（こちらにご入力下さい）'!Q542</f>
        <v>0</v>
      </c>
      <c r="R542" s="16" t="s">
        <v>46</v>
      </c>
      <c r="S542" s="75">
        <f>'事業主控（こちらにご入力下さい）'!S542</f>
        <v>0</v>
      </c>
      <c r="T542" s="480" t="s">
        <v>48</v>
      </c>
      <c r="U542" s="480"/>
      <c r="V542" s="927">
        <f>'事業主控（こちらにご入力下さい）'!V542</f>
        <v>0</v>
      </c>
      <c r="W542" s="928"/>
      <c r="X542" s="928"/>
      <c r="Y542" s="928"/>
      <c r="Z542" s="927">
        <f>'事業主控（こちらにご入力下さい）'!Z542</f>
        <v>0</v>
      </c>
      <c r="AA542" s="928"/>
      <c r="AB542" s="928"/>
      <c r="AC542" s="928"/>
      <c r="AD542" s="927">
        <f>'事業主控（こちらにご入力下さい）'!AD542</f>
        <v>0</v>
      </c>
      <c r="AE542" s="928"/>
      <c r="AF542" s="928"/>
      <c r="AG542" s="928"/>
      <c r="AH542" s="927">
        <f>'事業主控（こちらにご入力下さい）'!AH542</f>
        <v>0</v>
      </c>
      <c r="AI542" s="928"/>
      <c r="AJ542" s="928"/>
      <c r="AK542" s="1082"/>
      <c r="AL542" s="439">
        <f>'事業主控（こちらにご入力下さい）'!AL542</f>
        <v>0</v>
      </c>
      <c r="AM542" s="1081"/>
      <c r="AN542" s="708">
        <f>'事業主控（こちらにご入力下さい）'!AN542</f>
        <v>0</v>
      </c>
      <c r="AO542" s="709"/>
      <c r="AP542" s="709"/>
      <c r="AQ542" s="709"/>
      <c r="AR542" s="709"/>
      <c r="AS542" s="58"/>
    </row>
    <row r="543" spans="2:45" ht="18" customHeight="1" x14ac:dyDescent="0.15">
      <c r="B543" s="1072">
        <f>'事業主控（こちらにご入力下さい）'!B543</f>
        <v>0</v>
      </c>
      <c r="C543" s="1073"/>
      <c r="D543" s="1073"/>
      <c r="E543" s="1073"/>
      <c r="F543" s="1073"/>
      <c r="G543" s="1073"/>
      <c r="H543" s="1073"/>
      <c r="I543" s="1160"/>
      <c r="J543" s="1072">
        <f>'事業主控（こちらにご入力下さい）'!J543</f>
        <v>0</v>
      </c>
      <c r="K543" s="1073"/>
      <c r="L543" s="1073"/>
      <c r="M543" s="1073"/>
      <c r="N543" s="1074"/>
      <c r="O543" s="71">
        <f>'事業主控（こちらにご入力下さい）'!O543</f>
        <v>0</v>
      </c>
      <c r="P543" s="5" t="s">
        <v>45</v>
      </c>
      <c r="Q543" s="71">
        <f>'事業主控（こちらにご入力下さい）'!Q543</f>
        <v>0</v>
      </c>
      <c r="R543" s="5" t="s">
        <v>46</v>
      </c>
      <c r="S543" s="71">
        <f>'事業主控（こちらにご入力下さい）'!S543</f>
        <v>0</v>
      </c>
      <c r="T543" s="1022" t="s">
        <v>47</v>
      </c>
      <c r="U543" s="1022"/>
      <c r="V543" s="742">
        <f>'事業主控（こちらにご入力下さい）'!V543</f>
        <v>0</v>
      </c>
      <c r="W543" s="743"/>
      <c r="X543" s="743"/>
      <c r="Y543" s="66"/>
      <c r="Z543" s="53"/>
      <c r="AA543" s="73"/>
      <c r="AB543" s="73"/>
      <c r="AC543" s="66"/>
      <c r="AD543" s="53"/>
      <c r="AE543" s="73"/>
      <c r="AF543" s="73"/>
      <c r="AG543" s="66"/>
      <c r="AH543" s="744">
        <f>'事業主控（こちらにご入力下さい）'!AH543</f>
        <v>0</v>
      </c>
      <c r="AI543" s="745"/>
      <c r="AJ543" s="745"/>
      <c r="AK543" s="1080"/>
      <c r="AL543" s="53"/>
      <c r="AM543" s="54"/>
      <c r="AN543" s="744">
        <f>'事業主控（こちらにご入力下さい）'!AN543</f>
        <v>0</v>
      </c>
      <c r="AO543" s="745"/>
      <c r="AP543" s="745"/>
      <c r="AQ543" s="745"/>
      <c r="AR543" s="745"/>
      <c r="AS543" s="74"/>
    </row>
    <row r="544" spans="2:45" ht="18" customHeight="1" x14ac:dyDescent="0.15">
      <c r="B544" s="1075"/>
      <c r="C544" s="1076"/>
      <c r="D544" s="1076"/>
      <c r="E544" s="1076"/>
      <c r="F544" s="1076"/>
      <c r="G544" s="1076"/>
      <c r="H544" s="1076"/>
      <c r="I544" s="1161"/>
      <c r="J544" s="1075"/>
      <c r="K544" s="1076"/>
      <c r="L544" s="1076"/>
      <c r="M544" s="1076"/>
      <c r="N544" s="1077"/>
      <c r="O544" s="75">
        <f>'事業主控（こちらにご入力下さい）'!O544</f>
        <v>0</v>
      </c>
      <c r="P544" s="16" t="s">
        <v>45</v>
      </c>
      <c r="Q544" s="75">
        <f>'事業主控（こちらにご入力下さい）'!Q544</f>
        <v>0</v>
      </c>
      <c r="R544" s="16" t="s">
        <v>46</v>
      </c>
      <c r="S544" s="75">
        <f>'事業主控（こちらにご入力下さい）'!S544</f>
        <v>0</v>
      </c>
      <c r="T544" s="480" t="s">
        <v>48</v>
      </c>
      <c r="U544" s="480"/>
      <c r="V544" s="927">
        <f>'事業主控（こちらにご入力下さい）'!V544</f>
        <v>0</v>
      </c>
      <c r="W544" s="928"/>
      <c r="X544" s="928"/>
      <c r="Y544" s="928"/>
      <c r="Z544" s="927">
        <f>'事業主控（こちらにご入力下さい）'!Z544</f>
        <v>0</v>
      </c>
      <c r="AA544" s="928"/>
      <c r="AB544" s="928"/>
      <c r="AC544" s="928"/>
      <c r="AD544" s="927">
        <f>'事業主控（こちらにご入力下さい）'!AD544</f>
        <v>0</v>
      </c>
      <c r="AE544" s="928"/>
      <c r="AF544" s="928"/>
      <c r="AG544" s="928"/>
      <c r="AH544" s="927">
        <f>'事業主控（こちらにご入力下さい）'!AH544</f>
        <v>0</v>
      </c>
      <c r="AI544" s="928"/>
      <c r="AJ544" s="928"/>
      <c r="AK544" s="1082"/>
      <c r="AL544" s="439">
        <f>'事業主控（こちらにご入力下さい）'!AL544</f>
        <v>0</v>
      </c>
      <c r="AM544" s="1081"/>
      <c r="AN544" s="708">
        <f>'事業主控（こちらにご入力下さい）'!AN544</f>
        <v>0</v>
      </c>
      <c r="AO544" s="709"/>
      <c r="AP544" s="709"/>
      <c r="AQ544" s="709"/>
      <c r="AR544" s="709"/>
      <c r="AS544" s="58"/>
    </row>
    <row r="545" spans="2:45" ht="18" customHeight="1" x14ac:dyDescent="0.15">
      <c r="B545" s="1072">
        <f>'事業主控（こちらにご入力下さい）'!B545</f>
        <v>0</v>
      </c>
      <c r="C545" s="1073"/>
      <c r="D545" s="1073"/>
      <c r="E545" s="1073"/>
      <c r="F545" s="1073"/>
      <c r="G545" s="1073"/>
      <c r="H545" s="1073"/>
      <c r="I545" s="1160"/>
      <c r="J545" s="1072">
        <f>'事業主控（こちらにご入力下さい）'!J545</f>
        <v>0</v>
      </c>
      <c r="K545" s="1073"/>
      <c r="L545" s="1073"/>
      <c r="M545" s="1073"/>
      <c r="N545" s="1074"/>
      <c r="O545" s="71">
        <f>'事業主控（こちらにご入力下さい）'!O545</f>
        <v>0</v>
      </c>
      <c r="P545" s="5" t="s">
        <v>45</v>
      </c>
      <c r="Q545" s="71">
        <f>'事業主控（こちらにご入力下さい）'!Q545</f>
        <v>0</v>
      </c>
      <c r="R545" s="5" t="s">
        <v>46</v>
      </c>
      <c r="S545" s="71">
        <f>'事業主控（こちらにご入力下さい）'!S545</f>
        <v>0</v>
      </c>
      <c r="T545" s="1022" t="s">
        <v>47</v>
      </c>
      <c r="U545" s="1022"/>
      <c r="V545" s="742">
        <f>'事業主控（こちらにご入力下さい）'!V545</f>
        <v>0</v>
      </c>
      <c r="W545" s="743"/>
      <c r="X545" s="743"/>
      <c r="Y545" s="66"/>
      <c r="Z545" s="53"/>
      <c r="AA545" s="73"/>
      <c r="AB545" s="73"/>
      <c r="AC545" s="66"/>
      <c r="AD545" s="53"/>
      <c r="AE545" s="73"/>
      <c r="AF545" s="73"/>
      <c r="AG545" s="66"/>
      <c r="AH545" s="744">
        <f>'事業主控（こちらにご入力下さい）'!AH545</f>
        <v>0</v>
      </c>
      <c r="AI545" s="745"/>
      <c r="AJ545" s="745"/>
      <c r="AK545" s="1080"/>
      <c r="AL545" s="53"/>
      <c r="AM545" s="54"/>
      <c r="AN545" s="744">
        <f>'事業主控（こちらにご入力下さい）'!AN545</f>
        <v>0</v>
      </c>
      <c r="AO545" s="745"/>
      <c r="AP545" s="745"/>
      <c r="AQ545" s="745"/>
      <c r="AR545" s="745"/>
      <c r="AS545" s="74"/>
    </row>
    <row r="546" spans="2:45" ht="18" customHeight="1" x14ac:dyDescent="0.15">
      <c r="B546" s="1075"/>
      <c r="C546" s="1076"/>
      <c r="D546" s="1076"/>
      <c r="E546" s="1076"/>
      <c r="F546" s="1076"/>
      <c r="G546" s="1076"/>
      <c r="H546" s="1076"/>
      <c r="I546" s="1161"/>
      <c r="J546" s="1075"/>
      <c r="K546" s="1076"/>
      <c r="L546" s="1076"/>
      <c r="M546" s="1076"/>
      <c r="N546" s="1077"/>
      <c r="O546" s="75">
        <f>'事業主控（こちらにご入力下さい）'!O546</f>
        <v>0</v>
      </c>
      <c r="P546" s="16" t="s">
        <v>45</v>
      </c>
      <c r="Q546" s="75">
        <f>'事業主控（こちらにご入力下さい）'!Q546</f>
        <v>0</v>
      </c>
      <c r="R546" s="16" t="s">
        <v>46</v>
      </c>
      <c r="S546" s="75">
        <f>'事業主控（こちらにご入力下さい）'!S546</f>
        <v>0</v>
      </c>
      <c r="T546" s="480" t="s">
        <v>48</v>
      </c>
      <c r="U546" s="480"/>
      <c r="V546" s="927">
        <f>'事業主控（こちらにご入力下さい）'!V546</f>
        <v>0</v>
      </c>
      <c r="W546" s="928"/>
      <c r="X546" s="928"/>
      <c r="Y546" s="928"/>
      <c r="Z546" s="927">
        <f>'事業主控（こちらにご入力下さい）'!Z546</f>
        <v>0</v>
      </c>
      <c r="AA546" s="928"/>
      <c r="AB546" s="928"/>
      <c r="AC546" s="928"/>
      <c r="AD546" s="927">
        <f>'事業主控（こちらにご入力下さい）'!AD546</f>
        <v>0</v>
      </c>
      <c r="AE546" s="928"/>
      <c r="AF546" s="928"/>
      <c r="AG546" s="928"/>
      <c r="AH546" s="927">
        <f>'事業主控（こちらにご入力下さい）'!AH546</f>
        <v>0</v>
      </c>
      <c r="AI546" s="928"/>
      <c r="AJ546" s="928"/>
      <c r="AK546" s="1082"/>
      <c r="AL546" s="439">
        <f>'事業主控（こちらにご入力下さい）'!AL546</f>
        <v>0</v>
      </c>
      <c r="AM546" s="1081"/>
      <c r="AN546" s="708">
        <f>'事業主控（こちらにご入力下さい）'!AN546</f>
        <v>0</v>
      </c>
      <c r="AO546" s="709"/>
      <c r="AP546" s="709"/>
      <c r="AQ546" s="709"/>
      <c r="AR546" s="709"/>
      <c r="AS546" s="58"/>
    </row>
    <row r="547" spans="2:45" ht="18" customHeight="1" x14ac:dyDescent="0.15">
      <c r="B547" s="1072">
        <f>'事業主控（こちらにご入力下さい）'!B547</f>
        <v>0</v>
      </c>
      <c r="C547" s="1073"/>
      <c r="D547" s="1073"/>
      <c r="E547" s="1073"/>
      <c r="F547" s="1073"/>
      <c r="G547" s="1073"/>
      <c r="H547" s="1073"/>
      <c r="I547" s="1160"/>
      <c r="J547" s="1072">
        <f>'事業主控（こちらにご入力下さい）'!J547</f>
        <v>0</v>
      </c>
      <c r="K547" s="1073"/>
      <c r="L547" s="1073"/>
      <c r="M547" s="1073"/>
      <c r="N547" s="1074"/>
      <c r="O547" s="71">
        <f>'事業主控（こちらにご入力下さい）'!O547</f>
        <v>0</v>
      </c>
      <c r="P547" s="5" t="s">
        <v>45</v>
      </c>
      <c r="Q547" s="71">
        <f>'事業主控（こちらにご入力下さい）'!Q547</f>
        <v>0</v>
      </c>
      <c r="R547" s="5" t="s">
        <v>46</v>
      </c>
      <c r="S547" s="71">
        <f>'事業主控（こちらにご入力下さい）'!S547</f>
        <v>0</v>
      </c>
      <c r="T547" s="1022" t="s">
        <v>47</v>
      </c>
      <c r="U547" s="1022"/>
      <c r="V547" s="742">
        <f>'事業主控（こちらにご入力下さい）'!V547</f>
        <v>0</v>
      </c>
      <c r="W547" s="743"/>
      <c r="X547" s="743"/>
      <c r="Y547" s="66"/>
      <c r="Z547" s="53"/>
      <c r="AA547" s="73"/>
      <c r="AB547" s="73"/>
      <c r="AC547" s="66"/>
      <c r="AD547" s="53"/>
      <c r="AE547" s="73"/>
      <c r="AF547" s="73"/>
      <c r="AG547" s="66"/>
      <c r="AH547" s="744">
        <f>'事業主控（こちらにご入力下さい）'!AH547</f>
        <v>0</v>
      </c>
      <c r="AI547" s="745"/>
      <c r="AJ547" s="745"/>
      <c r="AK547" s="1080"/>
      <c r="AL547" s="53"/>
      <c r="AM547" s="54"/>
      <c r="AN547" s="744">
        <f>'事業主控（こちらにご入力下さい）'!AN547</f>
        <v>0</v>
      </c>
      <c r="AO547" s="745"/>
      <c r="AP547" s="745"/>
      <c r="AQ547" s="745"/>
      <c r="AR547" s="745"/>
      <c r="AS547" s="74"/>
    </row>
    <row r="548" spans="2:45" ht="18" customHeight="1" x14ac:dyDescent="0.15">
      <c r="B548" s="1075"/>
      <c r="C548" s="1076"/>
      <c r="D548" s="1076"/>
      <c r="E548" s="1076"/>
      <c r="F548" s="1076"/>
      <c r="G548" s="1076"/>
      <c r="H548" s="1076"/>
      <c r="I548" s="1161"/>
      <c r="J548" s="1075"/>
      <c r="K548" s="1076"/>
      <c r="L548" s="1076"/>
      <c r="M548" s="1076"/>
      <c r="N548" s="1077"/>
      <c r="O548" s="75">
        <f>'事業主控（こちらにご入力下さい）'!O548</f>
        <v>0</v>
      </c>
      <c r="P548" s="16" t="s">
        <v>45</v>
      </c>
      <c r="Q548" s="75">
        <f>'事業主控（こちらにご入力下さい）'!Q548</f>
        <v>0</v>
      </c>
      <c r="R548" s="16" t="s">
        <v>46</v>
      </c>
      <c r="S548" s="75">
        <f>'事業主控（こちらにご入力下さい）'!S548</f>
        <v>0</v>
      </c>
      <c r="T548" s="480" t="s">
        <v>48</v>
      </c>
      <c r="U548" s="480"/>
      <c r="V548" s="927">
        <f>'事業主控（こちらにご入力下さい）'!V548</f>
        <v>0</v>
      </c>
      <c r="W548" s="928"/>
      <c r="X548" s="928"/>
      <c r="Y548" s="928"/>
      <c r="Z548" s="927">
        <f>'事業主控（こちらにご入力下さい）'!Z548</f>
        <v>0</v>
      </c>
      <c r="AA548" s="928"/>
      <c r="AB548" s="928"/>
      <c r="AC548" s="928"/>
      <c r="AD548" s="927">
        <f>'事業主控（こちらにご入力下さい）'!AD548</f>
        <v>0</v>
      </c>
      <c r="AE548" s="928"/>
      <c r="AF548" s="928"/>
      <c r="AG548" s="928"/>
      <c r="AH548" s="927">
        <f>'事業主控（こちらにご入力下さい）'!AH548</f>
        <v>0</v>
      </c>
      <c r="AI548" s="928"/>
      <c r="AJ548" s="928"/>
      <c r="AK548" s="1082"/>
      <c r="AL548" s="439">
        <f>'事業主控（こちらにご入力下さい）'!AL548</f>
        <v>0</v>
      </c>
      <c r="AM548" s="1081"/>
      <c r="AN548" s="708">
        <f>'事業主控（こちらにご入力下さい）'!AN548</f>
        <v>0</v>
      </c>
      <c r="AO548" s="709"/>
      <c r="AP548" s="709"/>
      <c r="AQ548" s="709"/>
      <c r="AR548" s="709"/>
      <c r="AS548" s="58"/>
    </row>
    <row r="549" spans="2:45" ht="18" customHeight="1" x14ac:dyDescent="0.15">
      <c r="B549" s="1072">
        <f>'事業主控（こちらにご入力下さい）'!B549</f>
        <v>0</v>
      </c>
      <c r="C549" s="1073"/>
      <c r="D549" s="1073"/>
      <c r="E549" s="1073"/>
      <c r="F549" s="1073"/>
      <c r="G549" s="1073"/>
      <c r="H549" s="1073"/>
      <c r="I549" s="1160"/>
      <c r="J549" s="1072">
        <f>'事業主控（こちらにご入力下さい）'!J549</f>
        <v>0</v>
      </c>
      <c r="K549" s="1073"/>
      <c r="L549" s="1073"/>
      <c r="M549" s="1073"/>
      <c r="N549" s="1074"/>
      <c r="O549" s="71">
        <f>'事業主控（こちらにご入力下さい）'!O549</f>
        <v>0</v>
      </c>
      <c r="P549" s="5" t="s">
        <v>45</v>
      </c>
      <c r="Q549" s="71">
        <f>'事業主控（こちらにご入力下さい）'!Q549</f>
        <v>0</v>
      </c>
      <c r="R549" s="5" t="s">
        <v>46</v>
      </c>
      <c r="S549" s="71">
        <f>'事業主控（こちらにご入力下さい）'!S549</f>
        <v>0</v>
      </c>
      <c r="T549" s="1022" t="s">
        <v>47</v>
      </c>
      <c r="U549" s="1022"/>
      <c r="V549" s="742">
        <f>'事業主控（こちらにご入力下さい）'!V549</f>
        <v>0</v>
      </c>
      <c r="W549" s="743"/>
      <c r="X549" s="743"/>
      <c r="Y549" s="66"/>
      <c r="Z549" s="53"/>
      <c r="AA549" s="73"/>
      <c r="AB549" s="73"/>
      <c r="AC549" s="66"/>
      <c r="AD549" s="53"/>
      <c r="AE549" s="73"/>
      <c r="AF549" s="73"/>
      <c r="AG549" s="66"/>
      <c r="AH549" s="744">
        <f>'事業主控（こちらにご入力下さい）'!AH549</f>
        <v>0</v>
      </c>
      <c r="AI549" s="745"/>
      <c r="AJ549" s="745"/>
      <c r="AK549" s="1080"/>
      <c r="AL549" s="53"/>
      <c r="AM549" s="54"/>
      <c r="AN549" s="744">
        <f>'事業主控（こちらにご入力下さい）'!AN549</f>
        <v>0</v>
      </c>
      <c r="AO549" s="745"/>
      <c r="AP549" s="745"/>
      <c r="AQ549" s="745"/>
      <c r="AR549" s="745"/>
      <c r="AS549" s="74"/>
    </row>
    <row r="550" spans="2:45" ht="18" customHeight="1" x14ac:dyDescent="0.15">
      <c r="B550" s="1075"/>
      <c r="C550" s="1076"/>
      <c r="D550" s="1076"/>
      <c r="E550" s="1076"/>
      <c r="F550" s="1076"/>
      <c r="G550" s="1076"/>
      <c r="H550" s="1076"/>
      <c r="I550" s="1161"/>
      <c r="J550" s="1075"/>
      <c r="K550" s="1076"/>
      <c r="L550" s="1076"/>
      <c r="M550" s="1076"/>
      <c r="N550" s="1077"/>
      <c r="O550" s="75">
        <f>'事業主控（こちらにご入力下さい）'!O550</f>
        <v>0</v>
      </c>
      <c r="P550" s="16" t="s">
        <v>45</v>
      </c>
      <c r="Q550" s="75">
        <f>'事業主控（こちらにご入力下さい）'!Q550</f>
        <v>0</v>
      </c>
      <c r="R550" s="16" t="s">
        <v>46</v>
      </c>
      <c r="S550" s="75">
        <f>'事業主控（こちらにご入力下さい）'!S550</f>
        <v>0</v>
      </c>
      <c r="T550" s="480" t="s">
        <v>48</v>
      </c>
      <c r="U550" s="480"/>
      <c r="V550" s="927">
        <f>'事業主控（こちらにご入力下さい）'!V550</f>
        <v>0</v>
      </c>
      <c r="W550" s="928"/>
      <c r="X550" s="928"/>
      <c r="Y550" s="928"/>
      <c r="Z550" s="927">
        <f>'事業主控（こちらにご入力下さい）'!Z550</f>
        <v>0</v>
      </c>
      <c r="AA550" s="928"/>
      <c r="AB550" s="928"/>
      <c r="AC550" s="928"/>
      <c r="AD550" s="927">
        <f>'事業主控（こちらにご入力下さい）'!AD550</f>
        <v>0</v>
      </c>
      <c r="AE550" s="928"/>
      <c r="AF550" s="928"/>
      <c r="AG550" s="928"/>
      <c r="AH550" s="927">
        <f>'事業主控（こちらにご入力下さい）'!AH550</f>
        <v>0</v>
      </c>
      <c r="AI550" s="928"/>
      <c r="AJ550" s="928"/>
      <c r="AK550" s="1082"/>
      <c r="AL550" s="439">
        <f>'事業主控（こちらにご入力下さい）'!AL550</f>
        <v>0</v>
      </c>
      <c r="AM550" s="1081"/>
      <c r="AN550" s="708">
        <f>'事業主控（こちらにご入力下さい）'!AN550</f>
        <v>0</v>
      </c>
      <c r="AO550" s="709"/>
      <c r="AP550" s="709"/>
      <c r="AQ550" s="709"/>
      <c r="AR550" s="709"/>
      <c r="AS550" s="58"/>
    </row>
    <row r="551" spans="2:45" ht="18" customHeight="1" x14ac:dyDescent="0.15">
      <c r="B551" s="1072">
        <f>'事業主控（こちらにご入力下さい）'!B551</f>
        <v>0</v>
      </c>
      <c r="C551" s="1073"/>
      <c r="D551" s="1073"/>
      <c r="E551" s="1073"/>
      <c r="F551" s="1073"/>
      <c r="G551" s="1073"/>
      <c r="H551" s="1073"/>
      <c r="I551" s="1160"/>
      <c r="J551" s="1072">
        <f>'事業主控（こちらにご入力下さい）'!J551</f>
        <v>0</v>
      </c>
      <c r="K551" s="1073"/>
      <c r="L551" s="1073"/>
      <c r="M551" s="1073"/>
      <c r="N551" s="1074"/>
      <c r="O551" s="71">
        <f>'事業主控（こちらにご入力下さい）'!O551</f>
        <v>0</v>
      </c>
      <c r="P551" s="5" t="s">
        <v>45</v>
      </c>
      <c r="Q551" s="71">
        <f>'事業主控（こちらにご入力下さい）'!Q551</f>
        <v>0</v>
      </c>
      <c r="R551" s="5" t="s">
        <v>46</v>
      </c>
      <c r="S551" s="71">
        <f>'事業主控（こちらにご入力下さい）'!S551</f>
        <v>0</v>
      </c>
      <c r="T551" s="1022" t="s">
        <v>47</v>
      </c>
      <c r="U551" s="1022"/>
      <c r="V551" s="742">
        <f>'事業主控（こちらにご入力下さい）'!V551</f>
        <v>0</v>
      </c>
      <c r="W551" s="743"/>
      <c r="X551" s="743"/>
      <c r="Y551" s="66"/>
      <c r="Z551" s="53"/>
      <c r="AA551" s="73"/>
      <c r="AB551" s="73"/>
      <c r="AC551" s="66"/>
      <c r="AD551" s="53"/>
      <c r="AE551" s="73"/>
      <c r="AF551" s="73"/>
      <c r="AG551" s="66"/>
      <c r="AH551" s="744">
        <f>'事業主控（こちらにご入力下さい）'!AH551</f>
        <v>0</v>
      </c>
      <c r="AI551" s="745"/>
      <c r="AJ551" s="745"/>
      <c r="AK551" s="1080"/>
      <c r="AL551" s="53"/>
      <c r="AM551" s="54"/>
      <c r="AN551" s="744">
        <f>'事業主控（こちらにご入力下さい）'!AN551</f>
        <v>0</v>
      </c>
      <c r="AO551" s="745"/>
      <c r="AP551" s="745"/>
      <c r="AQ551" s="745"/>
      <c r="AR551" s="745"/>
      <c r="AS551" s="74"/>
    </row>
    <row r="552" spans="2:45" ht="18" customHeight="1" x14ac:dyDescent="0.15">
      <c r="B552" s="1075"/>
      <c r="C552" s="1076"/>
      <c r="D552" s="1076"/>
      <c r="E552" s="1076"/>
      <c r="F552" s="1076"/>
      <c r="G552" s="1076"/>
      <c r="H552" s="1076"/>
      <c r="I552" s="1161"/>
      <c r="J552" s="1075"/>
      <c r="K552" s="1076"/>
      <c r="L552" s="1076"/>
      <c r="M552" s="1076"/>
      <c r="N552" s="1077"/>
      <c r="O552" s="75">
        <f>'事業主控（こちらにご入力下さい）'!O552</f>
        <v>0</v>
      </c>
      <c r="P552" s="16" t="s">
        <v>45</v>
      </c>
      <c r="Q552" s="75">
        <f>'事業主控（こちらにご入力下さい）'!Q552</f>
        <v>0</v>
      </c>
      <c r="R552" s="16" t="s">
        <v>46</v>
      </c>
      <c r="S552" s="75">
        <f>'事業主控（こちらにご入力下さい）'!S552</f>
        <v>0</v>
      </c>
      <c r="T552" s="480" t="s">
        <v>48</v>
      </c>
      <c r="U552" s="480"/>
      <c r="V552" s="927">
        <f>'事業主控（こちらにご入力下さい）'!V552</f>
        <v>0</v>
      </c>
      <c r="W552" s="928"/>
      <c r="X552" s="928"/>
      <c r="Y552" s="928"/>
      <c r="Z552" s="927">
        <f>'事業主控（こちらにご入力下さい）'!Z552</f>
        <v>0</v>
      </c>
      <c r="AA552" s="928"/>
      <c r="AB552" s="928"/>
      <c r="AC552" s="928"/>
      <c r="AD552" s="927">
        <f>'事業主控（こちらにご入力下さい）'!AD552</f>
        <v>0</v>
      </c>
      <c r="AE552" s="928"/>
      <c r="AF552" s="928"/>
      <c r="AG552" s="928"/>
      <c r="AH552" s="927">
        <f>'事業主控（こちらにご入力下さい）'!AH552</f>
        <v>0</v>
      </c>
      <c r="AI552" s="928"/>
      <c r="AJ552" s="928"/>
      <c r="AK552" s="1082"/>
      <c r="AL552" s="439">
        <f>'事業主控（こちらにご入力下さい）'!AL552</f>
        <v>0</v>
      </c>
      <c r="AM552" s="1081"/>
      <c r="AN552" s="708">
        <f>'事業主控（こちらにご入力下さい）'!AN552</f>
        <v>0</v>
      </c>
      <c r="AO552" s="709"/>
      <c r="AP552" s="709"/>
      <c r="AQ552" s="709"/>
      <c r="AR552" s="709"/>
      <c r="AS552" s="58"/>
    </row>
    <row r="553" spans="2:45" ht="18" customHeight="1" x14ac:dyDescent="0.15">
      <c r="B553" s="1072">
        <f>'事業主控（こちらにご入力下さい）'!B553</f>
        <v>0</v>
      </c>
      <c r="C553" s="1073"/>
      <c r="D553" s="1073"/>
      <c r="E553" s="1073"/>
      <c r="F553" s="1073"/>
      <c r="G553" s="1073"/>
      <c r="H553" s="1073"/>
      <c r="I553" s="1160"/>
      <c r="J553" s="1072">
        <f>'事業主控（こちらにご入力下さい）'!J553</f>
        <v>0</v>
      </c>
      <c r="K553" s="1073"/>
      <c r="L553" s="1073"/>
      <c r="M553" s="1073"/>
      <c r="N553" s="1074"/>
      <c r="O553" s="71">
        <f>'事業主控（こちらにご入力下さい）'!O553</f>
        <v>0</v>
      </c>
      <c r="P553" s="5" t="s">
        <v>45</v>
      </c>
      <c r="Q553" s="71">
        <f>'事業主控（こちらにご入力下さい）'!Q553</f>
        <v>0</v>
      </c>
      <c r="R553" s="5" t="s">
        <v>46</v>
      </c>
      <c r="S553" s="71">
        <f>'事業主控（こちらにご入力下さい）'!S553</f>
        <v>0</v>
      </c>
      <c r="T553" s="1022" t="s">
        <v>47</v>
      </c>
      <c r="U553" s="1022"/>
      <c r="V553" s="742">
        <f>'事業主控（こちらにご入力下さい）'!V553</f>
        <v>0</v>
      </c>
      <c r="W553" s="743"/>
      <c r="X553" s="743"/>
      <c r="Y553" s="66"/>
      <c r="Z553" s="53"/>
      <c r="AA553" s="73"/>
      <c r="AB553" s="73"/>
      <c r="AC553" s="66"/>
      <c r="AD553" s="53"/>
      <c r="AE553" s="73"/>
      <c r="AF553" s="73"/>
      <c r="AG553" s="66"/>
      <c r="AH553" s="744">
        <f>'事業主控（こちらにご入力下さい）'!AH553</f>
        <v>0</v>
      </c>
      <c r="AI553" s="745"/>
      <c r="AJ553" s="745"/>
      <c r="AK553" s="1080"/>
      <c r="AL553" s="53"/>
      <c r="AM553" s="54"/>
      <c r="AN553" s="744">
        <f>'事業主控（こちらにご入力下さい）'!AN553</f>
        <v>0</v>
      </c>
      <c r="AO553" s="745"/>
      <c r="AP553" s="745"/>
      <c r="AQ553" s="745"/>
      <c r="AR553" s="745"/>
      <c r="AS553" s="74"/>
    </row>
    <row r="554" spans="2:45" ht="18" customHeight="1" x14ac:dyDescent="0.15">
      <c r="B554" s="1075"/>
      <c r="C554" s="1076"/>
      <c r="D554" s="1076"/>
      <c r="E554" s="1076"/>
      <c r="F554" s="1076"/>
      <c r="G554" s="1076"/>
      <c r="H554" s="1076"/>
      <c r="I554" s="1161"/>
      <c r="J554" s="1075"/>
      <c r="K554" s="1076"/>
      <c r="L554" s="1076"/>
      <c r="M554" s="1076"/>
      <c r="N554" s="1077"/>
      <c r="O554" s="75">
        <f>'事業主控（こちらにご入力下さい）'!O554</f>
        <v>0</v>
      </c>
      <c r="P554" s="16" t="s">
        <v>45</v>
      </c>
      <c r="Q554" s="75">
        <f>'事業主控（こちらにご入力下さい）'!Q554</f>
        <v>0</v>
      </c>
      <c r="R554" s="16" t="s">
        <v>46</v>
      </c>
      <c r="S554" s="75">
        <f>'事業主控（こちらにご入力下さい）'!S554</f>
        <v>0</v>
      </c>
      <c r="T554" s="480" t="s">
        <v>48</v>
      </c>
      <c r="U554" s="480"/>
      <c r="V554" s="927">
        <f>'事業主控（こちらにご入力下さい）'!V554</f>
        <v>0</v>
      </c>
      <c r="W554" s="928"/>
      <c r="X554" s="928"/>
      <c r="Y554" s="928"/>
      <c r="Z554" s="927">
        <f>'事業主控（こちらにご入力下さい）'!Z554</f>
        <v>0</v>
      </c>
      <c r="AA554" s="928"/>
      <c r="AB554" s="928"/>
      <c r="AC554" s="928"/>
      <c r="AD554" s="927">
        <f>'事業主控（こちらにご入力下さい）'!AD554</f>
        <v>0</v>
      </c>
      <c r="AE554" s="928"/>
      <c r="AF554" s="928"/>
      <c r="AG554" s="928"/>
      <c r="AH554" s="927">
        <f>'事業主控（こちらにご入力下さい）'!AH554</f>
        <v>0</v>
      </c>
      <c r="AI554" s="928"/>
      <c r="AJ554" s="928"/>
      <c r="AK554" s="1082"/>
      <c r="AL554" s="439">
        <f>'事業主控（こちらにご入力下さい）'!AL554</f>
        <v>0</v>
      </c>
      <c r="AM554" s="1081"/>
      <c r="AN554" s="708">
        <f>'事業主控（こちらにご入力下さい）'!AN554</f>
        <v>0</v>
      </c>
      <c r="AO554" s="709"/>
      <c r="AP554" s="709"/>
      <c r="AQ554" s="709"/>
      <c r="AR554" s="709"/>
      <c r="AS554" s="58"/>
    </row>
    <row r="555" spans="2:45" ht="18" customHeight="1" x14ac:dyDescent="0.15">
      <c r="B555" s="441" t="s">
        <v>85</v>
      </c>
      <c r="C555" s="442"/>
      <c r="D555" s="442"/>
      <c r="E555" s="443"/>
      <c r="F555" s="1163">
        <f>'事業主控（こちらにご入力下さい）'!F555</f>
        <v>0</v>
      </c>
      <c r="G555" s="1164"/>
      <c r="H555" s="1164"/>
      <c r="I555" s="1164"/>
      <c r="J555" s="1164"/>
      <c r="K555" s="1164"/>
      <c r="L555" s="1164"/>
      <c r="M555" s="1164"/>
      <c r="N555" s="1165"/>
      <c r="O555" s="441" t="s">
        <v>63</v>
      </c>
      <c r="P555" s="442"/>
      <c r="Q555" s="442"/>
      <c r="R555" s="442"/>
      <c r="S555" s="442"/>
      <c r="T555" s="442"/>
      <c r="U555" s="443"/>
      <c r="V555" s="744">
        <f>'事業主控（こちらにご入力下さい）'!V555</f>
        <v>0</v>
      </c>
      <c r="W555" s="745"/>
      <c r="X555" s="745"/>
      <c r="Y555" s="1080"/>
      <c r="Z555" s="53"/>
      <c r="AA555" s="73"/>
      <c r="AB555" s="73"/>
      <c r="AC555" s="66"/>
      <c r="AD555" s="53"/>
      <c r="AE555" s="73"/>
      <c r="AF555" s="73"/>
      <c r="AG555" s="66"/>
      <c r="AH555" s="744">
        <f>'事業主控（こちらにご入力下さい）'!AH555</f>
        <v>0</v>
      </c>
      <c r="AI555" s="745"/>
      <c r="AJ555" s="745"/>
      <c r="AK555" s="1080"/>
      <c r="AL555" s="53"/>
      <c r="AM555" s="54"/>
      <c r="AN555" s="744">
        <f>'事業主控（こちらにご入力下さい）'!AN555</f>
        <v>0</v>
      </c>
      <c r="AO555" s="745"/>
      <c r="AP555" s="745"/>
      <c r="AQ555" s="745"/>
      <c r="AR555" s="745"/>
      <c r="AS555" s="74"/>
    </row>
    <row r="556" spans="2:45" ht="18" customHeight="1" x14ac:dyDescent="0.15">
      <c r="B556" s="444"/>
      <c r="C556" s="445"/>
      <c r="D556" s="445"/>
      <c r="E556" s="446"/>
      <c r="F556" s="1166"/>
      <c r="G556" s="1167"/>
      <c r="H556" s="1167"/>
      <c r="I556" s="1167"/>
      <c r="J556" s="1167"/>
      <c r="K556" s="1167"/>
      <c r="L556" s="1167"/>
      <c r="M556" s="1167"/>
      <c r="N556" s="1168"/>
      <c r="O556" s="444"/>
      <c r="P556" s="445"/>
      <c r="Q556" s="445"/>
      <c r="R556" s="445"/>
      <c r="S556" s="445"/>
      <c r="T556" s="445"/>
      <c r="U556" s="446"/>
      <c r="V556" s="434">
        <f>'事業主控（こちらにご入力下さい）'!V556</f>
        <v>0</v>
      </c>
      <c r="W556" s="1054"/>
      <c r="X556" s="1054"/>
      <c r="Y556" s="1055"/>
      <c r="Z556" s="434">
        <f>'事業主控（こちらにご入力下さい）'!Z556</f>
        <v>0</v>
      </c>
      <c r="AA556" s="1052"/>
      <c r="AB556" s="1052"/>
      <c r="AC556" s="1053"/>
      <c r="AD556" s="434">
        <f>'事業主控（こちらにご入力下さい）'!AD556</f>
        <v>0</v>
      </c>
      <c r="AE556" s="1052"/>
      <c r="AF556" s="1052"/>
      <c r="AG556" s="1053"/>
      <c r="AH556" s="434">
        <f>'事業主控（こちらにご入力下さい）'!AH556</f>
        <v>0</v>
      </c>
      <c r="AI556" s="435"/>
      <c r="AJ556" s="435"/>
      <c r="AK556" s="435"/>
      <c r="AL556" s="55"/>
      <c r="AM556" s="56"/>
      <c r="AN556" s="434">
        <f>'事業主控（こちらにご入力下さい）'!AN556</f>
        <v>0</v>
      </c>
      <c r="AO556" s="1054"/>
      <c r="AP556" s="1054"/>
      <c r="AQ556" s="1054"/>
      <c r="AR556" s="1054"/>
      <c r="AS556" s="182"/>
    </row>
    <row r="557" spans="2:45" ht="18" customHeight="1" x14ac:dyDescent="0.15">
      <c r="B557" s="447"/>
      <c r="C557" s="448"/>
      <c r="D557" s="448"/>
      <c r="E557" s="449"/>
      <c r="F557" s="1169"/>
      <c r="G557" s="1170"/>
      <c r="H557" s="1170"/>
      <c r="I557" s="1170"/>
      <c r="J557" s="1170"/>
      <c r="K557" s="1170"/>
      <c r="L557" s="1170"/>
      <c r="M557" s="1170"/>
      <c r="N557" s="1171"/>
      <c r="O557" s="447"/>
      <c r="P557" s="448"/>
      <c r="Q557" s="448"/>
      <c r="R557" s="448"/>
      <c r="S557" s="448"/>
      <c r="T557" s="448"/>
      <c r="U557" s="449"/>
      <c r="V557" s="708">
        <f>'事業主控（こちらにご入力下さい）'!V557</f>
        <v>0</v>
      </c>
      <c r="W557" s="709"/>
      <c r="X557" s="709"/>
      <c r="Y557" s="1079"/>
      <c r="Z557" s="708">
        <f>'事業主控（こちらにご入力下さい）'!Z557</f>
        <v>0</v>
      </c>
      <c r="AA557" s="709"/>
      <c r="AB557" s="709"/>
      <c r="AC557" s="1079"/>
      <c r="AD557" s="708">
        <f>'事業主控（こちらにご入力下さい）'!AD557</f>
        <v>0</v>
      </c>
      <c r="AE557" s="709"/>
      <c r="AF557" s="709"/>
      <c r="AG557" s="1079"/>
      <c r="AH557" s="708">
        <f>'事業主控（こちらにご入力下さい）'!AH557</f>
        <v>0</v>
      </c>
      <c r="AI557" s="709"/>
      <c r="AJ557" s="709"/>
      <c r="AK557" s="1079"/>
      <c r="AL557" s="57"/>
      <c r="AM557" s="58"/>
      <c r="AN557" s="708">
        <f>'事業主控（こちらにご入力下さい）'!AN557</f>
        <v>0</v>
      </c>
      <c r="AO557" s="709"/>
      <c r="AP557" s="709"/>
      <c r="AQ557" s="709"/>
      <c r="AR557" s="709"/>
      <c r="AS557" s="58"/>
    </row>
    <row r="558" spans="2:45" ht="18" customHeight="1" x14ac:dyDescent="0.15">
      <c r="AN558" s="1078">
        <f>'事業主控（こちらにご入力下さい）'!AN558:AR558</f>
        <v>0</v>
      </c>
      <c r="AO558" s="1078"/>
      <c r="AP558" s="1078"/>
      <c r="AQ558" s="1078"/>
      <c r="AR558" s="1078"/>
    </row>
    <row r="559" spans="2:45" ht="31.5" customHeight="1" x14ac:dyDescent="0.15">
      <c r="AN559" s="82"/>
      <c r="AO559" s="82"/>
      <c r="AP559" s="82"/>
      <c r="AQ559" s="82"/>
      <c r="AR559" s="82"/>
    </row>
    <row r="560" spans="2:45" ht="7.5" customHeight="1" x14ac:dyDescent="0.15">
      <c r="X560" s="6"/>
      <c r="Y560" s="6"/>
    </row>
    <row r="561" spans="2:45" ht="10.5" customHeight="1" x14ac:dyDescent="0.15">
      <c r="X561" s="6"/>
      <c r="Y561" s="6"/>
    </row>
    <row r="562" spans="2:45" ht="5.25" customHeight="1" x14ac:dyDescent="0.15">
      <c r="X562" s="6"/>
      <c r="Y562" s="6"/>
    </row>
    <row r="563" spans="2:45" ht="5.25" customHeight="1" x14ac:dyDescent="0.15">
      <c r="X563" s="6"/>
      <c r="Y563" s="6"/>
    </row>
    <row r="564" spans="2:45" ht="5.25" customHeight="1" x14ac:dyDescent="0.15">
      <c r="X564" s="6"/>
      <c r="Y564" s="6"/>
    </row>
    <row r="565" spans="2:45" ht="5.25" customHeight="1" x14ac:dyDescent="0.15">
      <c r="X565" s="6"/>
      <c r="Y565" s="6"/>
    </row>
    <row r="566" spans="2:45" ht="17.25" customHeight="1" x14ac:dyDescent="0.15">
      <c r="B566" s="2" t="s">
        <v>50</v>
      </c>
      <c r="S566" s="4"/>
      <c r="T566" s="4"/>
      <c r="U566" s="4"/>
      <c r="V566" s="4"/>
      <c r="W566" s="4"/>
      <c r="AL566" s="48"/>
      <c r="AM566" s="48"/>
      <c r="AN566" s="48"/>
      <c r="AO566" s="48"/>
    </row>
    <row r="567" spans="2:45" ht="12.75" customHeight="1" x14ac:dyDescent="0.15">
      <c r="M567" s="49"/>
      <c r="N567" s="49"/>
      <c r="O567" s="49"/>
      <c r="P567" s="49"/>
      <c r="Q567" s="49"/>
      <c r="R567" s="49"/>
      <c r="S567" s="49"/>
      <c r="T567" s="50"/>
      <c r="U567" s="50"/>
      <c r="V567" s="50"/>
      <c r="W567" s="50"/>
      <c r="X567" s="50"/>
      <c r="Y567" s="50"/>
      <c r="Z567" s="50"/>
      <c r="AA567" s="49"/>
      <c r="AB567" s="49"/>
      <c r="AC567" s="49"/>
      <c r="AL567" s="48"/>
      <c r="AM567" s="560" t="s">
        <v>268</v>
      </c>
      <c r="AN567" s="1172"/>
      <c r="AO567" s="1172"/>
      <c r="AP567" s="1173"/>
    </row>
    <row r="568" spans="2:45" ht="12.75" customHeight="1" x14ac:dyDescent="0.15">
      <c r="M568" s="49"/>
      <c r="N568" s="49"/>
      <c r="O568" s="49"/>
      <c r="P568" s="49"/>
      <c r="Q568" s="49"/>
      <c r="R568" s="49"/>
      <c r="S568" s="49"/>
      <c r="T568" s="50"/>
      <c r="U568" s="50"/>
      <c r="V568" s="50"/>
      <c r="W568" s="50"/>
      <c r="X568" s="50"/>
      <c r="Y568" s="50"/>
      <c r="Z568" s="50"/>
      <c r="AA568" s="49"/>
      <c r="AB568" s="49"/>
      <c r="AC568" s="49"/>
      <c r="AL568" s="48"/>
      <c r="AM568" s="1174"/>
      <c r="AN568" s="1175"/>
      <c r="AO568" s="1175"/>
      <c r="AP568" s="1176"/>
    </row>
    <row r="569" spans="2:45" ht="12.75" customHeight="1" x14ac:dyDescent="0.15">
      <c r="M569" s="49"/>
      <c r="N569" s="49"/>
      <c r="O569" s="49"/>
      <c r="P569" s="49"/>
      <c r="Q569" s="49"/>
      <c r="R569" s="49"/>
      <c r="S569" s="49"/>
      <c r="T569" s="49"/>
      <c r="U569" s="49"/>
      <c r="V569" s="49"/>
      <c r="W569" s="49"/>
      <c r="X569" s="49"/>
      <c r="Y569" s="49"/>
      <c r="Z569" s="49"/>
      <c r="AA569" s="49"/>
      <c r="AB569" s="49"/>
      <c r="AC569" s="49"/>
      <c r="AL569" s="48"/>
      <c r="AM569" s="48"/>
      <c r="AN569" s="222"/>
      <c r="AO569" s="222"/>
    </row>
    <row r="570" spans="2:45" ht="6" customHeight="1" x14ac:dyDescent="0.15">
      <c r="M570" s="49"/>
      <c r="N570" s="49"/>
      <c r="O570" s="49"/>
      <c r="P570" s="49"/>
      <c r="Q570" s="49"/>
      <c r="R570" s="49"/>
      <c r="S570" s="49"/>
      <c r="T570" s="49"/>
      <c r="U570" s="49"/>
      <c r="V570" s="49"/>
      <c r="W570" s="49"/>
      <c r="X570" s="49"/>
      <c r="Y570" s="49"/>
      <c r="Z570" s="49"/>
      <c r="AA570" s="49"/>
      <c r="AB570" s="49"/>
      <c r="AC570" s="49"/>
      <c r="AL570" s="48"/>
      <c r="AM570" s="48"/>
    </row>
    <row r="571" spans="2:45" ht="12.75" customHeight="1" x14ac:dyDescent="0.15">
      <c r="B571" s="566" t="s">
        <v>2</v>
      </c>
      <c r="C571" s="567"/>
      <c r="D571" s="567"/>
      <c r="E571" s="567"/>
      <c r="F571" s="567"/>
      <c r="G571" s="567"/>
      <c r="H571" s="567"/>
      <c r="I571" s="567"/>
      <c r="J571" s="569" t="s">
        <v>10</v>
      </c>
      <c r="K571" s="569"/>
      <c r="L571" s="3" t="s">
        <v>3</v>
      </c>
      <c r="M571" s="569" t="s">
        <v>11</v>
      </c>
      <c r="N571" s="569"/>
      <c r="O571" s="570" t="s">
        <v>12</v>
      </c>
      <c r="P571" s="569"/>
      <c r="Q571" s="569"/>
      <c r="R571" s="569"/>
      <c r="S571" s="569"/>
      <c r="T571" s="569"/>
      <c r="U571" s="569" t="s">
        <v>13</v>
      </c>
      <c r="V571" s="569"/>
      <c r="W571" s="569"/>
      <c r="AD571" s="5"/>
      <c r="AE571" s="5"/>
      <c r="AF571" s="5"/>
      <c r="AG571" s="5"/>
      <c r="AH571" s="5"/>
      <c r="AI571" s="5"/>
      <c r="AJ571" s="5"/>
      <c r="AL571" s="571">
        <f>$AL$9</f>
        <v>0</v>
      </c>
      <c r="AM571" s="572"/>
      <c r="AN571" s="502" t="s">
        <v>4</v>
      </c>
      <c r="AO571" s="502"/>
      <c r="AP571" s="572">
        <v>14</v>
      </c>
      <c r="AQ571" s="572"/>
      <c r="AR571" s="502" t="s">
        <v>5</v>
      </c>
      <c r="AS571" s="503"/>
    </row>
    <row r="572" spans="2:45" ht="13.5" customHeight="1" x14ac:dyDescent="0.15">
      <c r="B572" s="567"/>
      <c r="C572" s="567"/>
      <c r="D572" s="567"/>
      <c r="E572" s="567"/>
      <c r="F572" s="567"/>
      <c r="G572" s="567"/>
      <c r="H572" s="567"/>
      <c r="I572" s="567"/>
      <c r="J572" s="508" t="str">
        <f>$J$10</f>
        <v>1</v>
      </c>
      <c r="K572" s="510" t="str">
        <f>$K$10</f>
        <v>2</v>
      </c>
      <c r="L572" s="513" t="str">
        <f>$L$10</f>
        <v>1</v>
      </c>
      <c r="M572" s="516" t="str">
        <f>$M$10</f>
        <v>0</v>
      </c>
      <c r="N572" s="510" t="str">
        <f>$N$10</f>
        <v>3</v>
      </c>
      <c r="O572" s="516" t="str">
        <f>$O$10</f>
        <v>9</v>
      </c>
      <c r="P572" s="519" t="str">
        <f>$P$10</f>
        <v>3</v>
      </c>
      <c r="Q572" s="519" t="str">
        <f>$Q$10</f>
        <v>9</v>
      </c>
      <c r="R572" s="519" t="str">
        <f>$R$10</f>
        <v>0</v>
      </c>
      <c r="S572" s="519" t="str">
        <f>$S$10</f>
        <v>2</v>
      </c>
      <c r="T572" s="510" t="str">
        <f>$T$10</f>
        <v>5</v>
      </c>
      <c r="U572" s="516">
        <f>$U$10</f>
        <v>0</v>
      </c>
      <c r="V572" s="519">
        <f>$V$10</f>
        <v>0</v>
      </c>
      <c r="W572" s="510">
        <f>$W$10</f>
        <v>0</v>
      </c>
      <c r="AD572" s="5"/>
      <c r="AE572" s="5"/>
      <c r="AF572" s="5"/>
      <c r="AG572" s="5"/>
      <c r="AH572" s="5"/>
      <c r="AI572" s="5"/>
      <c r="AJ572" s="5"/>
      <c r="AL572" s="573"/>
      <c r="AM572" s="574"/>
      <c r="AN572" s="504"/>
      <c r="AO572" s="504"/>
      <c r="AP572" s="574"/>
      <c r="AQ572" s="574"/>
      <c r="AR572" s="504"/>
      <c r="AS572" s="505"/>
    </row>
    <row r="573" spans="2:45" ht="9" customHeight="1" x14ac:dyDescent="0.15">
      <c r="B573" s="567"/>
      <c r="C573" s="567"/>
      <c r="D573" s="567"/>
      <c r="E573" s="567"/>
      <c r="F573" s="567"/>
      <c r="G573" s="567"/>
      <c r="H573" s="567"/>
      <c r="I573" s="567"/>
      <c r="J573" s="509"/>
      <c r="K573" s="511"/>
      <c r="L573" s="514"/>
      <c r="M573" s="517"/>
      <c r="N573" s="511"/>
      <c r="O573" s="517"/>
      <c r="P573" s="520"/>
      <c r="Q573" s="520"/>
      <c r="R573" s="520"/>
      <c r="S573" s="520"/>
      <c r="T573" s="511"/>
      <c r="U573" s="517"/>
      <c r="V573" s="520"/>
      <c r="W573" s="511"/>
      <c r="AD573" s="5"/>
      <c r="AE573" s="5"/>
      <c r="AF573" s="5"/>
      <c r="AG573" s="5"/>
      <c r="AH573" s="5"/>
      <c r="AI573" s="5"/>
      <c r="AJ573" s="5"/>
      <c r="AL573" s="575"/>
      <c r="AM573" s="576"/>
      <c r="AN573" s="506"/>
      <c r="AO573" s="506"/>
      <c r="AP573" s="576"/>
      <c r="AQ573" s="576"/>
      <c r="AR573" s="506"/>
      <c r="AS573" s="507"/>
    </row>
    <row r="574" spans="2:45" ht="6" customHeight="1" x14ac:dyDescent="0.15">
      <c r="B574" s="568"/>
      <c r="C574" s="568"/>
      <c r="D574" s="568"/>
      <c r="E574" s="568"/>
      <c r="F574" s="568"/>
      <c r="G574" s="568"/>
      <c r="H574" s="568"/>
      <c r="I574" s="568"/>
      <c r="J574" s="509"/>
      <c r="K574" s="512"/>
      <c r="L574" s="515"/>
      <c r="M574" s="518"/>
      <c r="N574" s="512"/>
      <c r="O574" s="518"/>
      <c r="P574" s="521"/>
      <c r="Q574" s="521"/>
      <c r="R574" s="521"/>
      <c r="S574" s="521"/>
      <c r="T574" s="512"/>
      <c r="U574" s="518"/>
      <c r="V574" s="521"/>
      <c r="W574" s="512"/>
    </row>
    <row r="575" spans="2:45" ht="15" customHeight="1" x14ac:dyDescent="0.15">
      <c r="B575" s="487" t="s">
        <v>51</v>
      </c>
      <c r="C575" s="488"/>
      <c r="D575" s="488"/>
      <c r="E575" s="488"/>
      <c r="F575" s="488"/>
      <c r="G575" s="488"/>
      <c r="H575" s="488"/>
      <c r="I575" s="489"/>
      <c r="J575" s="487" t="s">
        <v>6</v>
      </c>
      <c r="K575" s="488"/>
      <c r="L575" s="488"/>
      <c r="M575" s="488"/>
      <c r="N575" s="496"/>
      <c r="O575" s="499" t="s">
        <v>52</v>
      </c>
      <c r="P575" s="488"/>
      <c r="Q575" s="488"/>
      <c r="R575" s="488"/>
      <c r="S575" s="488"/>
      <c r="T575" s="488"/>
      <c r="U575" s="489"/>
      <c r="V575" s="12" t="s">
        <v>53</v>
      </c>
      <c r="W575" s="27"/>
      <c r="X575" s="27"/>
      <c r="Y575" s="526" t="s">
        <v>54</v>
      </c>
      <c r="Z575" s="526"/>
      <c r="AA575" s="526"/>
      <c r="AB575" s="526"/>
      <c r="AC575" s="526"/>
      <c r="AD575" s="526"/>
      <c r="AE575" s="526"/>
      <c r="AF575" s="526"/>
      <c r="AG575" s="526"/>
      <c r="AH575" s="526"/>
      <c r="AI575" s="27"/>
      <c r="AJ575" s="27"/>
      <c r="AK575" s="28"/>
      <c r="AL575" s="527" t="s">
        <v>55</v>
      </c>
      <c r="AM575" s="527"/>
      <c r="AN575" s="528" t="s">
        <v>62</v>
      </c>
      <c r="AO575" s="528"/>
      <c r="AP575" s="528"/>
      <c r="AQ575" s="528"/>
      <c r="AR575" s="528"/>
      <c r="AS575" s="529"/>
    </row>
    <row r="576" spans="2:45" ht="13.5" customHeight="1" x14ac:dyDescent="0.15">
      <c r="B576" s="490"/>
      <c r="C576" s="491"/>
      <c r="D576" s="491"/>
      <c r="E576" s="491"/>
      <c r="F576" s="491"/>
      <c r="G576" s="491"/>
      <c r="H576" s="491"/>
      <c r="I576" s="492"/>
      <c r="J576" s="490"/>
      <c r="K576" s="491"/>
      <c r="L576" s="491"/>
      <c r="M576" s="491"/>
      <c r="N576" s="497"/>
      <c r="O576" s="500"/>
      <c r="P576" s="491"/>
      <c r="Q576" s="491"/>
      <c r="R576" s="491"/>
      <c r="S576" s="491"/>
      <c r="T576" s="491"/>
      <c r="U576" s="492"/>
      <c r="V576" s="530" t="s">
        <v>7</v>
      </c>
      <c r="W576" s="643"/>
      <c r="X576" s="643"/>
      <c r="Y576" s="644"/>
      <c r="Z576" s="536" t="s">
        <v>16</v>
      </c>
      <c r="AA576" s="537"/>
      <c r="AB576" s="537"/>
      <c r="AC576" s="538"/>
      <c r="AD576" s="648" t="s">
        <v>17</v>
      </c>
      <c r="AE576" s="649"/>
      <c r="AF576" s="649"/>
      <c r="AG576" s="650"/>
      <c r="AH576" s="1090" t="s">
        <v>86</v>
      </c>
      <c r="AI576" s="502"/>
      <c r="AJ576" s="502"/>
      <c r="AK576" s="503"/>
      <c r="AL576" s="554" t="s">
        <v>56</v>
      </c>
      <c r="AM576" s="554"/>
      <c r="AN576" s="556" t="s">
        <v>19</v>
      </c>
      <c r="AO576" s="557"/>
      <c r="AP576" s="557"/>
      <c r="AQ576" s="557"/>
      <c r="AR576" s="558"/>
      <c r="AS576" s="559"/>
    </row>
    <row r="577" spans="2:45" ht="13.5" customHeight="1" x14ac:dyDescent="0.15">
      <c r="B577" s="493"/>
      <c r="C577" s="494"/>
      <c r="D577" s="494"/>
      <c r="E577" s="494"/>
      <c r="F577" s="494"/>
      <c r="G577" s="494"/>
      <c r="H577" s="494"/>
      <c r="I577" s="495"/>
      <c r="J577" s="493"/>
      <c r="K577" s="494"/>
      <c r="L577" s="494"/>
      <c r="M577" s="494"/>
      <c r="N577" s="498"/>
      <c r="O577" s="501"/>
      <c r="P577" s="494"/>
      <c r="Q577" s="494"/>
      <c r="R577" s="494"/>
      <c r="S577" s="494"/>
      <c r="T577" s="494"/>
      <c r="U577" s="495"/>
      <c r="V577" s="645"/>
      <c r="W577" s="646"/>
      <c r="X577" s="646"/>
      <c r="Y577" s="647"/>
      <c r="Z577" s="539"/>
      <c r="AA577" s="540"/>
      <c r="AB577" s="540"/>
      <c r="AC577" s="541"/>
      <c r="AD577" s="651"/>
      <c r="AE577" s="652"/>
      <c r="AF577" s="652"/>
      <c r="AG577" s="653"/>
      <c r="AH577" s="1091"/>
      <c r="AI577" s="506"/>
      <c r="AJ577" s="506"/>
      <c r="AK577" s="507"/>
      <c r="AL577" s="555"/>
      <c r="AM577" s="555"/>
      <c r="AN577" s="524"/>
      <c r="AO577" s="524"/>
      <c r="AP577" s="524"/>
      <c r="AQ577" s="524"/>
      <c r="AR577" s="524"/>
      <c r="AS577" s="525"/>
    </row>
    <row r="578" spans="2:45" ht="18" customHeight="1" x14ac:dyDescent="0.15">
      <c r="B578" s="1092">
        <f>'事業主控（こちらにご入力下さい）'!B578</f>
        <v>0</v>
      </c>
      <c r="C578" s="1093"/>
      <c r="D578" s="1093"/>
      <c r="E578" s="1093"/>
      <c r="F578" s="1093"/>
      <c r="G578" s="1093"/>
      <c r="H578" s="1093"/>
      <c r="I578" s="1162"/>
      <c r="J578" s="1092">
        <f>'事業主控（こちらにご入力下さい）'!J578</f>
        <v>0</v>
      </c>
      <c r="K578" s="1093"/>
      <c r="L578" s="1093"/>
      <c r="M578" s="1093"/>
      <c r="N578" s="1094"/>
      <c r="O578" s="68">
        <f>'事業主控（こちらにご入力下さい）'!O578</f>
        <v>0</v>
      </c>
      <c r="P578" s="15" t="s">
        <v>45</v>
      </c>
      <c r="Q578" s="68">
        <f>'事業主控（こちらにご入力下さい）'!Q578</f>
        <v>0</v>
      </c>
      <c r="R578" s="15" t="s">
        <v>46</v>
      </c>
      <c r="S578" s="68">
        <f>'事業主控（こちらにご入力下さい）'!S578</f>
        <v>0</v>
      </c>
      <c r="T578" s="474" t="s">
        <v>47</v>
      </c>
      <c r="U578" s="474"/>
      <c r="V578" s="742">
        <f>'事業主控（こちらにご入力下さい）'!V578</f>
        <v>0</v>
      </c>
      <c r="W578" s="743"/>
      <c r="X578" s="743"/>
      <c r="Y578" s="65" t="s">
        <v>8</v>
      </c>
      <c r="Z578" s="53"/>
      <c r="AA578" s="73"/>
      <c r="AB578" s="73"/>
      <c r="AC578" s="65" t="s">
        <v>8</v>
      </c>
      <c r="AD578" s="53"/>
      <c r="AE578" s="73"/>
      <c r="AF578" s="73"/>
      <c r="AG578" s="70" t="s">
        <v>8</v>
      </c>
      <c r="AH578" s="1134">
        <f>'事業主控（こちらにご入力下さい）'!AH578</f>
        <v>0</v>
      </c>
      <c r="AI578" s="1135"/>
      <c r="AJ578" s="1135"/>
      <c r="AK578" s="1136"/>
      <c r="AL578" s="53"/>
      <c r="AM578" s="54"/>
      <c r="AN578" s="744">
        <f>'事業主控（こちらにご入力下さい）'!AN578</f>
        <v>0</v>
      </c>
      <c r="AO578" s="745"/>
      <c r="AP578" s="745"/>
      <c r="AQ578" s="745"/>
      <c r="AR578" s="745"/>
      <c r="AS578" s="70" t="s">
        <v>8</v>
      </c>
    </row>
    <row r="579" spans="2:45" ht="18" customHeight="1" x14ac:dyDescent="0.15">
      <c r="B579" s="1075"/>
      <c r="C579" s="1076"/>
      <c r="D579" s="1076"/>
      <c r="E579" s="1076"/>
      <c r="F579" s="1076"/>
      <c r="G579" s="1076"/>
      <c r="H579" s="1076"/>
      <c r="I579" s="1161"/>
      <c r="J579" s="1075"/>
      <c r="K579" s="1076"/>
      <c r="L579" s="1076"/>
      <c r="M579" s="1076"/>
      <c r="N579" s="1077"/>
      <c r="O579" s="75">
        <f>'事業主控（こちらにご入力下さい）'!O579</f>
        <v>0</v>
      </c>
      <c r="P579" s="16" t="s">
        <v>45</v>
      </c>
      <c r="Q579" s="75">
        <f>'事業主控（こちらにご入力下さい）'!Q579</f>
        <v>0</v>
      </c>
      <c r="R579" s="16" t="s">
        <v>46</v>
      </c>
      <c r="S579" s="75">
        <f>'事業主控（こちらにご入力下さい）'!S579</f>
        <v>0</v>
      </c>
      <c r="T579" s="480" t="s">
        <v>48</v>
      </c>
      <c r="U579" s="480"/>
      <c r="V579" s="708">
        <f>'事業主控（こちらにご入力下さい）'!V579</f>
        <v>0</v>
      </c>
      <c r="W579" s="709"/>
      <c r="X579" s="709"/>
      <c r="Y579" s="709"/>
      <c r="Z579" s="708">
        <f>'事業主控（こちらにご入力下さい）'!Z579</f>
        <v>0</v>
      </c>
      <c r="AA579" s="709"/>
      <c r="AB579" s="709"/>
      <c r="AC579" s="709"/>
      <c r="AD579" s="708">
        <f>'事業主控（こちらにご入力下さい）'!AD579</f>
        <v>0</v>
      </c>
      <c r="AE579" s="709"/>
      <c r="AF579" s="709"/>
      <c r="AG579" s="1079"/>
      <c r="AH579" s="708">
        <f>'事業主控（こちらにご入力下さい）'!AH579</f>
        <v>0</v>
      </c>
      <c r="AI579" s="709"/>
      <c r="AJ579" s="709"/>
      <c r="AK579" s="1079"/>
      <c r="AL579" s="439">
        <f>'事業主控（こちらにご入力下さい）'!AL579</f>
        <v>0</v>
      </c>
      <c r="AM579" s="1081"/>
      <c r="AN579" s="708">
        <f>'事業主控（こちらにご入力下さい）'!AN579</f>
        <v>0</v>
      </c>
      <c r="AO579" s="709"/>
      <c r="AP579" s="709"/>
      <c r="AQ579" s="709"/>
      <c r="AR579" s="709"/>
      <c r="AS579" s="58"/>
    </row>
    <row r="580" spans="2:45" ht="18" customHeight="1" x14ac:dyDescent="0.15">
      <c r="B580" s="1072">
        <f>'事業主控（こちらにご入力下さい）'!B580</f>
        <v>0</v>
      </c>
      <c r="C580" s="1073"/>
      <c r="D580" s="1073"/>
      <c r="E580" s="1073"/>
      <c r="F580" s="1073"/>
      <c r="G580" s="1073"/>
      <c r="H580" s="1073"/>
      <c r="I580" s="1160"/>
      <c r="J580" s="1072">
        <f>'事業主控（こちらにご入力下さい）'!J580</f>
        <v>0</v>
      </c>
      <c r="K580" s="1073"/>
      <c r="L580" s="1073"/>
      <c r="M580" s="1073"/>
      <c r="N580" s="1074"/>
      <c r="O580" s="71">
        <f>'事業主控（こちらにご入力下さい）'!O580</f>
        <v>0</v>
      </c>
      <c r="P580" s="5" t="s">
        <v>45</v>
      </c>
      <c r="Q580" s="71">
        <f>'事業主控（こちらにご入力下さい）'!Q580</f>
        <v>0</v>
      </c>
      <c r="R580" s="5" t="s">
        <v>46</v>
      </c>
      <c r="S580" s="71">
        <f>'事業主控（こちらにご入力下さい）'!S580</f>
        <v>0</v>
      </c>
      <c r="T580" s="1022" t="s">
        <v>47</v>
      </c>
      <c r="U580" s="1022"/>
      <c r="V580" s="742">
        <f>'事業主控（こちらにご入力下さい）'!V580</f>
        <v>0</v>
      </c>
      <c r="W580" s="743"/>
      <c r="X580" s="743"/>
      <c r="Y580" s="66"/>
      <c r="Z580" s="53"/>
      <c r="AA580" s="73"/>
      <c r="AB580" s="73"/>
      <c r="AC580" s="66"/>
      <c r="AD580" s="53"/>
      <c r="AE580" s="73"/>
      <c r="AF580" s="73"/>
      <c r="AG580" s="66"/>
      <c r="AH580" s="744">
        <f>'事業主控（こちらにご入力下さい）'!AH580</f>
        <v>0</v>
      </c>
      <c r="AI580" s="745"/>
      <c r="AJ580" s="745"/>
      <c r="AK580" s="1080"/>
      <c r="AL580" s="53"/>
      <c r="AM580" s="54"/>
      <c r="AN580" s="744">
        <f>'事業主控（こちらにご入力下さい）'!AN580</f>
        <v>0</v>
      </c>
      <c r="AO580" s="745"/>
      <c r="AP580" s="745"/>
      <c r="AQ580" s="745"/>
      <c r="AR580" s="745"/>
      <c r="AS580" s="74"/>
    </row>
    <row r="581" spans="2:45" ht="18" customHeight="1" x14ac:dyDescent="0.15">
      <c r="B581" s="1075"/>
      <c r="C581" s="1076"/>
      <c r="D581" s="1076"/>
      <c r="E581" s="1076"/>
      <c r="F581" s="1076"/>
      <c r="G581" s="1076"/>
      <c r="H581" s="1076"/>
      <c r="I581" s="1161"/>
      <c r="J581" s="1075"/>
      <c r="K581" s="1076"/>
      <c r="L581" s="1076"/>
      <c r="M581" s="1076"/>
      <c r="N581" s="1077"/>
      <c r="O581" s="75">
        <f>'事業主控（こちらにご入力下さい）'!O581</f>
        <v>0</v>
      </c>
      <c r="P581" s="16" t="s">
        <v>45</v>
      </c>
      <c r="Q581" s="75">
        <f>'事業主控（こちらにご入力下さい）'!Q581</f>
        <v>0</v>
      </c>
      <c r="R581" s="16" t="s">
        <v>46</v>
      </c>
      <c r="S581" s="75">
        <f>'事業主控（こちらにご入力下さい）'!S581</f>
        <v>0</v>
      </c>
      <c r="T581" s="480" t="s">
        <v>48</v>
      </c>
      <c r="U581" s="480"/>
      <c r="V581" s="927">
        <f>'事業主控（こちらにご入力下さい）'!V581</f>
        <v>0</v>
      </c>
      <c r="W581" s="928"/>
      <c r="X581" s="928"/>
      <c r="Y581" s="928"/>
      <c r="Z581" s="927">
        <f>'事業主控（こちらにご入力下さい）'!Z581</f>
        <v>0</v>
      </c>
      <c r="AA581" s="928"/>
      <c r="AB581" s="928"/>
      <c r="AC581" s="928"/>
      <c r="AD581" s="927">
        <f>'事業主控（こちらにご入力下さい）'!AD581</f>
        <v>0</v>
      </c>
      <c r="AE581" s="928"/>
      <c r="AF581" s="928"/>
      <c r="AG581" s="928"/>
      <c r="AH581" s="927">
        <f>'事業主控（こちらにご入力下さい）'!AH581</f>
        <v>0</v>
      </c>
      <c r="AI581" s="928"/>
      <c r="AJ581" s="928"/>
      <c r="AK581" s="1082"/>
      <c r="AL581" s="439">
        <f>'事業主控（こちらにご入力下さい）'!AL581</f>
        <v>0</v>
      </c>
      <c r="AM581" s="1081"/>
      <c r="AN581" s="708">
        <f>'事業主控（こちらにご入力下さい）'!AN581</f>
        <v>0</v>
      </c>
      <c r="AO581" s="709"/>
      <c r="AP581" s="709"/>
      <c r="AQ581" s="709"/>
      <c r="AR581" s="709"/>
      <c r="AS581" s="58"/>
    </row>
    <row r="582" spans="2:45" ht="18" customHeight="1" x14ac:dyDescent="0.15">
      <c r="B582" s="1072">
        <f>'事業主控（こちらにご入力下さい）'!B582</f>
        <v>0</v>
      </c>
      <c r="C582" s="1073"/>
      <c r="D582" s="1073"/>
      <c r="E582" s="1073"/>
      <c r="F582" s="1073"/>
      <c r="G582" s="1073"/>
      <c r="H582" s="1073"/>
      <c r="I582" s="1160"/>
      <c r="J582" s="1072">
        <f>'事業主控（こちらにご入力下さい）'!J582</f>
        <v>0</v>
      </c>
      <c r="K582" s="1073"/>
      <c r="L582" s="1073"/>
      <c r="M582" s="1073"/>
      <c r="N582" s="1074"/>
      <c r="O582" s="71">
        <f>'事業主控（こちらにご入力下さい）'!O582</f>
        <v>0</v>
      </c>
      <c r="P582" s="5" t="s">
        <v>45</v>
      </c>
      <c r="Q582" s="71">
        <f>'事業主控（こちらにご入力下さい）'!Q582</f>
        <v>0</v>
      </c>
      <c r="R582" s="5" t="s">
        <v>46</v>
      </c>
      <c r="S582" s="71">
        <f>'事業主控（こちらにご入力下さい）'!S582</f>
        <v>0</v>
      </c>
      <c r="T582" s="1022" t="s">
        <v>47</v>
      </c>
      <c r="U582" s="1022"/>
      <c r="V582" s="742">
        <f>'事業主控（こちらにご入力下さい）'!V582</f>
        <v>0</v>
      </c>
      <c r="W582" s="743"/>
      <c r="X582" s="743"/>
      <c r="Y582" s="66"/>
      <c r="Z582" s="53"/>
      <c r="AA582" s="73"/>
      <c r="AB582" s="73"/>
      <c r="AC582" s="66"/>
      <c r="AD582" s="53"/>
      <c r="AE582" s="73"/>
      <c r="AF582" s="73"/>
      <c r="AG582" s="66"/>
      <c r="AH582" s="744">
        <f>'事業主控（こちらにご入力下さい）'!AH582</f>
        <v>0</v>
      </c>
      <c r="AI582" s="745"/>
      <c r="AJ582" s="745"/>
      <c r="AK582" s="1080"/>
      <c r="AL582" s="53"/>
      <c r="AM582" s="54"/>
      <c r="AN582" s="744">
        <f>'事業主控（こちらにご入力下さい）'!AN582</f>
        <v>0</v>
      </c>
      <c r="AO582" s="745"/>
      <c r="AP582" s="745"/>
      <c r="AQ582" s="745"/>
      <c r="AR582" s="745"/>
      <c r="AS582" s="74"/>
    </row>
    <row r="583" spans="2:45" ht="18" customHeight="1" x14ac:dyDescent="0.15">
      <c r="B583" s="1075"/>
      <c r="C583" s="1076"/>
      <c r="D583" s="1076"/>
      <c r="E583" s="1076"/>
      <c r="F583" s="1076"/>
      <c r="G583" s="1076"/>
      <c r="H583" s="1076"/>
      <c r="I583" s="1161"/>
      <c r="J583" s="1075"/>
      <c r="K583" s="1076"/>
      <c r="L583" s="1076"/>
      <c r="M583" s="1076"/>
      <c r="N583" s="1077"/>
      <c r="O583" s="75">
        <f>'事業主控（こちらにご入力下さい）'!O583</f>
        <v>0</v>
      </c>
      <c r="P583" s="16" t="s">
        <v>45</v>
      </c>
      <c r="Q583" s="75">
        <f>'事業主控（こちらにご入力下さい）'!Q583</f>
        <v>0</v>
      </c>
      <c r="R583" s="16" t="s">
        <v>46</v>
      </c>
      <c r="S583" s="75">
        <f>'事業主控（こちらにご入力下さい）'!S583</f>
        <v>0</v>
      </c>
      <c r="T583" s="480" t="s">
        <v>48</v>
      </c>
      <c r="U583" s="480"/>
      <c r="V583" s="927">
        <f>'事業主控（こちらにご入力下さい）'!V583</f>
        <v>0</v>
      </c>
      <c r="W583" s="928"/>
      <c r="X583" s="928"/>
      <c r="Y583" s="928"/>
      <c r="Z583" s="927">
        <f>'事業主控（こちらにご入力下さい）'!Z583</f>
        <v>0</v>
      </c>
      <c r="AA583" s="928"/>
      <c r="AB583" s="928"/>
      <c r="AC583" s="928"/>
      <c r="AD583" s="927">
        <f>'事業主控（こちらにご入力下さい）'!AD583</f>
        <v>0</v>
      </c>
      <c r="AE583" s="928"/>
      <c r="AF583" s="928"/>
      <c r="AG583" s="928"/>
      <c r="AH583" s="927">
        <f>'事業主控（こちらにご入力下さい）'!AH583</f>
        <v>0</v>
      </c>
      <c r="AI583" s="928"/>
      <c r="AJ583" s="928"/>
      <c r="AK583" s="1082"/>
      <c r="AL583" s="439">
        <f>'事業主控（こちらにご入力下さい）'!AL583</f>
        <v>0</v>
      </c>
      <c r="AM583" s="1081"/>
      <c r="AN583" s="708">
        <f>'事業主控（こちらにご入力下さい）'!AN583</f>
        <v>0</v>
      </c>
      <c r="AO583" s="709"/>
      <c r="AP583" s="709"/>
      <c r="AQ583" s="709"/>
      <c r="AR583" s="709"/>
      <c r="AS583" s="58"/>
    </row>
    <row r="584" spans="2:45" ht="18" customHeight="1" x14ac:dyDescent="0.15">
      <c r="B584" s="1072">
        <f>'事業主控（こちらにご入力下さい）'!B584</f>
        <v>0</v>
      </c>
      <c r="C584" s="1073"/>
      <c r="D584" s="1073"/>
      <c r="E584" s="1073"/>
      <c r="F584" s="1073"/>
      <c r="G584" s="1073"/>
      <c r="H584" s="1073"/>
      <c r="I584" s="1160"/>
      <c r="J584" s="1072">
        <f>'事業主控（こちらにご入力下さい）'!J584</f>
        <v>0</v>
      </c>
      <c r="K584" s="1073"/>
      <c r="L584" s="1073"/>
      <c r="M584" s="1073"/>
      <c r="N584" s="1074"/>
      <c r="O584" s="71">
        <f>'事業主控（こちらにご入力下さい）'!O584</f>
        <v>0</v>
      </c>
      <c r="P584" s="5" t="s">
        <v>45</v>
      </c>
      <c r="Q584" s="71">
        <f>'事業主控（こちらにご入力下さい）'!Q584</f>
        <v>0</v>
      </c>
      <c r="R584" s="5" t="s">
        <v>46</v>
      </c>
      <c r="S584" s="71">
        <f>'事業主控（こちらにご入力下さい）'!S584</f>
        <v>0</v>
      </c>
      <c r="T584" s="1022" t="s">
        <v>47</v>
      </c>
      <c r="U584" s="1022"/>
      <c r="V584" s="742">
        <f>'事業主控（こちらにご入力下さい）'!V584</f>
        <v>0</v>
      </c>
      <c r="W584" s="743"/>
      <c r="X584" s="743"/>
      <c r="Y584" s="66"/>
      <c r="Z584" s="53"/>
      <c r="AA584" s="73"/>
      <c r="AB584" s="73"/>
      <c r="AC584" s="66"/>
      <c r="AD584" s="53"/>
      <c r="AE584" s="73"/>
      <c r="AF584" s="73"/>
      <c r="AG584" s="66"/>
      <c r="AH584" s="744">
        <f>'事業主控（こちらにご入力下さい）'!AH584</f>
        <v>0</v>
      </c>
      <c r="AI584" s="745"/>
      <c r="AJ584" s="745"/>
      <c r="AK584" s="1080"/>
      <c r="AL584" s="53"/>
      <c r="AM584" s="54"/>
      <c r="AN584" s="744">
        <f>'事業主控（こちらにご入力下さい）'!AN584</f>
        <v>0</v>
      </c>
      <c r="AO584" s="745"/>
      <c r="AP584" s="745"/>
      <c r="AQ584" s="745"/>
      <c r="AR584" s="745"/>
      <c r="AS584" s="74"/>
    </row>
    <row r="585" spans="2:45" ht="18" customHeight="1" x14ac:dyDescent="0.15">
      <c r="B585" s="1075"/>
      <c r="C585" s="1076"/>
      <c r="D585" s="1076"/>
      <c r="E585" s="1076"/>
      <c r="F585" s="1076"/>
      <c r="G585" s="1076"/>
      <c r="H585" s="1076"/>
      <c r="I585" s="1161"/>
      <c r="J585" s="1075"/>
      <c r="K585" s="1076"/>
      <c r="L585" s="1076"/>
      <c r="M585" s="1076"/>
      <c r="N585" s="1077"/>
      <c r="O585" s="75">
        <f>'事業主控（こちらにご入力下さい）'!O585</f>
        <v>0</v>
      </c>
      <c r="P585" s="16" t="s">
        <v>45</v>
      </c>
      <c r="Q585" s="75">
        <f>'事業主控（こちらにご入力下さい）'!Q585</f>
        <v>0</v>
      </c>
      <c r="R585" s="16" t="s">
        <v>46</v>
      </c>
      <c r="S585" s="75">
        <f>'事業主控（こちらにご入力下さい）'!S585</f>
        <v>0</v>
      </c>
      <c r="T585" s="480" t="s">
        <v>48</v>
      </c>
      <c r="U585" s="480"/>
      <c r="V585" s="927">
        <f>'事業主控（こちらにご入力下さい）'!V585</f>
        <v>0</v>
      </c>
      <c r="W585" s="928"/>
      <c r="X585" s="928"/>
      <c r="Y585" s="928"/>
      <c r="Z585" s="927">
        <f>'事業主控（こちらにご入力下さい）'!Z585</f>
        <v>0</v>
      </c>
      <c r="AA585" s="928"/>
      <c r="AB585" s="928"/>
      <c r="AC585" s="928"/>
      <c r="AD585" s="927">
        <f>'事業主控（こちらにご入力下さい）'!AD585</f>
        <v>0</v>
      </c>
      <c r="AE585" s="928"/>
      <c r="AF585" s="928"/>
      <c r="AG585" s="928"/>
      <c r="AH585" s="927">
        <f>'事業主控（こちらにご入力下さい）'!AH585</f>
        <v>0</v>
      </c>
      <c r="AI585" s="928"/>
      <c r="AJ585" s="928"/>
      <c r="AK585" s="1082"/>
      <c r="AL585" s="439">
        <f>'事業主控（こちらにご入力下さい）'!AL585</f>
        <v>0</v>
      </c>
      <c r="AM585" s="1081"/>
      <c r="AN585" s="708">
        <f>'事業主控（こちらにご入力下さい）'!AN585</f>
        <v>0</v>
      </c>
      <c r="AO585" s="709"/>
      <c r="AP585" s="709"/>
      <c r="AQ585" s="709"/>
      <c r="AR585" s="709"/>
      <c r="AS585" s="58"/>
    </row>
    <row r="586" spans="2:45" ht="18" customHeight="1" x14ac:dyDescent="0.15">
      <c r="B586" s="1072">
        <f>'事業主控（こちらにご入力下さい）'!B586</f>
        <v>0</v>
      </c>
      <c r="C586" s="1073"/>
      <c r="D586" s="1073"/>
      <c r="E586" s="1073"/>
      <c r="F586" s="1073"/>
      <c r="G586" s="1073"/>
      <c r="H586" s="1073"/>
      <c r="I586" s="1160"/>
      <c r="J586" s="1072">
        <f>'事業主控（こちらにご入力下さい）'!J586</f>
        <v>0</v>
      </c>
      <c r="K586" s="1073"/>
      <c r="L586" s="1073"/>
      <c r="M586" s="1073"/>
      <c r="N586" s="1074"/>
      <c r="O586" s="71">
        <f>'事業主控（こちらにご入力下さい）'!O586</f>
        <v>0</v>
      </c>
      <c r="P586" s="5" t="s">
        <v>45</v>
      </c>
      <c r="Q586" s="71">
        <f>'事業主控（こちらにご入力下さい）'!Q586</f>
        <v>0</v>
      </c>
      <c r="R586" s="5" t="s">
        <v>46</v>
      </c>
      <c r="S586" s="71">
        <f>'事業主控（こちらにご入力下さい）'!S586</f>
        <v>0</v>
      </c>
      <c r="T586" s="1022" t="s">
        <v>47</v>
      </c>
      <c r="U586" s="1022"/>
      <c r="V586" s="742">
        <f>'事業主控（こちらにご入力下さい）'!V586</f>
        <v>0</v>
      </c>
      <c r="W586" s="743"/>
      <c r="X586" s="743"/>
      <c r="Y586" s="66"/>
      <c r="Z586" s="53"/>
      <c r="AA586" s="73"/>
      <c r="AB586" s="73"/>
      <c r="AC586" s="66"/>
      <c r="AD586" s="53"/>
      <c r="AE586" s="73"/>
      <c r="AF586" s="73"/>
      <c r="AG586" s="66"/>
      <c r="AH586" s="744">
        <f>'事業主控（こちらにご入力下さい）'!AH586</f>
        <v>0</v>
      </c>
      <c r="AI586" s="745"/>
      <c r="AJ586" s="745"/>
      <c r="AK586" s="1080"/>
      <c r="AL586" s="53"/>
      <c r="AM586" s="54"/>
      <c r="AN586" s="744">
        <f>'事業主控（こちらにご入力下さい）'!AN586</f>
        <v>0</v>
      </c>
      <c r="AO586" s="745"/>
      <c r="AP586" s="745"/>
      <c r="AQ586" s="745"/>
      <c r="AR586" s="745"/>
      <c r="AS586" s="74"/>
    </row>
    <row r="587" spans="2:45" ht="18" customHeight="1" x14ac:dyDescent="0.15">
      <c r="B587" s="1075"/>
      <c r="C587" s="1076"/>
      <c r="D587" s="1076"/>
      <c r="E587" s="1076"/>
      <c r="F587" s="1076"/>
      <c r="G587" s="1076"/>
      <c r="H587" s="1076"/>
      <c r="I587" s="1161"/>
      <c r="J587" s="1075"/>
      <c r="K587" s="1076"/>
      <c r="L587" s="1076"/>
      <c r="M587" s="1076"/>
      <c r="N587" s="1077"/>
      <c r="O587" s="75">
        <f>'事業主控（こちらにご入力下さい）'!O587</f>
        <v>0</v>
      </c>
      <c r="P587" s="16" t="s">
        <v>45</v>
      </c>
      <c r="Q587" s="75">
        <f>'事業主控（こちらにご入力下さい）'!Q587</f>
        <v>0</v>
      </c>
      <c r="R587" s="16" t="s">
        <v>46</v>
      </c>
      <c r="S587" s="75">
        <f>'事業主控（こちらにご入力下さい）'!S587</f>
        <v>0</v>
      </c>
      <c r="T587" s="480" t="s">
        <v>48</v>
      </c>
      <c r="U587" s="480"/>
      <c r="V587" s="927">
        <f>'事業主控（こちらにご入力下さい）'!V587</f>
        <v>0</v>
      </c>
      <c r="W587" s="928"/>
      <c r="X587" s="928"/>
      <c r="Y587" s="928"/>
      <c r="Z587" s="927">
        <f>'事業主控（こちらにご入力下さい）'!Z587</f>
        <v>0</v>
      </c>
      <c r="AA587" s="928"/>
      <c r="AB587" s="928"/>
      <c r="AC587" s="928"/>
      <c r="AD587" s="927">
        <f>'事業主控（こちらにご入力下さい）'!AD587</f>
        <v>0</v>
      </c>
      <c r="AE587" s="928"/>
      <c r="AF587" s="928"/>
      <c r="AG587" s="928"/>
      <c r="AH587" s="927">
        <f>'事業主控（こちらにご入力下さい）'!AH587</f>
        <v>0</v>
      </c>
      <c r="AI587" s="928"/>
      <c r="AJ587" s="928"/>
      <c r="AK587" s="1082"/>
      <c r="AL587" s="439">
        <f>'事業主控（こちらにご入力下さい）'!AL587</f>
        <v>0</v>
      </c>
      <c r="AM587" s="1081"/>
      <c r="AN587" s="708">
        <f>'事業主控（こちらにご入力下さい）'!AN587</f>
        <v>0</v>
      </c>
      <c r="AO587" s="709"/>
      <c r="AP587" s="709"/>
      <c r="AQ587" s="709"/>
      <c r="AR587" s="709"/>
      <c r="AS587" s="58"/>
    </row>
    <row r="588" spans="2:45" ht="18" customHeight="1" x14ac:dyDescent="0.15">
      <c r="B588" s="1072">
        <f>'事業主控（こちらにご入力下さい）'!B588</f>
        <v>0</v>
      </c>
      <c r="C588" s="1073"/>
      <c r="D588" s="1073"/>
      <c r="E588" s="1073"/>
      <c r="F588" s="1073"/>
      <c r="G588" s="1073"/>
      <c r="H588" s="1073"/>
      <c r="I588" s="1160"/>
      <c r="J588" s="1072">
        <f>'事業主控（こちらにご入力下さい）'!J588</f>
        <v>0</v>
      </c>
      <c r="K588" s="1073"/>
      <c r="L588" s="1073"/>
      <c r="M588" s="1073"/>
      <c r="N588" s="1074"/>
      <c r="O588" s="71">
        <f>'事業主控（こちらにご入力下さい）'!O588</f>
        <v>0</v>
      </c>
      <c r="P588" s="5" t="s">
        <v>45</v>
      </c>
      <c r="Q588" s="71">
        <f>'事業主控（こちらにご入力下さい）'!Q588</f>
        <v>0</v>
      </c>
      <c r="R588" s="5" t="s">
        <v>46</v>
      </c>
      <c r="S588" s="71">
        <f>'事業主控（こちらにご入力下さい）'!S588</f>
        <v>0</v>
      </c>
      <c r="T588" s="1022" t="s">
        <v>47</v>
      </c>
      <c r="U588" s="1022"/>
      <c r="V588" s="742">
        <f>'事業主控（こちらにご入力下さい）'!V588</f>
        <v>0</v>
      </c>
      <c r="W588" s="743"/>
      <c r="X588" s="743"/>
      <c r="Y588" s="66"/>
      <c r="Z588" s="53"/>
      <c r="AA588" s="73"/>
      <c r="AB588" s="73"/>
      <c r="AC588" s="66"/>
      <c r="AD588" s="53"/>
      <c r="AE588" s="73"/>
      <c r="AF588" s="73"/>
      <c r="AG588" s="66"/>
      <c r="AH588" s="744">
        <f>'事業主控（こちらにご入力下さい）'!AH588</f>
        <v>0</v>
      </c>
      <c r="AI588" s="745"/>
      <c r="AJ588" s="745"/>
      <c r="AK588" s="1080"/>
      <c r="AL588" s="53"/>
      <c r="AM588" s="54"/>
      <c r="AN588" s="744">
        <f>'事業主控（こちらにご入力下さい）'!AN588</f>
        <v>0</v>
      </c>
      <c r="AO588" s="745"/>
      <c r="AP588" s="745"/>
      <c r="AQ588" s="745"/>
      <c r="AR588" s="745"/>
      <c r="AS588" s="74"/>
    </row>
    <row r="589" spans="2:45" ht="18" customHeight="1" x14ac:dyDescent="0.15">
      <c r="B589" s="1075"/>
      <c r="C589" s="1076"/>
      <c r="D589" s="1076"/>
      <c r="E589" s="1076"/>
      <c r="F589" s="1076"/>
      <c r="G589" s="1076"/>
      <c r="H589" s="1076"/>
      <c r="I589" s="1161"/>
      <c r="J589" s="1075"/>
      <c r="K589" s="1076"/>
      <c r="L589" s="1076"/>
      <c r="M589" s="1076"/>
      <c r="N589" s="1077"/>
      <c r="O589" s="75">
        <f>'事業主控（こちらにご入力下さい）'!O589</f>
        <v>0</v>
      </c>
      <c r="P589" s="16" t="s">
        <v>45</v>
      </c>
      <c r="Q589" s="75">
        <f>'事業主控（こちらにご入力下さい）'!Q589</f>
        <v>0</v>
      </c>
      <c r="R589" s="16" t="s">
        <v>46</v>
      </c>
      <c r="S589" s="75">
        <f>'事業主控（こちらにご入力下さい）'!S589</f>
        <v>0</v>
      </c>
      <c r="T589" s="480" t="s">
        <v>48</v>
      </c>
      <c r="U589" s="480"/>
      <c r="V589" s="927">
        <f>'事業主控（こちらにご入力下さい）'!V589</f>
        <v>0</v>
      </c>
      <c r="W589" s="928"/>
      <c r="X589" s="928"/>
      <c r="Y589" s="928"/>
      <c r="Z589" s="927">
        <f>'事業主控（こちらにご入力下さい）'!Z589</f>
        <v>0</v>
      </c>
      <c r="AA589" s="928"/>
      <c r="AB589" s="928"/>
      <c r="AC589" s="928"/>
      <c r="AD589" s="927">
        <f>'事業主控（こちらにご入力下さい）'!AD589</f>
        <v>0</v>
      </c>
      <c r="AE589" s="928"/>
      <c r="AF589" s="928"/>
      <c r="AG589" s="928"/>
      <c r="AH589" s="927">
        <f>'事業主控（こちらにご入力下さい）'!AH589</f>
        <v>0</v>
      </c>
      <c r="AI589" s="928"/>
      <c r="AJ589" s="928"/>
      <c r="AK589" s="1082"/>
      <c r="AL589" s="439">
        <f>'事業主控（こちらにご入力下さい）'!AL589</f>
        <v>0</v>
      </c>
      <c r="AM589" s="1081"/>
      <c r="AN589" s="708">
        <f>'事業主控（こちらにご入力下さい）'!AN589</f>
        <v>0</v>
      </c>
      <c r="AO589" s="709"/>
      <c r="AP589" s="709"/>
      <c r="AQ589" s="709"/>
      <c r="AR589" s="709"/>
      <c r="AS589" s="58"/>
    </row>
    <row r="590" spans="2:45" ht="18" customHeight="1" x14ac:dyDescent="0.15">
      <c r="B590" s="1072">
        <f>'事業主控（こちらにご入力下さい）'!B590</f>
        <v>0</v>
      </c>
      <c r="C590" s="1073"/>
      <c r="D590" s="1073"/>
      <c r="E590" s="1073"/>
      <c r="F590" s="1073"/>
      <c r="G590" s="1073"/>
      <c r="H590" s="1073"/>
      <c r="I590" s="1160"/>
      <c r="J590" s="1072">
        <f>'事業主控（こちらにご入力下さい）'!J590</f>
        <v>0</v>
      </c>
      <c r="K590" s="1073"/>
      <c r="L590" s="1073"/>
      <c r="M590" s="1073"/>
      <c r="N590" s="1074"/>
      <c r="O590" s="71">
        <f>'事業主控（こちらにご入力下さい）'!O590</f>
        <v>0</v>
      </c>
      <c r="P590" s="5" t="s">
        <v>45</v>
      </c>
      <c r="Q590" s="71">
        <f>'事業主控（こちらにご入力下さい）'!Q590</f>
        <v>0</v>
      </c>
      <c r="R590" s="5" t="s">
        <v>46</v>
      </c>
      <c r="S590" s="71">
        <f>'事業主控（こちらにご入力下さい）'!S590</f>
        <v>0</v>
      </c>
      <c r="T590" s="1022" t="s">
        <v>47</v>
      </c>
      <c r="U590" s="1022"/>
      <c r="V590" s="742">
        <f>'事業主控（こちらにご入力下さい）'!V590</f>
        <v>0</v>
      </c>
      <c r="W590" s="743"/>
      <c r="X590" s="743"/>
      <c r="Y590" s="66"/>
      <c r="Z590" s="53"/>
      <c r="AA590" s="73"/>
      <c r="AB590" s="73"/>
      <c r="AC590" s="66"/>
      <c r="AD590" s="53"/>
      <c r="AE590" s="73"/>
      <c r="AF590" s="73"/>
      <c r="AG590" s="66"/>
      <c r="AH590" s="744">
        <f>'事業主控（こちらにご入力下さい）'!AH590</f>
        <v>0</v>
      </c>
      <c r="AI590" s="745"/>
      <c r="AJ590" s="745"/>
      <c r="AK590" s="1080"/>
      <c r="AL590" s="53"/>
      <c r="AM590" s="54"/>
      <c r="AN590" s="744">
        <f>'事業主控（こちらにご入力下さい）'!AN590</f>
        <v>0</v>
      </c>
      <c r="AO590" s="745"/>
      <c r="AP590" s="745"/>
      <c r="AQ590" s="745"/>
      <c r="AR590" s="745"/>
      <c r="AS590" s="74"/>
    </row>
    <row r="591" spans="2:45" ht="18" customHeight="1" x14ac:dyDescent="0.15">
      <c r="B591" s="1075"/>
      <c r="C591" s="1076"/>
      <c r="D591" s="1076"/>
      <c r="E591" s="1076"/>
      <c r="F591" s="1076"/>
      <c r="G591" s="1076"/>
      <c r="H591" s="1076"/>
      <c r="I591" s="1161"/>
      <c r="J591" s="1075"/>
      <c r="K591" s="1076"/>
      <c r="L591" s="1076"/>
      <c r="M591" s="1076"/>
      <c r="N591" s="1077"/>
      <c r="O591" s="75">
        <f>'事業主控（こちらにご入力下さい）'!O591</f>
        <v>0</v>
      </c>
      <c r="P591" s="16" t="s">
        <v>45</v>
      </c>
      <c r="Q591" s="75">
        <f>'事業主控（こちらにご入力下さい）'!Q591</f>
        <v>0</v>
      </c>
      <c r="R591" s="16" t="s">
        <v>46</v>
      </c>
      <c r="S591" s="75">
        <f>'事業主控（こちらにご入力下さい）'!S591</f>
        <v>0</v>
      </c>
      <c r="T591" s="480" t="s">
        <v>48</v>
      </c>
      <c r="U591" s="480"/>
      <c r="V591" s="927">
        <f>'事業主控（こちらにご入力下さい）'!V591</f>
        <v>0</v>
      </c>
      <c r="W591" s="928"/>
      <c r="X591" s="928"/>
      <c r="Y591" s="928"/>
      <c r="Z591" s="927">
        <f>'事業主控（こちらにご入力下さい）'!Z591</f>
        <v>0</v>
      </c>
      <c r="AA591" s="928"/>
      <c r="AB591" s="928"/>
      <c r="AC591" s="928"/>
      <c r="AD591" s="927">
        <f>'事業主控（こちらにご入力下さい）'!AD591</f>
        <v>0</v>
      </c>
      <c r="AE591" s="928"/>
      <c r="AF591" s="928"/>
      <c r="AG591" s="928"/>
      <c r="AH591" s="927">
        <f>'事業主控（こちらにご入力下さい）'!AH591</f>
        <v>0</v>
      </c>
      <c r="AI591" s="928"/>
      <c r="AJ591" s="928"/>
      <c r="AK591" s="1082"/>
      <c r="AL591" s="439">
        <f>'事業主控（こちらにご入力下さい）'!AL591</f>
        <v>0</v>
      </c>
      <c r="AM591" s="1081"/>
      <c r="AN591" s="708">
        <f>'事業主控（こちらにご入力下さい）'!AN591</f>
        <v>0</v>
      </c>
      <c r="AO591" s="709"/>
      <c r="AP591" s="709"/>
      <c r="AQ591" s="709"/>
      <c r="AR591" s="709"/>
      <c r="AS591" s="58"/>
    </row>
    <row r="592" spans="2:45" ht="18" customHeight="1" x14ac:dyDescent="0.15">
      <c r="B592" s="1072">
        <f>'事業主控（こちらにご入力下さい）'!B592</f>
        <v>0</v>
      </c>
      <c r="C592" s="1073"/>
      <c r="D592" s="1073"/>
      <c r="E592" s="1073"/>
      <c r="F592" s="1073"/>
      <c r="G592" s="1073"/>
      <c r="H592" s="1073"/>
      <c r="I592" s="1160"/>
      <c r="J592" s="1072">
        <f>'事業主控（こちらにご入力下さい）'!J592</f>
        <v>0</v>
      </c>
      <c r="K592" s="1073"/>
      <c r="L592" s="1073"/>
      <c r="M592" s="1073"/>
      <c r="N592" s="1074"/>
      <c r="O592" s="71">
        <f>'事業主控（こちらにご入力下さい）'!O592</f>
        <v>0</v>
      </c>
      <c r="P592" s="5" t="s">
        <v>45</v>
      </c>
      <c r="Q592" s="71">
        <f>'事業主控（こちらにご入力下さい）'!Q592</f>
        <v>0</v>
      </c>
      <c r="R592" s="5" t="s">
        <v>46</v>
      </c>
      <c r="S592" s="71">
        <f>'事業主控（こちらにご入力下さい）'!S592</f>
        <v>0</v>
      </c>
      <c r="T592" s="1022" t="s">
        <v>47</v>
      </c>
      <c r="U592" s="1022"/>
      <c r="V592" s="742">
        <f>'事業主控（こちらにご入力下さい）'!V592</f>
        <v>0</v>
      </c>
      <c r="W592" s="743"/>
      <c r="X592" s="743"/>
      <c r="Y592" s="66"/>
      <c r="Z592" s="53"/>
      <c r="AA592" s="73"/>
      <c r="AB592" s="73"/>
      <c r="AC592" s="66"/>
      <c r="AD592" s="53"/>
      <c r="AE592" s="73"/>
      <c r="AF592" s="73"/>
      <c r="AG592" s="66"/>
      <c r="AH592" s="744">
        <f>'事業主控（こちらにご入力下さい）'!AH592</f>
        <v>0</v>
      </c>
      <c r="AI592" s="745"/>
      <c r="AJ592" s="745"/>
      <c r="AK592" s="1080"/>
      <c r="AL592" s="53"/>
      <c r="AM592" s="54"/>
      <c r="AN592" s="744">
        <f>'事業主控（こちらにご入力下さい）'!AN592</f>
        <v>0</v>
      </c>
      <c r="AO592" s="745"/>
      <c r="AP592" s="745"/>
      <c r="AQ592" s="745"/>
      <c r="AR592" s="745"/>
      <c r="AS592" s="74"/>
    </row>
    <row r="593" spans="2:45" ht="18" customHeight="1" x14ac:dyDescent="0.15">
      <c r="B593" s="1075"/>
      <c r="C593" s="1076"/>
      <c r="D593" s="1076"/>
      <c r="E593" s="1076"/>
      <c r="F593" s="1076"/>
      <c r="G593" s="1076"/>
      <c r="H593" s="1076"/>
      <c r="I593" s="1161"/>
      <c r="J593" s="1075"/>
      <c r="K593" s="1076"/>
      <c r="L593" s="1076"/>
      <c r="M593" s="1076"/>
      <c r="N593" s="1077"/>
      <c r="O593" s="75">
        <f>'事業主控（こちらにご入力下さい）'!O593</f>
        <v>0</v>
      </c>
      <c r="P593" s="16" t="s">
        <v>45</v>
      </c>
      <c r="Q593" s="75">
        <f>'事業主控（こちらにご入力下さい）'!Q593</f>
        <v>0</v>
      </c>
      <c r="R593" s="16" t="s">
        <v>46</v>
      </c>
      <c r="S593" s="75">
        <f>'事業主控（こちらにご入力下さい）'!S593</f>
        <v>0</v>
      </c>
      <c r="T593" s="480" t="s">
        <v>48</v>
      </c>
      <c r="U593" s="480"/>
      <c r="V593" s="927">
        <f>'事業主控（こちらにご入力下さい）'!V593</f>
        <v>0</v>
      </c>
      <c r="W593" s="928"/>
      <c r="X593" s="928"/>
      <c r="Y593" s="928"/>
      <c r="Z593" s="927">
        <f>'事業主控（こちらにご入力下さい）'!Z593</f>
        <v>0</v>
      </c>
      <c r="AA593" s="928"/>
      <c r="AB593" s="928"/>
      <c r="AC593" s="928"/>
      <c r="AD593" s="927">
        <f>'事業主控（こちらにご入力下さい）'!AD593</f>
        <v>0</v>
      </c>
      <c r="AE593" s="928"/>
      <c r="AF593" s="928"/>
      <c r="AG593" s="928"/>
      <c r="AH593" s="927">
        <f>'事業主控（こちらにご入力下さい）'!AH593</f>
        <v>0</v>
      </c>
      <c r="AI593" s="928"/>
      <c r="AJ593" s="928"/>
      <c r="AK593" s="1082"/>
      <c r="AL593" s="439">
        <f>'事業主控（こちらにご入力下さい）'!AL593</f>
        <v>0</v>
      </c>
      <c r="AM593" s="1081"/>
      <c r="AN593" s="708">
        <f>'事業主控（こちらにご入力下さい）'!AN593</f>
        <v>0</v>
      </c>
      <c r="AO593" s="709"/>
      <c r="AP593" s="709"/>
      <c r="AQ593" s="709"/>
      <c r="AR593" s="709"/>
      <c r="AS593" s="58"/>
    </row>
    <row r="594" spans="2:45" ht="18" customHeight="1" x14ac:dyDescent="0.15">
      <c r="B594" s="1072">
        <f>'事業主控（こちらにご入力下さい）'!B594</f>
        <v>0</v>
      </c>
      <c r="C594" s="1073"/>
      <c r="D594" s="1073"/>
      <c r="E594" s="1073"/>
      <c r="F594" s="1073"/>
      <c r="G594" s="1073"/>
      <c r="H594" s="1073"/>
      <c r="I594" s="1160"/>
      <c r="J594" s="1072">
        <f>'事業主控（こちらにご入力下さい）'!J594</f>
        <v>0</v>
      </c>
      <c r="K594" s="1073"/>
      <c r="L594" s="1073"/>
      <c r="M594" s="1073"/>
      <c r="N594" s="1074"/>
      <c r="O594" s="71">
        <f>'事業主控（こちらにご入力下さい）'!O594</f>
        <v>0</v>
      </c>
      <c r="P594" s="5" t="s">
        <v>45</v>
      </c>
      <c r="Q594" s="71">
        <f>'事業主控（こちらにご入力下さい）'!Q594</f>
        <v>0</v>
      </c>
      <c r="R594" s="5" t="s">
        <v>46</v>
      </c>
      <c r="S594" s="71">
        <f>'事業主控（こちらにご入力下さい）'!S594</f>
        <v>0</v>
      </c>
      <c r="T594" s="1022" t="s">
        <v>47</v>
      </c>
      <c r="U594" s="1022"/>
      <c r="V594" s="742">
        <f>'事業主控（こちらにご入力下さい）'!V594</f>
        <v>0</v>
      </c>
      <c r="W594" s="743"/>
      <c r="X594" s="743"/>
      <c r="Y594" s="66"/>
      <c r="Z594" s="53"/>
      <c r="AA594" s="73"/>
      <c r="AB594" s="73"/>
      <c r="AC594" s="66"/>
      <c r="AD594" s="53"/>
      <c r="AE594" s="73"/>
      <c r="AF594" s="73"/>
      <c r="AG594" s="66"/>
      <c r="AH594" s="744">
        <f>'事業主控（こちらにご入力下さい）'!AH594</f>
        <v>0</v>
      </c>
      <c r="AI594" s="745"/>
      <c r="AJ594" s="745"/>
      <c r="AK594" s="1080"/>
      <c r="AL594" s="53"/>
      <c r="AM594" s="54"/>
      <c r="AN594" s="744">
        <f>'事業主控（こちらにご入力下さい）'!AN594</f>
        <v>0</v>
      </c>
      <c r="AO594" s="745"/>
      <c r="AP594" s="745"/>
      <c r="AQ594" s="745"/>
      <c r="AR594" s="745"/>
      <c r="AS594" s="74"/>
    </row>
    <row r="595" spans="2:45" ht="18" customHeight="1" x14ac:dyDescent="0.15">
      <c r="B595" s="1075"/>
      <c r="C595" s="1076"/>
      <c r="D595" s="1076"/>
      <c r="E595" s="1076"/>
      <c r="F595" s="1076"/>
      <c r="G595" s="1076"/>
      <c r="H595" s="1076"/>
      <c r="I595" s="1161"/>
      <c r="J595" s="1075"/>
      <c r="K595" s="1076"/>
      <c r="L595" s="1076"/>
      <c r="M595" s="1076"/>
      <c r="N595" s="1077"/>
      <c r="O595" s="75">
        <f>'事業主控（こちらにご入力下さい）'!O595</f>
        <v>0</v>
      </c>
      <c r="P595" s="16" t="s">
        <v>45</v>
      </c>
      <c r="Q595" s="75">
        <f>'事業主控（こちらにご入力下さい）'!Q595</f>
        <v>0</v>
      </c>
      <c r="R595" s="16" t="s">
        <v>46</v>
      </c>
      <c r="S595" s="75">
        <f>'事業主控（こちらにご入力下さい）'!S595</f>
        <v>0</v>
      </c>
      <c r="T595" s="480" t="s">
        <v>48</v>
      </c>
      <c r="U595" s="480"/>
      <c r="V595" s="927">
        <f>'事業主控（こちらにご入力下さい）'!V595</f>
        <v>0</v>
      </c>
      <c r="W595" s="928"/>
      <c r="X595" s="928"/>
      <c r="Y595" s="928"/>
      <c r="Z595" s="927">
        <f>'事業主控（こちらにご入力下さい）'!Z595</f>
        <v>0</v>
      </c>
      <c r="AA595" s="928"/>
      <c r="AB595" s="928"/>
      <c r="AC595" s="928"/>
      <c r="AD595" s="927">
        <f>'事業主控（こちらにご入力下さい）'!AD595</f>
        <v>0</v>
      </c>
      <c r="AE595" s="928"/>
      <c r="AF595" s="928"/>
      <c r="AG595" s="928"/>
      <c r="AH595" s="927">
        <f>'事業主控（こちらにご入力下さい）'!AH595</f>
        <v>0</v>
      </c>
      <c r="AI595" s="928"/>
      <c r="AJ595" s="928"/>
      <c r="AK595" s="1082"/>
      <c r="AL595" s="439">
        <f>'事業主控（こちらにご入力下さい）'!AL595</f>
        <v>0</v>
      </c>
      <c r="AM595" s="1081"/>
      <c r="AN595" s="708">
        <f>'事業主控（こちらにご入力下さい）'!AN595</f>
        <v>0</v>
      </c>
      <c r="AO595" s="709"/>
      <c r="AP595" s="709"/>
      <c r="AQ595" s="709"/>
      <c r="AR595" s="709"/>
      <c r="AS595" s="58"/>
    </row>
    <row r="596" spans="2:45" ht="18" customHeight="1" x14ac:dyDescent="0.15">
      <c r="B596" s="441" t="s">
        <v>85</v>
      </c>
      <c r="C596" s="442"/>
      <c r="D596" s="442"/>
      <c r="E596" s="443"/>
      <c r="F596" s="1163">
        <f>'事業主控（こちらにご入力下さい）'!F596</f>
        <v>0</v>
      </c>
      <c r="G596" s="1164"/>
      <c r="H596" s="1164"/>
      <c r="I596" s="1164"/>
      <c r="J596" s="1164"/>
      <c r="K596" s="1164"/>
      <c r="L596" s="1164"/>
      <c r="M596" s="1164"/>
      <c r="N596" s="1165"/>
      <c r="O596" s="441" t="s">
        <v>63</v>
      </c>
      <c r="P596" s="442"/>
      <c r="Q596" s="442"/>
      <c r="R596" s="442"/>
      <c r="S596" s="442"/>
      <c r="T596" s="442"/>
      <c r="U596" s="443"/>
      <c r="V596" s="744">
        <f>'事業主控（こちらにご入力下さい）'!V596</f>
        <v>0</v>
      </c>
      <c r="W596" s="745"/>
      <c r="X596" s="745"/>
      <c r="Y596" s="1080"/>
      <c r="Z596" s="53"/>
      <c r="AA596" s="73"/>
      <c r="AB596" s="73"/>
      <c r="AC596" s="66"/>
      <c r="AD596" s="53"/>
      <c r="AE596" s="73"/>
      <c r="AF596" s="73"/>
      <c r="AG596" s="66"/>
      <c r="AH596" s="744">
        <f>'事業主控（こちらにご入力下さい）'!AH596</f>
        <v>0</v>
      </c>
      <c r="AI596" s="745"/>
      <c r="AJ596" s="745"/>
      <c r="AK596" s="1080"/>
      <c r="AL596" s="53"/>
      <c r="AM596" s="54"/>
      <c r="AN596" s="744">
        <f>'事業主控（こちらにご入力下さい）'!AN596</f>
        <v>0</v>
      </c>
      <c r="AO596" s="745"/>
      <c r="AP596" s="745"/>
      <c r="AQ596" s="745"/>
      <c r="AR596" s="745"/>
      <c r="AS596" s="74"/>
    </row>
    <row r="597" spans="2:45" ht="18" customHeight="1" x14ac:dyDescent="0.15">
      <c r="B597" s="444"/>
      <c r="C597" s="445"/>
      <c r="D597" s="445"/>
      <c r="E597" s="446"/>
      <c r="F597" s="1166"/>
      <c r="G597" s="1167"/>
      <c r="H597" s="1167"/>
      <c r="I597" s="1167"/>
      <c r="J597" s="1167"/>
      <c r="K597" s="1167"/>
      <c r="L597" s="1167"/>
      <c r="M597" s="1167"/>
      <c r="N597" s="1168"/>
      <c r="O597" s="444"/>
      <c r="P597" s="445"/>
      <c r="Q597" s="445"/>
      <c r="R597" s="445"/>
      <c r="S597" s="445"/>
      <c r="T597" s="445"/>
      <c r="U597" s="446"/>
      <c r="V597" s="434">
        <f>'事業主控（こちらにご入力下さい）'!V597</f>
        <v>0</v>
      </c>
      <c r="W597" s="1054"/>
      <c r="X597" s="1054"/>
      <c r="Y597" s="1055"/>
      <c r="Z597" s="434">
        <f>'事業主控（こちらにご入力下さい）'!Z597</f>
        <v>0</v>
      </c>
      <c r="AA597" s="1052"/>
      <c r="AB597" s="1052"/>
      <c r="AC597" s="1053"/>
      <c r="AD597" s="434">
        <f>'事業主控（こちらにご入力下さい）'!AD597</f>
        <v>0</v>
      </c>
      <c r="AE597" s="1052"/>
      <c r="AF597" s="1052"/>
      <c r="AG597" s="1053"/>
      <c r="AH597" s="434">
        <f>'事業主控（こちらにご入力下さい）'!AH597</f>
        <v>0</v>
      </c>
      <c r="AI597" s="435"/>
      <c r="AJ597" s="435"/>
      <c r="AK597" s="435"/>
      <c r="AL597" s="55"/>
      <c r="AM597" s="56"/>
      <c r="AN597" s="434">
        <f>'事業主控（こちらにご入力下さい）'!AN597</f>
        <v>0</v>
      </c>
      <c r="AO597" s="1054"/>
      <c r="AP597" s="1054"/>
      <c r="AQ597" s="1054"/>
      <c r="AR597" s="1054"/>
      <c r="AS597" s="182"/>
    </row>
    <row r="598" spans="2:45" ht="18" customHeight="1" x14ac:dyDescent="0.15">
      <c r="B598" s="447"/>
      <c r="C598" s="448"/>
      <c r="D598" s="448"/>
      <c r="E598" s="449"/>
      <c r="F598" s="1169"/>
      <c r="G598" s="1170"/>
      <c r="H598" s="1170"/>
      <c r="I598" s="1170"/>
      <c r="J598" s="1170"/>
      <c r="K598" s="1170"/>
      <c r="L598" s="1170"/>
      <c r="M598" s="1170"/>
      <c r="N598" s="1171"/>
      <c r="O598" s="447"/>
      <c r="P598" s="448"/>
      <c r="Q598" s="448"/>
      <c r="R598" s="448"/>
      <c r="S598" s="448"/>
      <c r="T598" s="448"/>
      <c r="U598" s="449"/>
      <c r="V598" s="708">
        <f>'事業主控（こちらにご入力下さい）'!V598</f>
        <v>0</v>
      </c>
      <c r="W598" s="709"/>
      <c r="X598" s="709"/>
      <c r="Y598" s="1079"/>
      <c r="Z598" s="708">
        <f>'事業主控（こちらにご入力下さい）'!Z598</f>
        <v>0</v>
      </c>
      <c r="AA598" s="709"/>
      <c r="AB598" s="709"/>
      <c r="AC598" s="1079"/>
      <c r="AD598" s="708">
        <f>'事業主控（こちらにご入力下さい）'!AD598</f>
        <v>0</v>
      </c>
      <c r="AE598" s="709"/>
      <c r="AF598" s="709"/>
      <c r="AG598" s="1079"/>
      <c r="AH598" s="708">
        <f>'事業主控（こちらにご入力下さい）'!AH598</f>
        <v>0</v>
      </c>
      <c r="AI598" s="709"/>
      <c r="AJ598" s="709"/>
      <c r="AK598" s="1079"/>
      <c r="AL598" s="57"/>
      <c r="AM598" s="58"/>
      <c r="AN598" s="708">
        <f>'事業主控（こちらにご入力下さい）'!AN598</f>
        <v>0</v>
      </c>
      <c r="AO598" s="709"/>
      <c r="AP598" s="709"/>
      <c r="AQ598" s="709"/>
      <c r="AR598" s="709"/>
      <c r="AS598" s="58"/>
    </row>
    <row r="599" spans="2:45" ht="18" customHeight="1" x14ac:dyDescent="0.15">
      <c r="AN599" s="1078">
        <f>'事業主控（こちらにご入力下さい）'!AN599:AR599</f>
        <v>0</v>
      </c>
      <c r="AO599" s="1078"/>
      <c r="AP599" s="1078"/>
      <c r="AQ599" s="1078"/>
      <c r="AR599" s="1078"/>
    </row>
    <row r="600" spans="2:45" ht="31.5" customHeight="1" x14ac:dyDescent="0.15">
      <c r="AN600" s="82"/>
      <c r="AO600" s="82"/>
      <c r="AP600" s="82"/>
      <c r="AQ600" s="82"/>
      <c r="AR600" s="82"/>
    </row>
    <row r="601" spans="2:45" ht="7.5" customHeight="1" x14ac:dyDescent="0.15">
      <c r="X601" s="6"/>
      <c r="Y601" s="6"/>
    </row>
    <row r="602" spans="2:45" ht="10.5" customHeight="1" x14ac:dyDescent="0.15">
      <c r="X602" s="6"/>
      <c r="Y602" s="6"/>
    </row>
    <row r="603" spans="2:45" ht="5.25" customHeight="1" x14ac:dyDescent="0.15">
      <c r="X603" s="6"/>
      <c r="Y603" s="6"/>
    </row>
    <row r="604" spans="2:45" ht="5.25" customHeight="1" x14ac:dyDescent="0.15">
      <c r="X604" s="6"/>
      <c r="Y604" s="6"/>
    </row>
    <row r="605" spans="2:45" ht="5.25" customHeight="1" x14ac:dyDescent="0.15">
      <c r="X605" s="6"/>
      <c r="Y605" s="6"/>
    </row>
    <row r="606" spans="2:45" ht="5.25" customHeight="1" x14ac:dyDescent="0.15">
      <c r="X606" s="6"/>
      <c r="Y606" s="6"/>
    </row>
    <row r="607" spans="2:45" ht="17.25" customHeight="1" x14ac:dyDescent="0.15">
      <c r="B607" s="2" t="s">
        <v>50</v>
      </c>
      <c r="S607" s="4"/>
      <c r="T607" s="4"/>
      <c r="U607" s="4"/>
      <c r="V607" s="4"/>
      <c r="W607" s="4"/>
      <c r="AL607" s="48"/>
      <c r="AM607" s="48"/>
      <c r="AN607" s="48"/>
      <c r="AO607" s="48"/>
    </row>
    <row r="608" spans="2:45" ht="12.75" customHeight="1" x14ac:dyDescent="0.15">
      <c r="M608" s="49"/>
      <c r="N608" s="49"/>
      <c r="O608" s="49"/>
      <c r="P608" s="49"/>
      <c r="Q608" s="49"/>
      <c r="R608" s="49"/>
      <c r="S608" s="49"/>
      <c r="T608" s="50"/>
      <c r="U608" s="50"/>
      <c r="V608" s="50"/>
      <c r="W608" s="50"/>
      <c r="X608" s="50"/>
      <c r="Y608" s="50"/>
      <c r="Z608" s="50"/>
      <c r="AA608" s="49"/>
      <c r="AB608" s="49"/>
      <c r="AC608" s="49"/>
      <c r="AL608" s="48"/>
      <c r="AM608" s="560" t="s">
        <v>268</v>
      </c>
      <c r="AN608" s="1172"/>
      <c r="AO608" s="1172"/>
      <c r="AP608" s="1173"/>
    </row>
    <row r="609" spans="2:45" ht="12.75" customHeight="1" x14ac:dyDescent="0.15">
      <c r="M609" s="49"/>
      <c r="N609" s="49"/>
      <c r="O609" s="49"/>
      <c r="P609" s="49"/>
      <c r="Q609" s="49"/>
      <c r="R609" s="49"/>
      <c r="S609" s="49"/>
      <c r="T609" s="50"/>
      <c r="U609" s="50"/>
      <c r="V609" s="50"/>
      <c r="W609" s="50"/>
      <c r="X609" s="50"/>
      <c r="Y609" s="50"/>
      <c r="Z609" s="50"/>
      <c r="AA609" s="49"/>
      <c r="AB609" s="49"/>
      <c r="AC609" s="49"/>
      <c r="AL609" s="48"/>
      <c r="AM609" s="1174"/>
      <c r="AN609" s="1175"/>
      <c r="AO609" s="1175"/>
      <c r="AP609" s="1176"/>
    </row>
    <row r="610" spans="2:45" ht="12.75" customHeight="1" x14ac:dyDescent="0.15">
      <c r="M610" s="49"/>
      <c r="N610" s="49"/>
      <c r="O610" s="49"/>
      <c r="P610" s="49"/>
      <c r="Q610" s="49"/>
      <c r="R610" s="49"/>
      <c r="S610" s="49"/>
      <c r="T610" s="49"/>
      <c r="U610" s="49"/>
      <c r="V610" s="49"/>
      <c r="W610" s="49"/>
      <c r="X610" s="49"/>
      <c r="Y610" s="49"/>
      <c r="Z610" s="49"/>
      <c r="AA610" s="49"/>
      <c r="AB610" s="49"/>
      <c r="AC610" s="49"/>
      <c r="AL610" s="48"/>
      <c r="AM610" s="48"/>
      <c r="AN610" s="222"/>
      <c r="AO610" s="222"/>
    </row>
    <row r="611" spans="2:45" ht="6" customHeight="1" x14ac:dyDescent="0.15">
      <c r="M611" s="49"/>
      <c r="N611" s="49"/>
      <c r="O611" s="49"/>
      <c r="P611" s="49"/>
      <c r="Q611" s="49"/>
      <c r="R611" s="49"/>
      <c r="S611" s="49"/>
      <c r="T611" s="49"/>
      <c r="U611" s="49"/>
      <c r="V611" s="49"/>
      <c r="W611" s="49"/>
      <c r="X611" s="49"/>
      <c r="Y611" s="49"/>
      <c r="Z611" s="49"/>
      <c r="AA611" s="49"/>
      <c r="AB611" s="49"/>
      <c r="AC611" s="49"/>
      <c r="AL611" s="48"/>
      <c r="AM611" s="48"/>
    </row>
    <row r="612" spans="2:45" ht="12.75" customHeight="1" x14ac:dyDescent="0.15">
      <c r="B612" s="566" t="s">
        <v>2</v>
      </c>
      <c r="C612" s="567"/>
      <c r="D612" s="567"/>
      <c r="E612" s="567"/>
      <c r="F612" s="567"/>
      <c r="G612" s="567"/>
      <c r="H612" s="567"/>
      <c r="I612" s="567"/>
      <c r="J612" s="569" t="s">
        <v>10</v>
      </c>
      <c r="K612" s="569"/>
      <c r="L612" s="3" t="s">
        <v>3</v>
      </c>
      <c r="M612" s="569" t="s">
        <v>11</v>
      </c>
      <c r="N612" s="569"/>
      <c r="O612" s="570" t="s">
        <v>12</v>
      </c>
      <c r="P612" s="569"/>
      <c r="Q612" s="569"/>
      <c r="R612" s="569"/>
      <c r="S612" s="569"/>
      <c r="T612" s="569"/>
      <c r="U612" s="569" t="s">
        <v>13</v>
      </c>
      <c r="V612" s="569"/>
      <c r="W612" s="569"/>
      <c r="AD612" s="5"/>
      <c r="AE612" s="5"/>
      <c r="AF612" s="5"/>
      <c r="AG612" s="5"/>
      <c r="AH612" s="5"/>
      <c r="AI612" s="5"/>
      <c r="AJ612" s="5"/>
      <c r="AL612" s="571">
        <f>$AL$9</f>
        <v>0</v>
      </c>
      <c r="AM612" s="572"/>
      <c r="AN612" s="502" t="s">
        <v>4</v>
      </c>
      <c r="AO612" s="502"/>
      <c r="AP612" s="572">
        <v>15</v>
      </c>
      <c r="AQ612" s="572"/>
      <c r="AR612" s="502" t="s">
        <v>5</v>
      </c>
      <c r="AS612" s="503"/>
    </row>
    <row r="613" spans="2:45" ht="13.5" customHeight="1" x14ac:dyDescent="0.15">
      <c r="B613" s="567"/>
      <c r="C613" s="567"/>
      <c r="D613" s="567"/>
      <c r="E613" s="567"/>
      <c r="F613" s="567"/>
      <c r="G613" s="567"/>
      <c r="H613" s="567"/>
      <c r="I613" s="567"/>
      <c r="J613" s="508" t="str">
        <f>$J$10</f>
        <v>1</v>
      </c>
      <c r="K613" s="510" t="str">
        <f>$K$10</f>
        <v>2</v>
      </c>
      <c r="L613" s="513" t="str">
        <f>$L$10</f>
        <v>1</v>
      </c>
      <c r="M613" s="516" t="str">
        <f>$M$10</f>
        <v>0</v>
      </c>
      <c r="N613" s="510" t="str">
        <f>$N$10</f>
        <v>3</v>
      </c>
      <c r="O613" s="516" t="str">
        <f>$O$10</f>
        <v>9</v>
      </c>
      <c r="P613" s="519" t="str">
        <f>$P$10</f>
        <v>3</v>
      </c>
      <c r="Q613" s="519" t="str">
        <f>$Q$10</f>
        <v>9</v>
      </c>
      <c r="R613" s="519" t="str">
        <f>$R$10</f>
        <v>0</v>
      </c>
      <c r="S613" s="519" t="str">
        <f>$S$10</f>
        <v>2</v>
      </c>
      <c r="T613" s="510" t="str">
        <f>$T$10</f>
        <v>5</v>
      </c>
      <c r="U613" s="516">
        <f>$U$10</f>
        <v>0</v>
      </c>
      <c r="V613" s="519">
        <f>$V$10</f>
        <v>0</v>
      </c>
      <c r="W613" s="510">
        <f>$W$10</f>
        <v>0</v>
      </c>
      <c r="AD613" s="5"/>
      <c r="AE613" s="5"/>
      <c r="AF613" s="5"/>
      <c r="AG613" s="5"/>
      <c r="AH613" s="5"/>
      <c r="AI613" s="5"/>
      <c r="AJ613" s="5"/>
      <c r="AL613" s="573"/>
      <c r="AM613" s="574"/>
      <c r="AN613" s="504"/>
      <c r="AO613" s="504"/>
      <c r="AP613" s="574"/>
      <c r="AQ613" s="574"/>
      <c r="AR613" s="504"/>
      <c r="AS613" s="505"/>
    </row>
    <row r="614" spans="2:45" ht="9" customHeight="1" x14ac:dyDescent="0.15">
      <c r="B614" s="567"/>
      <c r="C614" s="567"/>
      <c r="D614" s="567"/>
      <c r="E614" s="567"/>
      <c r="F614" s="567"/>
      <c r="G614" s="567"/>
      <c r="H614" s="567"/>
      <c r="I614" s="567"/>
      <c r="J614" s="509"/>
      <c r="K614" s="511"/>
      <c r="L614" s="514"/>
      <c r="M614" s="517"/>
      <c r="N614" s="511"/>
      <c r="O614" s="517"/>
      <c r="P614" s="520"/>
      <c r="Q614" s="520"/>
      <c r="R614" s="520"/>
      <c r="S614" s="520"/>
      <c r="T614" s="511"/>
      <c r="U614" s="517"/>
      <c r="V614" s="520"/>
      <c r="W614" s="511"/>
      <c r="AD614" s="5"/>
      <c r="AE614" s="5"/>
      <c r="AF614" s="5"/>
      <c r="AG614" s="5"/>
      <c r="AH614" s="5"/>
      <c r="AI614" s="5"/>
      <c r="AJ614" s="5"/>
      <c r="AL614" s="575"/>
      <c r="AM614" s="576"/>
      <c r="AN614" s="506"/>
      <c r="AO614" s="506"/>
      <c r="AP614" s="576"/>
      <c r="AQ614" s="576"/>
      <c r="AR614" s="506"/>
      <c r="AS614" s="507"/>
    </row>
    <row r="615" spans="2:45" ht="6" customHeight="1" x14ac:dyDescent="0.15">
      <c r="B615" s="568"/>
      <c r="C615" s="568"/>
      <c r="D615" s="568"/>
      <c r="E615" s="568"/>
      <c r="F615" s="568"/>
      <c r="G615" s="568"/>
      <c r="H615" s="568"/>
      <c r="I615" s="568"/>
      <c r="J615" s="509"/>
      <c r="K615" s="512"/>
      <c r="L615" s="515"/>
      <c r="M615" s="518"/>
      <c r="N615" s="512"/>
      <c r="O615" s="518"/>
      <c r="P615" s="521"/>
      <c r="Q615" s="521"/>
      <c r="R615" s="521"/>
      <c r="S615" s="521"/>
      <c r="T615" s="512"/>
      <c r="U615" s="518"/>
      <c r="V615" s="521"/>
      <c r="W615" s="512"/>
    </row>
    <row r="616" spans="2:45" ht="15" customHeight="1" x14ac:dyDescent="0.15">
      <c r="B616" s="487" t="s">
        <v>51</v>
      </c>
      <c r="C616" s="488"/>
      <c r="D616" s="488"/>
      <c r="E616" s="488"/>
      <c r="F616" s="488"/>
      <c r="G616" s="488"/>
      <c r="H616" s="488"/>
      <c r="I616" s="489"/>
      <c r="J616" s="487" t="s">
        <v>6</v>
      </c>
      <c r="K616" s="488"/>
      <c r="L616" s="488"/>
      <c r="M616" s="488"/>
      <c r="N616" s="496"/>
      <c r="O616" s="499" t="s">
        <v>52</v>
      </c>
      <c r="P616" s="488"/>
      <c r="Q616" s="488"/>
      <c r="R616" s="488"/>
      <c r="S616" s="488"/>
      <c r="T616" s="488"/>
      <c r="U616" s="489"/>
      <c r="V616" s="12" t="s">
        <v>53</v>
      </c>
      <c r="W616" s="27"/>
      <c r="X616" s="27"/>
      <c r="Y616" s="526" t="s">
        <v>54</v>
      </c>
      <c r="Z616" s="526"/>
      <c r="AA616" s="526"/>
      <c r="AB616" s="526"/>
      <c r="AC616" s="526"/>
      <c r="AD616" s="526"/>
      <c r="AE616" s="526"/>
      <c r="AF616" s="526"/>
      <c r="AG616" s="526"/>
      <c r="AH616" s="526"/>
      <c r="AI616" s="27"/>
      <c r="AJ616" s="27"/>
      <c r="AK616" s="28"/>
      <c r="AL616" s="527" t="s">
        <v>55</v>
      </c>
      <c r="AM616" s="527"/>
      <c r="AN616" s="528" t="s">
        <v>62</v>
      </c>
      <c r="AO616" s="528"/>
      <c r="AP616" s="528"/>
      <c r="AQ616" s="528"/>
      <c r="AR616" s="528"/>
      <c r="AS616" s="529"/>
    </row>
    <row r="617" spans="2:45" ht="13.5" customHeight="1" x14ac:dyDescent="0.15">
      <c r="B617" s="490"/>
      <c r="C617" s="491"/>
      <c r="D617" s="491"/>
      <c r="E617" s="491"/>
      <c r="F617" s="491"/>
      <c r="G617" s="491"/>
      <c r="H617" s="491"/>
      <c r="I617" s="492"/>
      <c r="J617" s="490"/>
      <c r="K617" s="491"/>
      <c r="L617" s="491"/>
      <c r="M617" s="491"/>
      <c r="N617" s="497"/>
      <c r="O617" s="500"/>
      <c r="P617" s="491"/>
      <c r="Q617" s="491"/>
      <c r="R617" s="491"/>
      <c r="S617" s="491"/>
      <c r="T617" s="491"/>
      <c r="U617" s="492"/>
      <c r="V617" s="530" t="s">
        <v>7</v>
      </c>
      <c r="W617" s="643"/>
      <c r="X617" s="643"/>
      <c r="Y617" s="644"/>
      <c r="Z617" s="536" t="s">
        <v>16</v>
      </c>
      <c r="AA617" s="537"/>
      <c r="AB617" s="537"/>
      <c r="AC617" s="538"/>
      <c r="AD617" s="648" t="s">
        <v>17</v>
      </c>
      <c r="AE617" s="649"/>
      <c r="AF617" s="649"/>
      <c r="AG617" s="650"/>
      <c r="AH617" s="1090" t="s">
        <v>86</v>
      </c>
      <c r="AI617" s="502"/>
      <c r="AJ617" s="502"/>
      <c r="AK617" s="503"/>
      <c r="AL617" s="554" t="s">
        <v>56</v>
      </c>
      <c r="AM617" s="554"/>
      <c r="AN617" s="556" t="s">
        <v>19</v>
      </c>
      <c r="AO617" s="557"/>
      <c r="AP617" s="557"/>
      <c r="AQ617" s="557"/>
      <c r="AR617" s="558"/>
      <c r="AS617" s="559"/>
    </row>
    <row r="618" spans="2:45" ht="13.5" customHeight="1" x14ac:dyDescent="0.15">
      <c r="B618" s="493"/>
      <c r="C618" s="494"/>
      <c r="D618" s="494"/>
      <c r="E618" s="494"/>
      <c r="F618" s="494"/>
      <c r="G618" s="494"/>
      <c r="H618" s="494"/>
      <c r="I618" s="495"/>
      <c r="J618" s="493"/>
      <c r="K618" s="494"/>
      <c r="L618" s="494"/>
      <c r="M618" s="494"/>
      <c r="N618" s="498"/>
      <c r="O618" s="501"/>
      <c r="P618" s="494"/>
      <c r="Q618" s="494"/>
      <c r="R618" s="494"/>
      <c r="S618" s="494"/>
      <c r="T618" s="494"/>
      <c r="U618" s="495"/>
      <c r="V618" s="645"/>
      <c r="W618" s="646"/>
      <c r="X618" s="646"/>
      <c r="Y618" s="647"/>
      <c r="Z618" s="539"/>
      <c r="AA618" s="540"/>
      <c r="AB618" s="540"/>
      <c r="AC618" s="541"/>
      <c r="AD618" s="651"/>
      <c r="AE618" s="652"/>
      <c r="AF618" s="652"/>
      <c r="AG618" s="653"/>
      <c r="AH618" s="1091"/>
      <c r="AI618" s="506"/>
      <c r="AJ618" s="506"/>
      <c r="AK618" s="507"/>
      <c r="AL618" s="555"/>
      <c r="AM618" s="555"/>
      <c r="AN618" s="524"/>
      <c r="AO618" s="524"/>
      <c r="AP618" s="524"/>
      <c r="AQ618" s="524"/>
      <c r="AR618" s="524"/>
      <c r="AS618" s="525"/>
    </row>
    <row r="619" spans="2:45" ht="18" customHeight="1" x14ac:dyDescent="0.15">
      <c r="B619" s="1092">
        <f>'事業主控（こちらにご入力下さい）'!B619</f>
        <v>0</v>
      </c>
      <c r="C619" s="1093"/>
      <c r="D619" s="1093"/>
      <c r="E619" s="1093"/>
      <c r="F619" s="1093"/>
      <c r="G619" s="1093"/>
      <c r="H619" s="1093"/>
      <c r="I619" s="1162"/>
      <c r="J619" s="1092">
        <f>'事業主控（こちらにご入力下さい）'!J619</f>
        <v>0</v>
      </c>
      <c r="K619" s="1093"/>
      <c r="L619" s="1093"/>
      <c r="M619" s="1093"/>
      <c r="N619" s="1094"/>
      <c r="O619" s="68">
        <f>'事業主控（こちらにご入力下さい）'!O619</f>
        <v>0</v>
      </c>
      <c r="P619" s="15" t="s">
        <v>45</v>
      </c>
      <c r="Q619" s="68">
        <f>'事業主控（こちらにご入力下さい）'!Q619</f>
        <v>0</v>
      </c>
      <c r="R619" s="15" t="s">
        <v>46</v>
      </c>
      <c r="S619" s="68">
        <f>'事業主控（こちらにご入力下さい）'!S619</f>
        <v>0</v>
      </c>
      <c r="T619" s="474" t="s">
        <v>47</v>
      </c>
      <c r="U619" s="474"/>
      <c r="V619" s="742">
        <f>'事業主控（こちらにご入力下さい）'!V619</f>
        <v>0</v>
      </c>
      <c r="W619" s="743"/>
      <c r="X619" s="743"/>
      <c r="Y619" s="65" t="s">
        <v>8</v>
      </c>
      <c r="Z619" s="53"/>
      <c r="AA619" s="73"/>
      <c r="AB619" s="73"/>
      <c r="AC619" s="65" t="s">
        <v>8</v>
      </c>
      <c r="AD619" s="53"/>
      <c r="AE619" s="73"/>
      <c r="AF619" s="73"/>
      <c r="AG619" s="70" t="s">
        <v>8</v>
      </c>
      <c r="AH619" s="1134">
        <f>'事業主控（こちらにご入力下さい）'!AH619</f>
        <v>0</v>
      </c>
      <c r="AI619" s="1135"/>
      <c r="AJ619" s="1135"/>
      <c r="AK619" s="1136"/>
      <c r="AL619" s="53"/>
      <c r="AM619" s="54"/>
      <c r="AN619" s="744">
        <f>'事業主控（こちらにご入力下さい）'!AN619</f>
        <v>0</v>
      </c>
      <c r="AO619" s="745"/>
      <c r="AP619" s="745"/>
      <c r="AQ619" s="745"/>
      <c r="AR619" s="745"/>
      <c r="AS619" s="70" t="s">
        <v>8</v>
      </c>
    </row>
    <row r="620" spans="2:45" ht="18" customHeight="1" x14ac:dyDescent="0.15">
      <c r="B620" s="1075"/>
      <c r="C620" s="1076"/>
      <c r="D620" s="1076"/>
      <c r="E620" s="1076"/>
      <c r="F620" s="1076"/>
      <c r="G620" s="1076"/>
      <c r="H620" s="1076"/>
      <c r="I620" s="1161"/>
      <c r="J620" s="1075"/>
      <c r="K620" s="1076"/>
      <c r="L620" s="1076"/>
      <c r="M620" s="1076"/>
      <c r="N620" s="1077"/>
      <c r="O620" s="75">
        <f>'事業主控（こちらにご入力下さい）'!O620</f>
        <v>0</v>
      </c>
      <c r="P620" s="16" t="s">
        <v>45</v>
      </c>
      <c r="Q620" s="75">
        <f>'事業主控（こちらにご入力下さい）'!Q620</f>
        <v>0</v>
      </c>
      <c r="R620" s="16" t="s">
        <v>46</v>
      </c>
      <c r="S620" s="75">
        <f>'事業主控（こちらにご入力下さい）'!S620</f>
        <v>0</v>
      </c>
      <c r="T620" s="480" t="s">
        <v>48</v>
      </c>
      <c r="U620" s="480"/>
      <c r="V620" s="708">
        <f>'事業主控（こちらにご入力下さい）'!V620</f>
        <v>0</v>
      </c>
      <c r="W620" s="709"/>
      <c r="X620" s="709"/>
      <c r="Y620" s="709"/>
      <c r="Z620" s="708">
        <f>'事業主控（こちらにご入力下さい）'!Z620</f>
        <v>0</v>
      </c>
      <c r="AA620" s="709"/>
      <c r="AB620" s="709"/>
      <c r="AC620" s="709"/>
      <c r="AD620" s="708">
        <f>'事業主控（こちらにご入力下さい）'!AD620</f>
        <v>0</v>
      </c>
      <c r="AE620" s="709"/>
      <c r="AF620" s="709"/>
      <c r="AG620" s="1079"/>
      <c r="AH620" s="708">
        <f>'事業主控（こちらにご入力下さい）'!AH620</f>
        <v>0</v>
      </c>
      <c r="AI620" s="709"/>
      <c r="AJ620" s="709"/>
      <c r="AK620" s="1079"/>
      <c r="AL620" s="439">
        <f>'事業主控（こちらにご入力下さい）'!AL620</f>
        <v>0</v>
      </c>
      <c r="AM620" s="1081"/>
      <c r="AN620" s="708">
        <f>'事業主控（こちらにご入力下さい）'!AN620</f>
        <v>0</v>
      </c>
      <c r="AO620" s="709"/>
      <c r="AP620" s="709"/>
      <c r="AQ620" s="709"/>
      <c r="AR620" s="709"/>
      <c r="AS620" s="58"/>
    </row>
    <row r="621" spans="2:45" ht="18" customHeight="1" x14ac:dyDescent="0.15">
      <c r="B621" s="1072">
        <f>'事業主控（こちらにご入力下さい）'!B621</f>
        <v>0</v>
      </c>
      <c r="C621" s="1073"/>
      <c r="D621" s="1073"/>
      <c r="E621" s="1073"/>
      <c r="F621" s="1073"/>
      <c r="G621" s="1073"/>
      <c r="H621" s="1073"/>
      <c r="I621" s="1160"/>
      <c r="J621" s="1072">
        <f>'事業主控（こちらにご入力下さい）'!J621</f>
        <v>0</v>
      </c>
      <c r="K621" s="1073"/>
      <c r="L621" s="1073"/>
      <c r="M621" s="1073"/>
      <c r="N621" s="1074"/>
      <c r="O621" s="71">
        <f>'事業主控（こちらにご入力下さい）'!O621</f>
        <v>0</v>
      </c>
      <c r="P621" s="5" t="s">
        <v>45</v>
      </c>
      <c r="Q621" s="71">
        <f>'事業主控（こちらにご入力下さい）'!Q621</f>
        <v>0</v>
      </c>
      <c r="R621" s="5" t="s">
        <v>46</v>
      </c>
      <c r="S621" s="71">
        <f>'事業主控（こちらにご入力下さい）'!S621</f>
        <v>0</v>
      </c>
      <c r="T621" s="1022" t="s">
        <v>47</v>
      </c>
      <c r="U621" s="1022"/>
      <c r="V621" s="742">
        <f>'事業主控（こちらにご入力下さい）'!V621</f>
        <v>0</v>
      </c>
      <c r="W621" s="743"/>
      <c r="X621" s="743"/>
      <c r="Y621" s="66"/>
      <c r="Z621" s="53"/>
      <c r="AA621" s="73"/>
      <c r="AB621" s="73"/>
      <c r="AC621" s="66"/>
      <c r="AD621" s="53"/>
      <c r="AE621" s="73"/>
      <c r="AF621" s="73"/>
      <c r="AG621" s="66"/>
      <c r="AH621" s="744">
        <f>'事業主控（こちらにご入力下さい）'!AH621</f>
        <v>0</v>
      </c>
      <c r="AI621" s="745"/>
      <c r="AJ621" s="745"/>
      <c r="AK621" s="1080"/>
      <c r="AL621" s="53"/>
      <c r="AM621" s="54"/>
      <c r="AN621" s="744">
        <f>'事業主控（こちらにご入力下さい）'!AN621</f>
        <v>0</v>
      </c>
      <c r="AO621" s="745"/>
      <c r="AP621" s="745"/>
      <c r="AQ621" s="745"/>
      <c r="AR621" s="745"/>
      <c r="AS621" s="74"/>
    </row>
    <row r="622" spans="2:45" ht="18" customHeight="1" x14ac:dyDescent="0.15">
      <c r="B622" s="1075"/>
      <c r="C622" s="1076"/>
      <c r="D622" s="1076"/>
      <c r="E622" s="1076"/>
      <c r="F622" s="1076"/>
      <c r="G622" s="1076"/>
      <c r="H622" s="1076"/>
      <c r="I622" s="1161"/>
      <c r="J622" s="1075"/>
      <c r="K622" s="1076"/>
      <c r="L622" s="1076"/>
      <c r="M622" s="1076"/>
      <c r="N622" s="1077"/>
      <c r="O622" s="75">
        <f>'事業主控（こちらにご入力下さい）'!O622</f>
        <v>0</v>
      </c>
      <c r="P622" s="16" t="s">
        <v>45</v>
      </c>
      <c r="Q622" s="75">
        <f>'事業主控（こちらにご入力下さい）'!Q622</f>
        <v>0</v>
      </c>
      <c r="R622" s="16" t="s">
        <v>46</v>
      </c>
      <c r="S622" s="75">
        <f>'事業主控（こちらにご入力下さい）'!S622</f>
        <v>0</v>
      </c>
      <c r="T622" s="480" t="s">
        <v>48</v>
      </c>
      <c r="U622" s="480"/>
      <c r="V622" s="927">
        <f>'事業主控（こちらにご入力下さい）'!V622</f>
        <v>0</v>
      </c>
      <c r="W622" s="928"/>
      <c r="X622" s="928"/>
      <c r="Y622" s="928"/>
      <c r="Z622" s="927">
        <f>'事業主控（こちらにご入力下さい）'!Z622</f>
        <v>0</v>
      </c>
      <c r="AA622" s="928"/>
      <c r="AB622" s="928"/>
      <c r="AC622" s="928"/>
      <c r="AD622" s="927">
        <f>'事業主控（こちらにご入力下さい）'!AD622</f>
        <v>0</v>
      </c>
      <c r="AE622" s="928"/>
      <c r="AF622" s="928"/>
      <c r="AG622" s="928"/>
      <c r="AH622" s="927">
        <f>'事業主控（こちらにご入力下さい）'!AH622</f>
        <v>0</v>
      </c>
      <c r="AI622" s="928"/>
      <c r="AJ622" s="928"/>
      <c r="AK622" s="1082"/>
      <c r="AL622" s="439">
        <f>'事業主控（こちらにご入力下さい）'!AL622</f>
        <v>0</v>
      </c>
      <c r="AM622" s="1081"/>
      <c r="AN622" s="708">
        <f>'事業主控（こちらにご入力下さい）'!AN622</f>
        <v>0</v>
      </c>
      <c r="AO622" s="709"/>
      <c r="AP622" s="709"/>
      <c r="AQ622" s="709"/>
      <c r="AR622" s="709"/>
      <c r="AS622" s="58"/>
    </row>
    <row r="623" spans="2:45" ht="18" customHeight="1" x14ac:dyDescent="0.15">
      <c r="B623" s="1072">
        <f>'事業主控（こちらにご入力下さい）'!B623</f>
        <v>0</v>
      </c>
      <c r="C623" s="1073"/>
      <c r="D623" s="1073"/>
      <c r="E623" s="1073"/>
      <c r="F623" s="1073"/>
      <c r="G623" s="1073"/>
      <c r="H623" s="1073"/>
      <c r="I623" s="1160"/>
      <c r="J623" s="1072">
        <f>'事業主控（こちらにご入力下さい）'!J623</f>
        <v>0</v>
      </c>
      <c r="K623" s="1073"/>
      <c r="L623" s="1073"/>
      <c r="M623" s="1073"/>
      <c r="N623" s="1074"/>
      <c r="O623" s="71">
        <f>'事業主控（こちらにご入力下さい）'!O623</f>
        <v>0</v>
      </c>
      <c r="P623" s="5" t="s">
        <v>45</v>
      </c>
      <c r="Q623" s="71">
        <f>'事業主控（こちらにご入力下さい）'!Q623</f>
        <v>0</v>
      </c>
      <c r="R623" s="5" t="s">
        <v>46</v>
      </c>
      <c r="S623" s="71">
        <f>'事業主控（こちらにご入力下さい）'!S623</f>
        <v>0</v>
      </c>
      <c r="T623" s="1022" t="s">
        <v>47</v>
      </c>
      <c r="U623" s="1022"/>
      <c r="V623" s="742">
        <f>'事業主控（こちらにご入力下さい）'!V623</f>
        <v>0</v>
      </c>
      <c r="W623" s="743"/>
      <c r="X623" s="743"/>
      <c r="Y623" s="66"/>
      <c r="Z623" s="53"/>
      <c r="AA623" s="73"/>
      <c r="AB623" s="73"/>
      <c r="AC623" s="66"/>
      <c r="AD623" s="53"/>
      <c r="AE623" s="73"/>
      <c r="AF623" s="73"/>
      <c r="AG623" s="66"/>
      <c r="AH623" s="744">
        <f>'事業主控（こちらにご入力下さい）'!AH623</f>
        <v>0</v>
      </c>
      <c r="AI623" s="745"/>
      <c r="AJ623" s="745"/>
      <c r="AK623" s="1080"/>
      <c r="AL623" s="53"/>
      <c r="AM623" s="54"/>
      <c r="AN623" s="744">
        <f>'事業主控（こちらにご入力下さい）'!AN623</f>
        <v>0</v>
      </c>
      <c r="AO623" s="745"/>
      <c r="AP623" s="745"/>
      <c r="AQ623" s="745"/>
      <c r="AR623" s="745"/>
      <c r="AS623" s="74"/>
    </row>
    <row r="624" spans="2:45" ht="18" customHeight="1" x14ac:dyDescent="0.15">
      <c r="B624" s="1075"/>
      <c r="C624" s="1076"/>
      <c r="D624" s="1076"/>
      <c r="E624" s="1076"/>
      <c r="F624" s="1076"/>
      <c r="G624" s="1076"/>
      <c r="H624" s="1076"/>
      <c r="I624" s="1161"/>
      <c r="J624" s="1075"/>
      <c r="K624" s="1076"/>
      <c r="L624" s="1076"/>
      <c r="M624" s="1076"/>
      <c r="N624" s="1077"/>
      <c r="O624" s="75">
        <f>'事業主控（こちらにご入力下さい）'!O624</f>
        <v>0</v>
      </c>
      <c r="P624" s="16" t="s">
        <v>45</v>
      </c>
      <c r="Q624" s="75">
        <f>'事業主控（こちらにご入力下さい）'!Q624</f>
        <v>0</v>
      </c>
      <c r="R624" s="16" t="s">
        <v>46</v>
      </c>
      <c r="S624" s="75">
        <f>'事業主控（こちらにご入力下さい）'!S624</f>
        <v>0</v>
      </c>
      <c r="T624" s="480" t="s">
        <v>48</v>
      </c>
      <c r="U624" s="480"/>
      <c r="V624" s="927">
        <f>'事業主控（こちらにご入力下さい）'!V624</f>
        <v>0</v>
      </c>
      <c r="W624" s="928"/>
      <c r="X624" s="928"/>
      <c r="Y624" s="928"/>
      <c r="Z624" s="927">
        <f>'事業主控（こちらにご入力下さい）'!Z624</f>
        <v>0</v>
      </c>
      <c r="AA624" s="928"/>
      <c r="AB624" s="928"/>
      <c r="AC624" s="928"/>
      <c r="AD624" s="927">
        <f>'事業主控（こちらにご入力下さい）'!AD624</f>
        <v>0</v>
      </c>
      <c r="AE624" s="928"/>
      <c r="AF624" s="928"/>
      <c r="AG624" s="928"/>
      <c r="AH624" s="927">
        <f>'事業主控（こちらにご入力下さい）'!AH624</f>
        <v>0</v>
      </c>
      <c r="AI624" s="928"/>
      <c r="AJ624" s="928"/>
      <c r="AK624" s="1082"/>
      <c r="AL624" s="439">
        <f>'事業主控（こちらにご入力下さい）'!AL624</f>
        <v>0</v>
      </c>
      <c r="AM624" s="1081"/>
      <c r="AN624" s="708">
        <f>'事業主控（こちらにご入力下さい）'!AN624</f>
        <v>0</v>
      </c>
      <c r="AO624" s="709"/>
      <c r="AP624" s="709"/>
      <c r="AQ624" s="709"/>
      <c r="AR624" s="709"/>
      <c r="AS624" s="58"/>
    </row>
    <row r="625" spans="2:45" ht="18" customHeight="1" x14ac:dyDescent="0.15">
      <c r="B625" s="1072">
        <f>'事業主控（こちらにご入力下さい）'!B625</f>
        <v>0</v>
      </c>
      <c r="C625" s="1073"/>
      <c r="D625" s="1073"/>
      <c r="E625" s="1073"/>
      <c r="F625" s="1073"/>
      <c r="G625" s="1073"/>
      <c r="H625" s="1073"/>
      <c r="I625" s="1160"/>
      <c r="J625" s="1072">
        <f>'事業主控（こちらにご入力下さい）'!J625</f>
        <v>0</v>
      </c>
      <c r="K625" s="1073"/>
      <c r="L625" s="1073"/>
      <c r="M625" s="1073"/>
      <c r="N625" s="1074"/>
      <c r="O625" s="71">
        <f>'事業主控（こちらにご入力下さい）'!O625</f>
        <v>0</v>
      </c>
      <c r="P625" s="5" t="s">
        <v>45</v>
      </c>
      <c r="Q625" s="71">
        <f>'事業主控（こちらにご入力下さい）'!Q625</f>
        <v>0</v>
      </c>
      <c r="R625" s="5" t="s">
        <v>46</v>
      </c>
      <c r="S625" s="71">
        <f>'事業主控（こちらにご入力下さい）'!S625</f>
        <v>0</v>
      </c>
      <c r="T625" s="1022" t="s">
        <v>47</v>
      </c>
      <c r="U625" s="1022"/>
      <c r="V625" s="742">
        <f>'事業主控（こちらにご入力下さい）'!V625</f>
        <v>0</v>
      </c>
      <c r="W625" s="743"/>
      <c r="X625" s="743"/>
      <c r="Y625" s="66"/>
      <c r="Z625" s="53"/>
      <c r="AA625" s="73"/>
      <c r="AB625" s="73"/>
      <c r="AC625" s="66"/>
      <c r="AD625" s="53"/>
      <c r="AE625" s="73"/>
      <c r="AF625" s="73"/>
      <c r="AG625" s="66"/>
      <c r="AH625" s="744">
        <f>'事業主控（こちらにご入力下さい）'!AH625</f>
        <v>0</v>
      </c>
      <c r="AI625" s="745"/>
      <c r="AJ625" s="745"/>
      <c r="AK625" s="1080"/>
      <c r="AL625" s="53"/>
      <c r="AM625" s="54"/>
      <c r="AN625" s="744">
        <f>'事業主控（こちらにご入力下さい）'!AN625</f>
        <v>0</v>
      </c>
      <c r="AO625" s="745"/>
      <c r="AP625" s="745"/>
      <c r="AQ625" s="745"/>
      <c r="AR625" s="745"/>
      <c r="AS625" s="74"/>
    </row>
    <row r="626" spans="2:45" ht="18" customHeight="1" x14ac:dyDescent="0.15">
      <c r="B626" s="1075"/>
      <c r="C626" s="1076"/>
      <c r="D626" s="1076"/>
      <c r="E626" s="1076"/>
      <c r="F626" s="1076"/>
      <c r="G626" s="1076"/>
      <c r="H626" s="1076"/>
      <c r="I626" s="1161"/>
      <c r="J626" s="1075"/>
      <c r="K626" s="1076"/>
      <c r="L626" s="1076"/>
      <c r="M626" s="1076"/>
      <c r="N626" s="1077"/>
      <c r="O626" s="75">
        <f>'事業主控（こちらにご入力下さい）'!O626</f>
        <v>0</v>
      </c>
      <c r="P626" s="16" t="s">
        <v>45</v>
      </c>
      <c r="Q626" s="75">
        <f>'事業主控（こちらにご入力下さい）'!Q626</f>
        <v>0</v>
      </c>
      <c r="R626" s="16" t="s">
        <v>46</v>
      </c>
      <c r="S626" s="75">
        <f>'事業主控（こちらにご入力下さい）'!S626</f>
        <v>0</v>
      </c>
      <c r="T626" s="480" t="s">
        <v>48</v>
      </c>
      <c r="U626" s="480"/>
      <c r="V626" s="927">
        <f>'事業主控（こちらにご入力下さい）'!V626</f>
        <v>0</v>
      </c>
      <c r="W626" s="928"/>
      <c r="X626" s="928"/>
      <c r="Y626" s="928"/>
      <c r="Z626" s="927">
        <f>'事業主控（こちらにご入力下さい）'!Z626</f>
        <v>0</v>
      </c>
      <c r="AA626" s="928"/>
      <c r="AB626" s="928"/>
      <c r="AC626" s="928"/>
      <c r="AD626" s="927">
        <f>'事業主控（こちらにご入力下さい）'!AD626</f>
        <v>0</v>
      </c>
      <c r="AE626" s="928"/>
      <c r="AF626" s="928"/>
      <c r="AG626" s="928"/>
      <c r="AH626" s="927">
        <f>'事業主控（こちらにご入力下さい）'!AH626</f>
        <v>0</v>
      </c>
      <c r="AI626" s="928"/>
      <c r="AJ626" s="928"/>
      <c r="AK626" s="1082"/>
      <c r="AL626" s="439">
        <f>'事業主控（こちらにご入力下さい）'!AL626</f>
        <v>0</v>
      </c>
      <c r="AM626" s="1081"/>
      <c r="AN626" s="708">
        <f>'事業主控（こちらにご入力下さい）'!AN626</f>
        <v>0</v>
      </c>
      <c r="AO626" s="709"/>
      <c r="AP626" s="709"/>
      <c r="AQ626" s="709"/>
      <c r="AR626" s="709"/>
      <c r="AS626" s="58"/>
    </row>
    <row r="627" spans="2:45" ht="18" customHeight="1" x14ac:dyDescent="0.15">
      <c r="B627" s="1072">
        <f>'事業主控（こちらにご入力下さい）'!B627</f>
        <v>0</v>
      </c>
      <c r="C627" s="1073"/>
      <c r="D627" s="1073"/>
      <c r="E627" s="1073"/>
      <c r="F627" s="1073"/>
      <c r="G627" s="1073"/>
      <c r="H627" s="1073"/>
      <c r="I627" s="1160"/>
      <c r="J627" s="1072">
        <f>'事業主控（こちらにご入力下さい）'!J627</f>
        <v>0</v>
      </c>
      <c r="K627" s="1073"/>
      <c r="L627" s="1073"/>
      <c r="M627" s="1073"/>
      <c r="N627" s="1074"/>
      <c r="O627" s="71">
        <f>'事業主控（こちらにご入力下さい）'!O627</f>
        <v>0</v>
      </c>
      <c r="P627" s="5" t="s">
        <v>45</v>
      </c>
      <c r="Q627" s="71">
        <f>'事業主控（こちらにご入力下さい）'!Q627</f>
        <v>0</v>
      </c>
      <c r="R627" s="5" t="s">
        <v>46</v>
      </c>
      <c r="S627" s="71">
        <f>'事業主控（こちらにご入力下さい）'!S627</f>
        <v>0</v>
      </c>
      <c r="T627" s="1022" t="s">
        <v>47</v>
      </c>
      <c r="U627" s="1022"/>
      <c r="V627" s="742">
        <f>'事業主控（こちらにご入力下さい）'!V627</f>
        <v>0</v>
      </c>
      <c r="W627" s="743"/>
      <c r="X627" s="743"/>
      <c r="Y627" s="66"/>
      <c r="Z627" s="53"/>
      <c r="AA627" s="73"/>
      <c r="AB627" s="73"/>
      <c r="AC627" s="66"/>
      <c r="AD627" s="53"/>
      <c r="AE627" s="73"/>
      <c r="AF627" s="73"/>
      <c r="AG627" s="66"/>
      <c r="AH627" s="744">
        <f>'事業主控（こちらにご入力下さい）'!AH627</f>
        <v>0</v>
      </c>
      <c r="AI627" s="745"/>
      <c r="AJ627" s="745"/>
      <c r="AK627" s="1080"/>
      <c r="AL627" s="53"/>
      <c r="AM627" s="54"/>
      <c r="AN627" s="744">
        <f>'事業主控（こちらにご入力下さい）'!AN627</f>
        <v>0</v>
      </c>
      <c r="AO627" s="745"/>
      <c r="AP627" s="745"/>
      <c r="AQ627" s="745"/>
      <c r="AR627" s="745"/>
      <c r="AS627" s="74"/>
    </row>
    <row r="628" spans="2:45" ht="18" customHeight="1" x14ac:dyDescent="0.15">
      <c r="B628" s="1075"/>
      <c r="C628" s="1076"/>
      <c r="D628" s="1076"/>
      <c r="E628" s="1076"/>
      <c r="F628" s="1076"/>
      <c r="G628" s="1076"/>
      <c r="H628" s="1076"/>
      <c r="I628" s="1161"/>
      <c r="J628" s="1075"/>
      <c r="K628" s="1076"/>
      <c r="L628" s="1076"/>
      <c r="M628" s="1076"/>
      <c r="N628" s="1077"/>
      <c r="O628" s="75">
        <f>'事業主控（こちらにご入力下さい）'!O628</f>
        <v>0</v>
      </c>
      <c r="P628" s="16" t="s">
        <v>45</v>
      </c>
      <c r="Q628" s="75">
        <f>'事業主控（こちらにご入力下さい）'!Q628</f>
        <v>0</v>
      </c>
      <c r="R628" s="16" t="s">
        <v>46</v>
      </c>
      <c r="S628" s="75">
        <f>'事業主控（こちらにご入力下さい）'!S628</f>
        <v>0</v>
      </c>
      <c r="T628" s="480" t="s">
        <v>48</v>
      </c>
      <c r="U628" s="480"/>
      <c r="V628" s="927">
        <f>'事業主控（こちらにご入力下さい）'!V628</f>
        <v>0</v>
      </c>
      <c r="W628" s="928"/>
      <c r="X628" s="928"/>
      <c r="Y628" s="928"/>
      <c r="Z628" s="927">
        <f>'事業主控（こちらにご入力下さい）'!Z628</f>
        <v>0</v>
      </c>
      <c r="AA628" s="928"/>
      <c r="AB628" s="928"/>
      <c r="AC628" s="928"/>
      <c r="AD628" s="927">
        <f>'事業主控（こちらにご入力下さい）'!AD628</f>
        <v>0</v>
      </c>
      <c r="AE628" s="928"/>
      <c r="AF628" s="928"/>
      <c r="AG628" s="928"/>
      <c r="AH628" s="927">
        <f>'事業主控（こちらにご入力下さい）'!AH628</f>
        <v>0</v>
      </c>
      <c r="AI628" s="928"/>
      <c r="AJ628" s="928"/>
      <c r="AK628" s="1082"/>
      <c r="AL628" s="439">
        <f>'事業主控（こちらにご入力下さい）'!AL628</f>
        <v>0</v>
      </c>
      <c r="AM628" s="1081"/>
      <c r="AN628" s="708">
        <f>'事業主控（こちらにご入力下さい）'!AN628</f>
        <v>0</v>
      </c>
      <c r="AO628" s="709"/>
      <c r="AP628" s="709"/>
      <c r="AQ628" s="709"/>
      <c r="AR628" s="709"/>
      <c r="AS628" s="58"/>
    </row>
    <row r="629" spans="2:45" ht="18" customHeight="1" x14ac:dyDescent="0.15">
      <c r="B629" s="1072">
        <f>'事業主控（こちらにご入力下さい）'!B629</f>
        <v>0</v>
      </c>
      <c r="C629" s="1073"/>
      <c r="D629" s="1073"/>
      <c r="E629" s="1073"/>
      <c r="F629" s="1073"/>
      <c r="G629" s="1073"/>
      <c r="H629" s="1073"/>
      <c r="I629" s="1160"/>
      <c r="J629" s="1072">
        <f>'事業主控（こちらにご入力下さい）'!J629</f>
        <v>0</v>
      </c>
      <c r="K629" s="1073"/>
      <c r="L629" s="1073"/>
      <c r="M629" s="1073"/>
      <c r="N629" s="1074"/>
      <c r="O629" s="71">
        <f>'事業主控（こちらにご入力下さい）'!O629</f>
        <v>0</v>
      </c>
      <c r="P629" s="5" t="s">
        <v>45</v>
      </c>
      <c r="Q629" s="71">
        <f>'事業主控（こちらにご入力下さい）'!Q629</f>
        <v>0</v>
      </c>
      <c r="R629" s="5" t="s">
        <v>46</v>
      </c>
      <c r="S629" s="71">
        <f>'事業主控（こちらにご入力下さい）'!S629</f>
        <v>0</v>
      </c>
      <c r="T629" s="1022" t="s">
        <v>47</v>
      </c>
      <c r="U629" s="1022"/>
      <c r="V629" s="742">
        <f>'事業主控（こちらにご入力下さい）'!V629</f>
        <v>0</v>
      </c>
      <c r="W629" s="743"/>
      <c r="X629" s="743"/>
      <c r="Y629" s="66"/>
      <c r="Z629" s="53"/>
      <c r="AA629" s="73"/>
      <c r="AB629" s="73"/>
      <c r="AC629" s="66"/>
      <c r="AD629" s="53"/>
      <c r="AE629" s="73"/>
      <c r="AF629" s="73"/>
      <c r="AG629" s="66"/>
      <c r="AH629" s="744">
        <f>'事業主控（こちらにご入力下さい）'!AH629</f>
        <v>0</v>
      </c>
      <c r="AI629" s="745"/>
      <c r="AJ629" s="745"/>
      <c r="AK629" s="1080"/>
      <c r="AL629" s="53"/>
      <c r="AM629" s="54"/>
      <c r="AN629" s="744">
        <f>'事業主控（こちらにご入力下さい）'!AN629</f>
        <v>0</v>
      </c>
      <c r="AO629" s="745"/>
      <c r="AP629" s="745"/>
      <c r="AQ629" s="745"/>
      <c r="AR629" s="745"/>
      <c r="AS629" s="74"/>
    </row>
    <row r="630" spans="2:45" ht="18" customHeight="1" x14ac:dyDescent="0.15">
      <c r="B630" s="1075"/>
      <c r="C630" s="1076"/>
      <c r="D630" s="1076"/>
      <c r="E630" s="1076"/>
      <c r="F630" s="1076"/>
      <c r="G630" s="1076"/>
      <c r="H630" s="1076"/>
      <c r="I630" s="1161"/>
      <c r="J630" s="1075"/>
      <c r="K630" s="1076"/>
      <c r="L630" s="1076"/>
      <c r="M630" s="1076"/>
      <c r="N630" s="1077"/>
      <c r="O630" s="75">
        <f>'事業主控（こちらにご入力下さい）'!O630</f>
        <v>0</v>
      </c>
      <c r="P630" s="16" t="s">
        <v>45</v>
      </c>
      <c r="Q630" s="75">
        <f>'事業主控（こちらにご入力下さい）'!Q630</f>
        <v>0</v>
      </c>
      <c r="R630" s="16" t="s">
        <v>46</v>
      </c>
      <c r="S630" s="75">
        <f>'事業主控（こちらにご入力下さい）'!S630</f>
        <v>0</v>
      </c>
      <c r="T630" s="480" t="s">
        <v>48</v>
      </c>
      <c r="U630" s="480"/>
      <c r="V630" s="927">
        <f>'事業主控（こちらにご入力下さい）'!V630</f>
        <v>0</v>
      </c>
      <c r="W630" s="928"/>
      <c r="X630" s="928"/>
      <c r="Y630" s="928"/>
      <c r="Z630" s="927">
        <f>'事業主控（こちらにご入力下さい）'!Z630</f>
        <v>0</v>
      </c>
      <c r="AA630" s="928"/>
      <c r="AB630" s="928"/>
      <c r="AC630" s="928"/>
      <c r="AD630" s="927">
        <f>'事業主控（こちらにご入力下さい）'!AD630</f>
        <v>0</v>
      </c>
      <c r="AE630" s="928"/>
      <c r="AF630" s="928"/>
      <c r="AG630" s="928"/>
      <c r="AH630" s="927">
        <f>'事業主控（こちらにご入力下さい）'!AH630</f>
        <v>0</v>
      </c>
      <c r="AI630" s="928"/>
      <c r="AJ630" s="928"/>
      <c r="AK630" s="1082"/>
      <c r="AL630" s="439">
        <f>'事業主控（こちらにご入力下さい）'!AL630</f>
        <v>0</v>
      </c>
      <c r="AM630" s="1081"/>
      <c r="AN630" s="708">
        <f>'事業主控（こちらにご入力下さい）'!AN630</f>
        <v>0</v>
      </c>
      <c r="AO630" s="709"/>
      <c r="AP630" s="709"/>
      <c r="AQ630" s="709"/>
      <c r="AR630" s="709"/>
      <c r="AS630" s="58"/>
    </row>
    <row r="631" spans="2:45" ht="18" customHeight="1" x14ac:dyDescent="0.15">
      <c r="B631" s="1072">
        <f>'事業主控（こちらにご入力下さい）'!B631</f>
        <v>0</v>
      </c>
      <c r="C631" s="1073"/>
      <c r="D631" s="1073"/>
      <c r="E631" s="1073"/>
      <c r="F631" s="1073"/>
      <c r="G631" s="1073"/>
      <c r="H631" s="1073"/>
      <c r="I631" s="1160"/>
      <c r="J631" s="1072">
        <f>'事業主控（こちらにご入力下さい）'!J631</f>
        <v>0</v>
      </c>
      <c r="K631" s="1073"/>
      <c r="L631" s="1073"/>
      <c r="M631" s="1073"/>
      <c r="N631" s="1074"/>
      <c r="O631" s="71">
        <f>'事業主控（こちらにご入力下さい）'!O631</f>
        <v>0</v>
      </c>
      <c r="P631" s="5" t="s">
        <v>45</v>
      </c>
      <c r="Q631" s="71">
        <f>'事業主控（こちらにご入力下さい）'!Q631</f>
        <v>0</v>
      </c>
      <c r="R631" s="5" t="s">
        <v>46</v>
      </c>
      <c r="S631" s="71">
        <f>'事業主控（こちらにご入力下さい）'!S631</f>
        <v>0</v>
      </c>
      <c r="T631" s="1022" t="s">
        <v>47</v>
      </c>
      <c r="U631" s="1022"/>
      <c r="V631" s="742">
        <f>'事業主控（こちらにご入力下さい）'!V631</f>
        <v>0</v>
      </c>
      <c r="W631" s="743"/>
      <c r="X631" s="743"/>
      <c r="Y631" s="66"/>
      <c r="Z631" s="53"/>
      <c r="AA631" s="73"/>
      <c r="AB631" s="73"/>
      <c r="AC631" s="66"/>
      <c r="AD631" s="53"/>
      <c r="AE631" s="73"/>
      <c r="AF631" s="73"/>
      <c r="AG631" s="66"/>
      <c r="AH631" s="744">
        <f>'事業主控（こちらにご入力下さい）'!AH631</f>
        <v>0</v>
      </c>
      <c r="AI631" s="745"/>
      <c r="AJ631" s="745"/>
      <c r="AK631" s="1080"/>
      <c r="AL631" s="53"/>
      <c r="AM631" s="54"/>
      <c r="AN631" s="744">
        <f>'事業主控（こちらにご入力下さい）'!AN631</f>
        <v>0</v>
      </c>
      <c r="AO631" s="745"/>
      <c r="AP631" s="745"/>
      <c r="AQ631" s="745"/>
      <c r="AR631" s="745"/>
      <c r="AS631" s="74"/>
    </row>
    <row r="632" spans="2:45" ht="18" customHeight="1" x14ac:dyDescent="0.15">
      <c r="B632" s="1075"/>
      <c r="C632" s="1076"/>
      <c r="D632" s="1076"/>
      <c r="E632" s="1076"/>
      <c r="F632" s="1076"/>
      <c r="G632" s="1076"/>
      <c r="H632" s="1076"/>
      <c r="I632" s="1161"/>
      <c r="J632" s="1075"/>
      <c r="K632" s="1076"/>
      <c r="L632" s="1076"/>
      <c r="M632" s="1076"/>
      <c r="N632" s="1077"/>
      <c r="O632" s="75">
        <f>'事業主控（こちらにご入力下さい）'!O632</f>
        <v>0</v>
      </c>
      <c r="P632" s="16" t="s">
        <v>45</v>
      </c>
      <c r="Q632" s="75">
        <f>'事業主控（こちらにご入力下さい）'!Q632</f>
        <v>0</v>
      </c>
      <c r="R632" s="16" t="s">
        <v>46</v>
      </c>
      <c r="S632" s="75">
        <f>'事業主控（こちらにご入力下さい）'!S632</f>
        <v>0</v>
      </c>
      <c r="T632" s="480" t="s">
        <v>48</v>
      </c>
      <c r="U632" s="480"/>
      <c r="V632" s="927">
        <f>'事業主控（こちらにご入力下さい）'!V632</f>
        <v>0</v>
      </c>
      <c r="W632" s="928"/>
      <c r="X632" s="928"/>
      <c r="Y632" s="928"/>
      <c r="Z632" s="927">
        <f>'事業主控（こちらにご入力下さい）'!Z632</f>
        <v>0</v>
      </c>
      <c r="AA632" s="928"/>
      <c r="AB632" s="928"/>
      <c r="AC632" s="928"/>
      <c r="AD632" s="927">
        <f>'事業主控（こちらにご入力下さい）'!AD632</f>
        <v>0</v>
      </c>
      <c r="AE632" s="928"/>
      <c r="AF632" s="928"/>
      <c r="AG632" s="928"/>
      <c r="AH632" s="927">
        <f>'事業主控（こちらにご入力下さい）'!AH632</f>
        <v>0</v>
      </c>
      <c r="AI632" s="928"/>
      <c r="AJ632" s="928"/>
      <c r="AK632" s="1082"/>
      <c r="AL632" s="439">
        <f>'事業主控（こちらにご入力下さい）'!AL632</f>
        <v>0</v>
      </c>
      <c r="AM632" s="1081"/>
      <c r="AN632" s="708">
        <f>'事業主控（こちらにご入力下さい）'!AN632</f>
        <v>0</v>
      </c>
      <c r="AO632" s="709"/>
      <c r="AP632" s="709"/>
      <c r="AQ632" s="709"/>
      <c r="AR632" s="709"/>
      <c r="AS632" s="58"/>
    </row>
    <row r="633" spans="2:45" ht="18" customHeight="1" x14ac:dyDescent="0.15">
      <c r="B633" s="1072">
        <f>'事業主控（こちらにご入力下さい）'!B633</f>
        <v>0</v>
      </c>
      <c r="C633" s="1073"/>
      <c r="D633" s="1073"/>
      <c r="E633" s="1073"/>
      <c r="F633" s="1073"/>
      <c r="G633" s="1073"/>
      <c r="H633" s="1073"/>
      <c r="I633" s="1160"/>
      <c r="J633" s="1072">
        <f>'事業主控（こちらにご入力下さい）'!J633</f>
        <v>0</v>
      </c>
      <c r="K633" s="1073"/>
      <c r="L633" s="1073"/>
      <c r="M633" s="1073"/>
      <c r="N633" s="1074"/>
      <c r="O633" s="71">
        <f>'事業主控（こちらにご入力下さい）'!O633</f>
        <v>0</v>
      </c>
      <c r="P633" s="5" t="s">
        <v>45</v>
      </c>
      <c r="Q633" s="71">
        <f>'事業主控（こちらにご入力下さい）'!Q633</f>
        <v>0</v>
      </c>
      <c r="R633" s="5" t="s">
        <v>46</v>
      </c>
      <c r="S633" s="71">
        <f>'事業主控（こちらにご入力下さい）'!S633</f>
        <v>0</v>
      </c>
      <c r="T633" s="1022" t="s">
        <v>47</v>
      </c>
      <c r="U633" s="1022"/>
      <c r="V633" s="742">
        <f>'事業主控（こちらにご入力下さい）'!V633</f>
        <v>0</v>
      </c>
      <c r="W633" s="743"/>
      <c r="X633" s="743"/>
      <c r="Y633" s="66"/>
      <c r="Z633" s="53"/>
      <c r="AA633" s="73"/>
      <c r="AB633" s="73"/>
      <c r="AC633" s="66"/>
      <c r="AD633" s="53"/>
      <c r="AE633" s="73"/>
      <c r="AF633" s="73"/>
      <c r="AG633" s="66"/>
      <c r="AH633" s="744">
        <f>'事業主控（こちらにご入力下さい）'!AH633</f>
        <v>0</v>
      </c>
      <c r="AI633" s="745"/>
      <c r="AJ633" s="745"/>
      <c r="AK633" s="1080"/>
      <c r="AL633" s="53"/>
      <c r="AM633" s="54"/>
      <c r="AN633" s="744">
        <f>'事業主控（こちらにご入力下さい）'!AN633</f>
        <v>0</v>
      </c>
      <c r="AO633" s="745"/>
      <c r="AP633" s="745"/>
      <c r="AQ633" s="745"/>
      <c r="AR633" s="745"/>
      <c r="AS633" s="74"/>
    </row>
    <row r="634" spans="2:45" ht="18" customHeight="1" x14ac:dyDescent="0.15">
      <c r="B634" s="1075"/>
      <c r="C634" s="1076"/>
      <c r="D634" s="1076"/>
      <c r="E634" s="1076"/>
      <c r="F634" s="1076"/>
      <c r="G634" s="1076"/>
      <c r="H634" s="1076"/>
      <c r="I634" s="1161"/>
      <c r="J634" s="1075"/>
      <c r="K634" s="1076"/>
      <c r="L634" s="1076"/>
      <c r="M634" s="1076"/>
      <c r="N634" s="1077"/>
      <c r="O634" s="75">
        <f>'事業主控（こちらにご入力下さい）'!O634</f>
        <v>0</v>
      </c>
      <c r="P634" s="16" t="s">
        <v>45</v>
      </c>
      <c r="Q634" s="75">
        <f>'事業主控（こちらにご入力下さい）'!Q634</f>
        <v>0</v>
      </c>
      <c r="R634" s="16" t="s">
        <v>46</v>
      </c>
      <c r="S634" s="75">
        <f>'事業主控（こちらにご入力下さい）'!S634</f>
        <v>0</v>
      </c>
      <c r="T634" s="480" t="s">
        <v>48</v>
      </c>
      <c r="U634" s="480"/>
      <c r="V634" s="927">
        <f>'事業主控（こちらにご入力下さい）'!V634</f>
        <v>0</v>
      </c>
      <c r="W634" s="928"/>
      <c r="X634" s="928"/>
      <c r="Y634" s="928"/>
      <c r="Z634" s="927">
        <f>'事業主控（こちらにご入力下さい）'!Z634</f>
        <v>0</v>
      </c>
      <c r="AA634" s="928"/>
      <c r="AB634" s="928"/>
      <c r="AC634" s="928"/>
      <c r="AD634" s="927">
        <f>'事業主控（こちらにご入力下さい）'!AD634</f>
        <v>0</v>
      </c>
      <c r="AE634" s="928"/>
      <c r="AF634" s="928"/>
      <c r="AG634" s="928"/>
      <c r="AH634" s="927">
        <f>'事業主控（こちらにご入力下さい）'!AH634</f>
        <v>0</v>
      </c>
      <c r="AI634" s="928"/>
      <c r="AJ634" s="928"/>
      <c r="AK634" s="1082"/>
      <c r="AL634" s="439">
        <f>'事業主控（こちらにご入力下さい）'!AL634</f>
        <v>0</v>
      </c>
      <c r="AM634" s="1081"/>
      <c r="AN634" s="708">
        <f>'事業主控（こちらにご入力下さい）'!AN634</f>
        <v>0</v>
      </c>
      <c r="AO634" s="709"/>
      <c r="AP634" s="709"/>
      <c r="AQ634" s="709"/>
      <c r="AR634" s="709"/>
      <c r="AS634" s="58"/>
    </row>
    <row r="635" spans="2:45" ht="18" customHeight="1" x14ac:dyDescent="0.15">
      <c r="B635" s="1072">
        <f>'事業主控（こちらにご入力下さい）'!B635</f>
        <v>0</v>
      </c>
      <c r="C635" s="1073"/>
      <c r="D635" s="1073"/>
      <c r="E635" s="1073"/>
      <c r="F635" s="1073"/>
      <c r="G635" s="1073"/>
      <c r="H635" s="1073"/>
      <c r="I635" s="1160"/>
      <c r="J635" s="1072">
        <f>'事業主控（こちらにご入力下さい）'!J635</f>
        <v>0</v>
      </c>
      <c r="K635" s="1073"/>
      <c r="L635" s="1073"/>
      <c r="M635" s="1073"/>
      <c r="N635" s="1074"/>
      <c r="O635" s="71">
        <f>'事業主控（こちらにご入力下さい）'!O635</f>
        <v>0</v>
      </c>
      <c r="P635" s="5" t="s">
        <v>45</v>
      </c>
      <c r="Q635" s="71">
        <f>'事業主控（こちらにご入力下さい）'!Q635</f>
        <v>0</v>
      </c>
      <c r="R635" s="5" t="s">
        <v>46</v>
      </c>
      <c r="S635" s="71">
        <f>'事業主控（こちらにご入力下さい）'!S635</f>
        <v>0</v>
      </c>
      <c r="T635" s="1022" t="s">
        <v>47</v>
      </c>
      <c r="U635" s="1022"/>
      <c r="V635" s="742">
        <f>'事業主控（こちらにご入力下さい）'!V635</f>
        <v>0</v>
      </c>
      <c r="W635" s="743"/>
      <c r="X635" s="743"/>
      <c r="Y635" s="66"/>
      <c r="Z635" s="53"/>
      <c r="AA635" s="73"/>
      <c r="AB635" s="73"/>
      <c r="AC635" s="66"/>
      <c r="AD635" s="53"/>
      <c r="AE635" s="73"/>
      <c r="AF635" s="73"/>
      <c r="AG635" s="66"/>
      <c r="AH635" s="744">
        <f>'事業主控（こちらにご入力下さい）'!AH635</f>
        <v>0</v>
      </c>
      <c r="AI635" s="745"/>
      <c r="AJ635" s="745"/>
      <c r="AK635" s="1080"/>
      <c r="AL635" s="53"/>
      <c r="AM635" s="54"/>
      <c r="AN635" s="744">
        <f>'事業主控（こちらにご入力下さい）'!AN635</f>
        <v>0</v>
      </c>
      <c r="AO635" s="745"/>
      <c r="AP635" s="745"/>
      <c r="AQ635" s="745"/>
      <c r="AR635" s="745"/>
      <c r="AS635" s="74"/>
    </row>
    <row r="636" spans="2:45" ht="18" customHeight="1" x14ac:dyDescent="0.15">
      <c r="B636" s="1075"/>
      <c r="C636" s="1076"/>
      <c r="D636" s="1076"/>
      <c r="E636" s="1076"/>
      <c r="F636" s="1076"/>
      <c r="G636" s="1076"/>
      <c r="H636" s="1076"/>
      <c r="I636" s="1161"/>
      <c r="J636" s="1075"/>
      <c r="K636" s="1076"/>
      <c r="L636" s="1076"/>
      <c r="M636" s="1076"/>
      <c r="N636" s="1077"/>
      <c r="O636" s="75">
        <f>'事業主控（こちらにご入力下さい）'!O636</f>
        <v>0</v>
      </c>
      <c r="P636" s="16" t="s">
        <v>45</v>
      </c>
      <c r="Q636" s="75">
        <f>'事業主控（こちらにご入力下さい）'!Q636</f>
        <v>0</v>
      </c>
      <c r="R636" s="16" t="s">
        <v>46</v>
      </c>
      <c r="S636" s="75">
        <f>'事業主控（こちらにご入力下さい）'!S636</f>
        <v>0</v>
      </c>
      <c r="T636" s="480" t="s">
        <v>48</v>
      </c>
      <c r="U636" s="480"/>
      <c r="V636" s="927">
        <f>'事業主控（こちらにご入力下さい）'!V636</f>
        <v>0</v>
      </c>
      <c r="W636" s="928"/>
      <c r="X636" s="928"/>
      <c r="Y636" s="928"/>
      <c r="Z636" s="927">
        <f>'事業主控（こちらにご入力下さい）'!Z636</f>
        <v>0</v>
      </c>
      <c r="AA636" s="928"/>
      <c r="AB636" s="928"/>
      <c r="AC636" s="928"/>
      <c r="AD636" s="927">
        <f>'事業主控（こちらにご入力下さい）'!AD636</f>
        <v>0</v>
      </c>
      <c r="AE636" s="928"/>
      <c r="AF636" s="928"/>
      <c r="AG636" s="928"/>
      <c r="AH636" s="927">
        <f>'事業主控（こちらにご入力下さい）'!AH636</f>
        <v>0</v>
      </c>
      <c r="AI636" s="928"/>
      <c r="AJ636" s="928"/>
      <c r="AK636" s="1082"/>
      <c r="AL636" s="439">
        <f>'事業主控（こちらにご入力下さい）'!AL636</f>
        <v>0</v>
      </c>
      <c r="AM636" s="1081"/>
      <c r="AN636" s="708">
        <f>'事業主控（こちらにご入力下さい）'!AN636</f>
        <v>0</v>
      </c>
      <c r="AO636" s="709"/>
      <c r="AP636" s="709"/>
      <c r="AQ636" s="709"/>
      <c r="AR636" s="709"/>
      <c r="AS636" s="58"/>
    </row>
    <row r="637" spans="2:45" ht="18" customHeight="1" x14ac:dyDescent="0.15">
      <c r="B637" s="441" t="s">
        <v>85</v>
      </c>
      <c r="C637" s="442"/>
      <c r="D637" s="442"/>
      <c r="E637" s="443"/>
      <c r="F637" s="1163">
        <f>'事業主控（こちらにご入力下さい）'!F637</f>
        <v>0</v>
      </c>
      <c r="G637" s="1164"/>
      <c r="H637" s="1164"/>
      <c r="I637" s="1164"/>
      <c r="J637" s="1164"/>
      <c r="K637" s="1164"/>
      <c r="L637" s="1164"/>
      <c r="M637" s="1164"/>
      <c r="N637" s="1165"/>
      <c r="O637" s="441" t="s">
        <v>63</v>
      </c>
      <c r="P637" s="442"/>
      <c r="Q637" s="442"/>
      <c r="R637" s="442"/>
      <c r="S637" s="442"/>
      <c r="T637" s="442"/>
      <c r="U637" s="443"/>
      <c r="V637" s="744">
        <f>'事業主控（こちらにご入力下さい）'!V637</f>
        <v>0</v>
      </c>
      <c r="W637" s="745"/>
      <c r="X637" s="745"/>
      <c r="Y637" s="1080"/>
      <c r="Z637" s="53"/>
      <c r="AA637" s="73"/>
      <c r="AB637" s="73"/>
      <c r="AC637" s="66"/>
      <c r="AD637" s="53"/>
      <c r="AE637" s="73"/>
      <c r="AF637" s="73"/>
      <c r="AG637" s="66"/>
      <c r="AH637" s="744">
        <f>'事業主控（こちらにご入力下さい）'!AH637</f>
        <v>0</v>
      </c>
      <c r="AI637" s="745"/>
      <c r="AJ637" s="745"/>
      <c r="AK637" s="1080"/>
      <c r="AL637" s="53"/>
      <c r="AM637" s="54"/>
      <c r="AN637" s="744">
        <f>'事業主控（こちらにご入力下さい）'!AN637</f>
        <v>0</v>
      </c>
      <c r="AO637" s="745"/>
      <c r="AP637" s="745"/>
      <c r="AQ637" s="745"/>
      <c r="AR637" s="745"/>
      <c r="AS637" s="74"/>
    </row>
    <row r="638" spans="2:45" ht="18" customHeight="1" x14ac:dyDescent="0.15">
      <c r="B638" s="444"/>
      <c r="C638" s="445"/>
      <c r="D638" s="445"/>
      <c r="E638" s="446"/>
      <c r="F638" s="1166"/>
      <c r="G638" s="1167"/>
      <c r="H638" s="1167"/>
      <c r="I638" s="1167"/>
      <c r="J638" s="1167"/>
      <c r="K638" s="1167"/>
      <c r="L638" s="1167"/>
      <c r="M638" s="1167"/>
      <c r="N638" s="1168"/>
      <c r="O638" s="444"/>
      <c r="P638" s="445"/>
      <c r="Q638" s="445"/>
      <c r="R638" s="445"/>
      <c r="S638" s="445"/>
      <c r="T638" s="445"/>
      <c r="U638" s="446"/>
      <c r="V638" s="434">
        <f>'事業主控（こちらにご入力下さい）'!V638</f>
        <v>0</v>
      </c>
      <c r="W638" s="1054"/>
      <c r="X638" s="1054"/>
      <c r="Y638" s="1055"/>
      <c r="Z638" s="434">
        <f>'事業主控（こちらにご入力下さい）'!Z638</f>
        <v>0</v>
      </c>
      <c r="AA638" s="1052"/>
      <c r="AB638" s="1052"/>
      <c r="AC638" s="1053"/>
      <c r="AD638" s="434">
        <f>'事業主控（こちらにご入力下さい）'!AD638</f>
        <v>0</v>
      </c>
      <c r="AE638" s="1052"/>
      <c r="AF638" s="1052"/>
      <c r="AG638" s="1053"/>
      <c r="AH638" s="434">
        <f>'事業主控（こちらにご入力下さい）'!AH638</f>
        <v>0</v>
      </c>
      <c r="AI638" s="435"/>
      <c r="AJ638" s="435"/>
      <c r="AK638" s="435"/>
      <c r="AL638" s="55"/>
      <c r="AM638" s="56"/>
      <c r="AN638" s="434">
        <f>'事業主控（こちらにご入力下さい）'!AN638</f>
        <v>0</v>
      </c>
      <c r="AO638" s="1054"/>
      <c r="AP638" s="1054"/>
      <c r="AQ638" s="1054"/>
      <c r="AR638" s="1054"/>
      <c r="AS638" s="182"/>
    </row>
    <row r="639" spans="2:45" ht="18" customHeight="1" x14ac:dyDescent="0.15">
      <c r="B639" s="447"/>
      <c r="C639" s="448"/>
      <c r="D639" s="448"/>
      <c r="E639" s="449"/>
      <c r="F639" s="1169"/>
      <c r="G639" s="1170"/>
      <c r="H639" s="1170"/>
      <c r="I639" s="1170"/>
      <c r="J639" s="1170"/>
      <c r="K639" s="1170"/>
      <c r="L639" s="1170"/>
      <c r="M639" s="1170"/>
      <c r="N639" s="1171"/>
      <c r="O639" s="447"/>
      <c r="P639" s="448"/>
      <c r="Q639" s="448"/>
      <c r="R639" s="448"/>
      <c r="S639" s="448"/>
      <c r="T639" s="448"/>
      <c r="U639" s="449"/>
      <c r="V639" s="708">
        <f>'事業主控（こちらにご入力下さい）'!V639</f>
        <v>0</v>
      </c>
      <c r="W639" s="709"/>
      <c r="X639" s="709"/>
      <c r="Y639" s="1079"/>
      <c r="Z639" s="708">
        <f>'事業主控（こちらにご入力下さい）'!Z639</f>
        <v>0</v>
      </c>
      <c r="AA639" s="709"/>
      <c r="AB639" s="709"/>
      <c r="AC639" s="1079"/>
      <c r="AD639" s="708">
        <f>'事業主控（こちらにご入力下さい）'!AD639</f>
        <v>0</v>
      </c>
      <c r="AE639" s="709"/>
      <c r="AF639" s="709"/>
      <c r="AG639" s="1079"/>
      <c r="AH639" s="708">
        <f>'事業主控（こちらにご入力下さい）'!AH639</f>
        <v>0</v>
      </c>
      <c r="AI639" s="709"/>
      <c r="AJ639" s="709"/>
      <c r="AK639" s="1079"/>
      <c r="AL639" s="57"/>
      <c r="AM639" s="58"/>
      <c r="AN639" s="708">
        <f>'事業主控（こちらにご入力下さい）'!AN639</f>
        <v>0</v>
      </c>
      <c r="AO639" s="709"/>
      <c r="AP639" s="709"/>
      <c r="AQ639" s="709"/>
      <c r="AR639" s="709"/>
      <c r="AS639" s="58"/>
    </row>
    <row r="640" spans="2:45" ht="18" customHeight="1" x14ac:dyDescent="0.15">
      <c r="AN640" s="1078">
        <f>'事業主控（こちらにご入力下さい）'!AN640:AR640</f>
        <v>0</v>
      </c>
      <c r="AO640" s="1078"/>
      <c r="AP640" s="1078"/>
      <c r="AQ640" s="1078"/>
      <c r="AR640" s="1078"/>
    </row>
    <row r="641" spans="2:45" ht="31.5" customHeight="1" x14ac:dyDescent="0.15">
      <c r="AN641" s="82"/>
      <c r="AO641" s="82"/>
      <c r="AP641" s="82"/>
      <c r="AQ641" s="82"/>
      <c r="AR641" s="82"/>
    </row>
    <row r="642" spans="2:45" ht="7.5" customHeight="1" x14ac:dyDescent="0.15">
      <c r="X642" s="6"/>
      <c r="Y642" s="6"/>
    </row>
    <row r="643" spans="2:45" ht="10.5" customHeight="1" x14ac:dyDescent="0.15">
      <c r="X643" s="6"/>
      <c r="Y643" s="6"/>
    </row>
    <row r="644" spans="2:45" ht="5.25" customHeight="1" x14ac:dyDescent="0.15">
      <c r="X644" s="6"/>
      <c r="Y644" s="6"/>
    </row>
    <row r="645" spans="2:45" ht="5.25" customHeight="1" x14ac:dyDescent="0.15">
      <c r="X645" s="6"/>
      <c r="Y645" s="6"/>
    </row>
    <row r="646" spans="2:45" ht="5.25" customHeight="1" x14ac:dyDescent="0.15">
      <c r="X646" s="6"/>
      <c r="Y646" s="6"/>
    </row>
    <row r="647" spans="2:45" ht="5.25" customHeight="1" x14ac:dyDescent="0.15">
      <c r="X647" s="6"/>
      <c r="Y647" s="6"/>
    </row>
    <row r="648" spans="2:45" ht="17.25" customHeight="1" x14ac:dyDescent="0.15">
      <c r="B648" s="2" t="s">
        <v>50</v>
      </c>
      <c r="S648" s="4"/>
      <c r="T648" s="4"/>
      <c r="U648" s="4"/>
      <c r="V648" s="4"/>
      <c r="W648" s="4"/>
      <c r="AL648" s="48"/>
      <c r="AM648" s="48"/>
      <c r="AN648" s="48"/>
      <c r="AO648" s="48"/>
    </row>
    <row r="649" spans="2:45" ht="12.75" customHeight="1" x14ac:dyDescent="0.15">
      <c r="M649" s="49"/>
      <c r="N649" s="49"/>
      <c r="O649" s="49"/>
      <c r="P649" s="49"/>
      <c r="Q649" s="49"/>
      <c r="R649" s="49"/>
      <c r="S649" s="49"/>
      <c r="T649" s="50"/>
      <c r="U649" s="50"/>
      <c r="V649" s="50"/>
      <c r="W649" s="50"/>
      <c r="X649" s="50"/>
      <c r="Y649" s="50"/>
      <c r="Z649" s="50"/>
      <c r="AA649" s="49"/>
      <c r="AB649" s="49"/>
      <c r="AC649" s="49"/>
      <c r="AL649" s="48"/>
      <c r="AM649" s="560" t="s">
        <v>268</v>
      </c>
      <c r="AN649" s="1172"/>
      <c r="AO649" s="1172"/>
      <c r="AP649" s="1173"/>
    </row>
    <row r="650" spans="2:45" ht="12.75" customHeight="1" x14ac:dyDescent="0.15">
      <c r="M650" s="49"/>
      <c r="N650" s="49"/>
      <c r="O650" s="49"/>
      <c r="P650" s="49"/>
      <c r="Q650" s="49"/>
      <c r="R650" s="49"/>
      <c r="S650" s="49"/>
      <c r="T650" s="50"/>
      <c r="U650" s="50"/>
      <c r="V650" s="50"/>
      <c r="W650" s="50"/>
      <c r="X650" s="50"/>
      <c r="Y650" s="50"/>
      <c r="Z650" s="50"/>
      <c r="AA650" s="49"/>
      <c r="AB650" s="49"/>
      <c r="AC650" s="49"/>
      <c r="AL650" s="48"/>
      <c r="AM650" s="1174"/>
      <c r="AN650" s="1175"/>
      <c r="AO650" s="1175"/>
      <c r="AP650" s="1176"/>
    </row>
    <row r="651" spans="2:45" ht="12.75" customHeight="1" x14ac:dyDescent="0.15">
      <c r="M651" s="49"/>
      <c r="N651" s="49"/>
      <c r="O651" s="49"/>
      <c r="P651" s="49"/>
      <c r="Q651" s="49"/>
      <c r="R651" s="49"/>
      <c r="S651" s="49"/>
      <c r="T651" s="49"/>
      <c r="U651" s="49"/>
      <c r="V651" s="49"/>
      <c r="W651" s="49"/>
      <c r="X651" s="49"/>
      <c r="Y651" s="49"/>
      <c r="Z651" s="49"/>
      <c r="AA651" s="49"/>
      <c r="AB651" s="49"/>
      <c r="AC651" s="49"/>
      <c r="AL651" s="48"/>
      <c r="AM651" s="48"/>
      <c r="AN651" s="222"/>
      <c r="AO651" s="222"/>
    </row>
    <row r="652" spans="2:45" ht="6" customHeight="1" x14ac:dyDescent="0.15">
      <c r="M652" s="49"/>
      <c r="N652" s="49"/>
      <c r="O652" s="49"/>
      <c r="P652" s="49"/>
      <c r="Q652" s="49"/>
      <c r="R652" s="49"/>
      <c r="S652" s="49"/>
      <c r="T652" s="49"/>
      <c r="U652" s="49"/>
      <c r="V652" s="49"/>
      <c r="W652" s="49"/>
      <c r="X652" s="49"/>
      <c r="Y652" s="49"/>
      <c r="Z652" s="49"/>
      <c r="AA652" s="49"/>
      <c r="AB652" s="49"/>
      <c r="AC652" s="49"/>
      <c r="AL652" s="48"/>
      <c r="AM652" s="48"/>
    </row>
    <row r="653" spans="2:45" ht="12.75" customHeight="1" x14ac:dyDescent="0.15">
      <c r="B653" s="566" t="s">
        <v>2</v>
      </c>
      <c r="C653" s="567"/>
      <c r="D653" s="567"/>
      <c r="E653" s="567"/>
      <c r="F653" s="567"/>
      <c r="G653" s="567"/>
      <c r="H653" s="567"/>
      <c r="I653" s="567"/>
      <c r="J653" s="569" t="s">
        <v>10</v>
      </c>
      <c r="K653" s="569"/>
      <c r="L653" s="3" t="s">
        <v>3</v>
      </c>
      <c r="M653" s="569" t="s">
        <v>11</v>
      </c>
      <c r="N653" s="569"/>
      <c r="O653" s="570" t="s">
        <v>12</v>
      </c>
      <c r="P653" s="569"/>
      <c r="Q653" s="569"/>
      <c r="R653" s="569"/>
      <c r="S653" s="569"/>
      <c r="T653" s="569"/>
      <c r="U653" s="569" t="s">
        <v>13</v>
      </c>
      <c r="V653" s="569"/>
      <c r="W653" s="569"/>
      <c r="AD653" s="5"/>
      <c r="AE653" s="5"/>
      <c r="AF653" s="5"/>
      <c r="AG653" s="5"/>
      <c r="AH653" s="5"/>
      <c r="AI653" s="5"/>
      <c r="AJ653" s="5"/>
      <c r="AL653" s="571">
        <f>$AL$9</f>
        <v>0</v>
      </c>
      <c r="AM653" s="572"/>
      <c r="AN653" s="502" t="s">
        <v>4</v>
      </c>
      <c r="AO653" s="502"/>
      <c r="AP653" s="572">
        <v>16</v>
      </c>
      <c r="AQ653" s="572"/>
      <c r="AR653" s="502" t="s">
        <v>5</v>
      </c>
      <c r="AS653" s="503"/>
    </row>
    <row r="654" spans="2:45" ht="13.5" customHeight="1" x14ac:dyDescent="0.15">
      <c r="B654" s="567"/>
      <c r="C654" s="567"/>
      <c r="D654" s="567"/>
      <c r="E654" s="567"/>
      <c r="F654" s="567"/>
      <c r="G654" s="567"/>
      <c r="H654" s="567"/>
      <c r="I654" s="567"/>
      <c r="J654" s="508" t="str">
        <f>$J$10</f>
        <v>1</v>
      </c>
      <c r="K654" s="510" t="str">
        <f>$K$10</f>
        <v>2</v>
      </c>
      <c r="L654" s="513" t="str">
        <f>$L$10</f>
        <v>1</v>
      </c>
      <c r="M654" s="516" t="str">
        <f>$M$10</f>
        <v>0</v>
      </c>
      <c r="N654" s="510" t="str">
        <f>$N$10</f>
        <v>3</v>
      </c>
      <c r="O654" s="516" t="str">
        <f>$O$10</f>
        <v>9</v>
      </c>
      <c r="P654" s="519" t="str">
        <f>$P$10</f>
        <v>3</v>
      </c>
      <c r="Q654" s="519" t="str">
        <f>$Q$10</f>
        <v>9</v>
      </c>
      <c r="R654" s="519" t="str">
        <f>$R$10</f>
        <v>0</v>
      </c>
      <c r="S654" s="519" t="str">
        <f>$S$10</f>
        <v>2</v>
      </c>
      <c r="T654" s="510" t="str">
        <f>$T$10</f>
        <v>5</v>
      </c>
      <c r="U654" s="516">
        <f>$U$10</f>
        <v>0</v>
      </c>
      <c r="V654" s="519">
        <f>$V$10</f>
        <v>0</v>
      </c>
      <c r="W654" s="510">
        <f>$W$10</f>
        <v>0</v>
      </c>
      <c r="AD654" s="5"/>
      <c r="AE654" s="5"/>
      <c r="AF654" s="5"/>
      <c r="AG654" s="5"/>
      <c r="AH654" s="5"/>
      <c r="AI654" s="5"/>
      <c r="AJ654" s="5"/>
      <c r="AL654" s="573"/>
      <c r="AM654" s="574"/>
      <c r="AN654" s="504"/>
      <c r="AO654" s="504"/>
      <c r="AP654" s="574"/>
      <c r="AQ654" s="574"/>
      <c r="AR654" s="504"/>
      <c r="AS654" s="505"/>
    </row>
    <row r="655" spans="2:45" ht="9" customHeight="1" x14ac:dyDescent="0.15">
      <c r="B655" s="567"/>
      <c r="C655" s="567"/>
      <c r="D655" s="567"/>
      <c r="E655" s="567"/>
      <c r="F655" s="567"/>
      <c r="G655" s="567"/>
      <c r="H655" s="567"/>
      <c r="I655" s="567"/>
      <c r="J655" s="509"/>
      <c r="K655" s="511"/>
      <c r="L655" s="514"/>
      <c r="M655" s="517"/>
      <c r="N655" s="511"/>
      <c r="O655" s="517"/>
      <c r="P655" s="520"/>
      <c r="Q655" s="520"/>
      <c r="R655" s="520"/>
      <c r="S655" s="520"/>
      <c r="T655" s="511"/>
      <c r="U655" s="517"/>
      <c r="V655" s="520"/>
      <c r="W655" s="511"/>
      <c r="AD655" s="5"/>
      <c r="AE655" s="5"/>
      <c r="AF655" s="5"/>
      <c r="AG655" s="5"/>
      <c r="AH655" s="5"/>
      <c r="AI655" s="5"/>
      <c r="AJ655" s="5"/>
      <c r="AL655" s="575"/>
      <c r="AM655" s="576"/>
      <c r="AN655" s="506"/>
      <c r="AO655" s="506"/>
      <c r="AP655" s="576"/>
      <c r="AQ655" s="576"/>
      <c r="AR655" s="506"/>
      <c r="AS655" s="507"/>
    </row>
    <row r="656" spans="2:45" ht="6" customHeight="1" x14ac:dyDescent="0.15">
      <c r="B656" s="568"/>
      <c r="C656" s="568"/>
      <c r="D656" s="568"/>
      <c r="E656" s="568"/>
      <c r="F656" s="568"/>
      <c r="G656" s="568"/>
      <c r="H656" s="568"/>
      <c r="I656" s="568"/>
      <c r="J656" s="509"/>
      <c r="K656" s="512"/>
      <c r="L656" s="515"/>
      <c r="M656" s="518"/>
      <c r="N656" s="512"/>
      <c r="O656" s="518"/>
      <c r="P656" s="521"/>
      <c r="Q656" s="521"/>
      <c r="R656" s="521"/>
      <c r="S656" s="521"/>
      <c r="T656" s="512"/>
      <c r="U656" s="518"/>
      <c r="V656" s="521"/>
      <c r="W656" s="512"/>
    </row>
    <row r="657" spans="2:45" ht="15" customHeight="1" x14ac:dyDescent="0.15">
      <c r="B657" s="487" t="s">
        <v>51</v>
      </c>
      <c r="C657" s="488"/>
      <c r="D657" s="488"/>
      <c r="E657" s="488"/>
      <c r="F657" s="488"/>
      <c r="G657" s="488"/>
      <c r="H657" s="488"/>
      <c r="I657" s="489"/>
      <c r="J657" s="487" t="s">
        <v>6</v>
      </c>
      <c r="K657" s="488"/>
      <c r="L657" s="488"/>
      <c r="M657" s="488"/>
      <c r="N657" s="496"/>
      <c r="O657" s="499" t="s">
        <v>52</v>
      </c>
      <c r="P657" s="488"/>
      <c r="Q657" s="488"/>
      <c r="R657" s="488"/>
      <c r="S657" s="488"/>
      <c r="T657" s="488"/>
      <c r="U657" s="489"/>
      <c r="V657" s="12" t="s">
        <v>53</v>
      </c>
      <c r="W657" s="27"/>
      <c r="X657" s="27"/>
      <c r="Y657" s="526" t="s">
        <v>54</v>
      </c>
      <c r="Z657" s="526"/>
      <c r="AA657" s="526"/>
      <c r="AB657" s="526"/>
      <c r="AC657" s="526"/>
      <c r="AD657" s="526"/>
      <c r="AE657" s="526"/>
      <c r="AF657" s="526"/>
      <c r="AG657" s="526"/>
      <c r="AH657" s="526"/>
      <c r="AI657" s="27"/>
      <c r="AJ657" s="27"/>
      <c r="AK657" s="28"/>
      <c r="AL657" s="527" t="s">
        <v>55</v>
      </c>
      <c r="AM657" s="527"/>
      <c r="AN657" s="528" t="s">
        <v>62</v>
      </c>
      <c r="AO657" s="528"/>
      <c r="AP657" s="528"/>
      <c r="AQ657" s="528"/>
      <c r="AR657" s="528"/>
      <c r="AS657" s="529"/>
    </row>
    <row r="658" spans="2:45" ht="13.5" customHeight="1" x14ac:dyDescent="0.15">
      <c r="B658" s="490"/>
      <c r="C658" s="491"/>
      <c r="D658" s="491"/>
      <c r="E658" s="491"/>
      <c r="F658" s="491"/>
      <c r="G658" s="491"/>
      <c r="H658" s="491"/>
      <c r="I658" s="492"/>
      <c r="J658" s="490"/>
      <c r="K658" s="491"/>
      <c r="L658" s="491"/>
      <c r="M658" s="491"/>
      <c r="N658" s="497"/>
      <c r="O658" s="500"/>
      <c r="P658" s="491"/>
      <c r="Q658" s="491"/>
      <c r="R658" s="491"/>
      <c r="S658" s="491"/>
      <c r="T658" s="491"/>
      <c r="U658" s="492"/>
      <c r="V658" s="530" t="s">
        <v>7</v>
      </c>
      <c r="W658" s="643"/>
      <c r="X658" s="643"/>
      <c r="Y658" s="644"/>
      <c r="Z658" s="536" t="s">
        <v>16</v>
      </c>
      <c r="AA658" s="537"/>
      <c r="AB658" s="537"/>
      <c r="AC658" s="538"/>
      <c r="AD658" s="648" t="s">
        <v>17</v>
      </c>
      <c r="AE658" s="649"/>
      <c r="AF658" s="649"/>
      <c r="AG658" s="650"/>
      <c r="AH658" s="1090" t="s">
        <v>86</v>
      </c>
      <c r="AI658" s="502"/>
      <c r="AJ658" s="502"/>
      <c r="AK658" s="503"/>
      <c r="AL658" s="554" t="s">
        <v>56</v>
      </c>
      <c r="AM658" s="554"/>
      <c r="AN658" s="556" t="s">
        <v>19</v>
      </c>
      <c r="AO658" s="557"/>
      <c r="AP658" s="557"/>
      <c r="AQ658" s="557"/>
      <c r="AR658" s="558"/>
      <c r="AS658" s="559"/>
    </row>
    <row r="659" spans="2:45" ht="13.5" customHeight="1" x14ac:dyDescent="0.15">
      <c r="B659" s="493"/>
      <c r="C659" s="494"/>
      <c r="D659" s="494"/>
      <c r="E659" s="494"/>
      <c r="F659" s="494"/>
      <c r="G659" s="494"/>
      <c r="H659" s="494"/>
      <c r="I659" s="495"/>
      <c r="J659" s="493"/>
      <c r="K659" s="494"/>
      <c r="L659" s="494"/>
      <c r="M659" s="494"/>
      <c r="N659" s="498"/>
      <c r="O659" s="501"/>
      <c r="P659" s="494"/>
      <c r="Q659" s="494"/>
      <c r="R659" s="494"/>
      <c r="S659" s="494"/>
      <c r="T659" s="494"/>
      <c r="U659" s="495"/>
      <c r="V659" s="645"/>
      <c r="W659" s="646"/>
      <c r="X659" s="646"/>
      <c r="Y659" s="647"/>
      <c r="Z659" s="539"/>
      <c r="AA659" s="540"/>
      <c r="AB659" s="540"/>
      <c r="AC659" s="541"/>
      <c r="AD659" s="651"/>
      <c r="AE659" s="652"/>
      <c r="AF659" s="652"/>
      <c r="AG659" s="653"/>
      <c r="AH659" s="1091"/>
      <c r="AI659" s="506"/>
      <c r="AJ659" s="506"/>
      <c r="AK659" s="507"/>
      <c r="AL659" s="555"/>
      <c r="AM659" s="555"/>
      <c r="AN659" s="524"/>
      <c r="AO659" s="524"/>
      <c r="AP659" s="524"/>
      <c r="AQ659" s="524"/>
      <c r="AR659" s="524"/>
      <c r="AS659" s="525"/>
    </row>
    <row r="660" spans="2:45" ht="18" customHeight="1" x14ac:dyDescent="0.15">
      <c r="B660" s="1092">
        <f>'事業主控（こちらにご入力下さい）'!B660</f>
        <v>0</v>
      </c>
      <c r="C660" s="1093"/>
      <c r="D660" s="1093"/>
      <c r="E660" s="1093"/>
      <c r="F660" s="1093"/>
      <c r="G660" s="1093"/>
      <c r="H660" s="1093"/>
      <c r="I660" s="1162"/>
      <c r="J660" s="1092">
        <f>'事業主控（こちらにご入力下さい）'!J660</f>
        <v>0</v>
      </c>
      <c r="K660" s="1093"/>
      <c r="L660" s="1093"/>
      <c r="M660" s="1093"/>
      <c r="N660" s="1094"/>
      <c r="O660" s="68">
        <f>'事業主控（こちらにご入力下さい）'!O660</f>
        <v>0</v>
      </c>
      <c r="P660" s="15" t="s">
        <v>45</v>
      </c>
      <c r="Q660" s="68">
        <f>'事業主控（こちらにご入力下さい）'!Q660</f>
        <v>0</v>
      </c>
      <c r="R660" s="15" t="s">
        <v>46</v>
      </c>
      <c r="S660" s="68">
        <f>'事業主控（こちらにご入力下さい）'!S660</f>
        <v>0</v>
      </c>
      <c r="T660" s="474" t="s">
        <v>47</v>
      </c>
      <c r="U660" s="474"/>
      <c r="V660" s="742">
        <f>'事業主控（こちらにご入力下さい）'!V660</f>
        <v>0</v>
      </c>
      <c r="W660" s="743"/>
      <c r="X660" s="743"/>
      <c r="Y660" s="65" t="s">
        <v>8</v>
      </c>
      <c r="Z660" s="53"/>
      <c r="AA660" s="73"/>
      <c r="AB660" s="73"/>
      <c r="AC660" s="65" t="s">
        <v>8</v>
      </c>
      <c r="AD660" s="53"/>
      <c r="AE660" s="73"/>
      <c r="AF660" s="73"/>
      <c r="AG660" s="70" t="s">
        <v>8</v>
      </c>
      <c r="AH660" s="1134">
        <f>'事業主控（こちらにご入力下さい）'!AH660</f>
        <v>0</v>
      </c>
      <c r="AI660" s="1135"/>
      <c r="AJ660" s="1135"/>
      <c r="AK660" s="1136"/>
      <c r="AL660" s="53"/>
      <c r="AM660" s="54"/>
      <c r="AN660" s="744">
        <f>'事業主控（こちらにご入力下さい）'!AN660</f>
        <v>0</v>
      </c>
      <c r="AO660" s="745"/>
      <c r="AP660" s="745"/>
      <c r="AQ660" s="745"/>
      <c r="AR660" s="745"/>
      <c r="AS660" s="70" t="s">
        <v>8</v>
      </c>
    </row>
    <row r="661" spans="2:45" ht="18" customHeight="1" x14ac:dyDescent="0.15">
      <c r="B661" s="1075"/>
      <c r="C661" s="1076"/>
      <c r="D661" s="1076"/>
      <c r="E661" s="1076"/>
      <c r="F661" s="1076"/>
      <c r="G661" s="1076"/>
      <c r="H661" s="1076"/>
      <c r="I661" s="1161"/>
      <c r="J661" s="1075"/>
      <c r="K661" s="1076"/>
      <c r="L661" s="1076"/>
      <c r="M661" s="1076"/>
      <c r="N661" s="1077"/>
      <c r="O661" s="75">
        <f>'事業主控（こちらにご入力下さい）'!O661</f>
        <v>0</v>
      </c>
      <c r="P661" s="16" t="s">
        <v>45</v>
      </c>
      <c r="Q661" s="75">
        <f>'事業主控（こちらにご入力下さい）'!Q661</f>
        <v>0</v>
      </c>
      <c r="R661" s="16" t="s">
        <v>46</v>
      </c>
      <c r="S661" s="75">
        <f>'事業主控（こちらにご入力下さい）'!S661</f>
        <v>0</v>
      </c>
      <c r="T661" s="480" t="s">
        <v>48</v>
      </c>
      <c r="U661" s="480"/>
      <c r="V661" s="708">
        <f>'事業主控（こちらにご入力下さい）'!V661</f>
        <v>0</v>
      </c>
      <c r="W661" s="709"/>
      <c r="X661" s="709"/>
      <c r="Y661" s="709"/>
      <c r="Z661" s="708">
        <f>'事業主控（こちらにご入力下さい）'!Z661</f>
        <v>0</v>
      </c>
      <c r="AA661" s="709"/>
      <c r="AB661" s="709"/>
      <c r="AC661" s="709"/>
      <c r="AD661" s="708">
        <f>'事業主控（こちらにご入力下さい）'!AD661</f>
        <v>0</v>
      </c>
      <c r="AE661" s="709"/>
      <c r="AF661" s="709"/>
      <c r="AG661" s="1079"/>
      <c r="AH661" s="708">
        <f>'事業主控（こちらにご入力下さい）'!AH661</f>
        <v>0</v>
      </c>
      <c r="AI661" s="709"/>
      <c r="AJ661" s="709"/>
      <c r="AK661" s="1079"/>
      <c r="AL661" s="439">
        <f>'事業主控（こちらにご入力下さい）'!AL661</f>
        <v>0</v>
      </c>
      <c r="AM661" s="1081"/>
      <c r="AN661" s="708">
        <f>'事業主控（こちらにご入力下さい）'!AN661</f>
        <v>0</v>
      </c>
      <c r="AO661" s="709"/>
      <c r="AP661" s="709"/>
      <c r="AQ661" s="709"/>
      <c r="AR661" s="709"/>
      <c r="AS661" s="58"/>
    </row>
    <row r="662" spans="2:45" ht="18" customHeight="1" x14ac:dyDescent="0.15">
      <c r="B662" s="1072">
        <f>'事業主控（こちらにご入力下さい）'!B662</f>
        <v>0</v>
      </c>
      <c r="C662" s="1073"/>
      <c r="D662" s="1073"/>
      <c r="E662" s="1073"/>
      <c r="F662" s="1073"/>
      <c r="G662" s="1073"/>
      <c r="H662" s="1073"/>
      <c r="I662" s="1160"/>
      <c r="J662" s="1072">
        <f>'事業主控（こちらにご入力下さい）'!J662</f>
        <v>0</v>
      </c>
      <c r="K662" s="1073"/>
      <c r="L662" s="1073"/>
      <c r="M662" s="1073"/>
      <c r="N662" s="1074"/>
      <c r="O662" s="71">
        <f>'事業主控（こちらにご入力下さい）'!O662</f>
        <v>0</v>
      </c>
      <c r="P662" s="5" t="s">
        <v>45</v>
      </c>
      <c r="Q662" s="71">
        <f>'事業主控（こちらにご入力下さい）'!Q662</f>
        <v>0</v>
      </c>
      <c r="R662" s="5" t="s">
        <v>46</v>
      </c>
      <c r="S662" s="71">
        <f>'事業主控（こちらにご入力下さい）'!S662</f>
        <v>0</v>
      </c>
      <c r="T662" s="1022" t="s">
        <v>47</v>
      </c>
      <c r="U662" s="1022"/>
      <c r="V662" s="742">
        <f>'事業主控（こちらにご入力下さい）'!V662</f>
        <v>0</v>
      </c>
      <c r="W662" s="743"/>
      <c r="X662" s="743"/>
      <c r="Y662" s="66"/>
      <c r="Z662" s="53"/>
      <c r="AA662" s="73"/>
      <c r="AB662" s="73"/>
      <c r="AC662" s="66"/>
      <c r="AD662" s="53"/>
      <c r="AE662" s="73"/>
      <c r="AF662" s="73"/>
      <c r="AG662" s="66"/>
      <c r="AH662" s="744">
        <f>'事業主控（こちらにご入力下さい）'!AH662</f>
        <v>0</v>
      </c>
      <c r="AI662" s="745"/>
      <c r="AJ662" s="745"/>
      <c r="AK662" s="1080"/>
      <c r="AL662" s="53"/>
      <c r="AM662" s="54"/>
      <c r="AN662" s="744">
        <f>'事業主控（こちらにご入力下さい）'!AN662</f>
        <v>0</v>
      </c>
      <c r="AO662" s="745"/>
      <c r="AP662" s="745"/>
      <c r="AQ662" s="745"/>
      <c r="AR662" s="745"/>
      <c r="AS662" s="74"/>
    </row>
    <row r="663" spans="2:45" ht="18" customHeight="1" x14ac:dyDescent="0.15">
      <c r="B663" s="1075"/>
      <c r="C663" s="1076"/>
      <c r="D663" s="1076"/>
      <c r="E663" s="1076"/>
      <c r="F663" s="1076"/>
      <c r="G663" s="1076"/>
      <c r="H663" s="1076"/>
      <c r="I663" s="1161"/>
      <c r="J663" s="1075"/>
      <c r="K663" s="1076"/>
      <c r="L663" s="1076"/>
      <c r="M663" s="1076"/>
      <c r="N663" s="1077"/>
      <c r="O663" s="75">
        <f>'事業主控（こちらにご入力下さい）'!O663</f>
        <v>0</v>
      </c>
      <c r="P663" s="16" t="s">
        <v>45</v>
      </c>
      <c r="Q663" s="75">
        <f>'事業主控（こちらにご入力下さい）'!Q663</f>
        <v>0</v>
      </c>
      <c r="R663" s="16" t="s">
        <v>46</v>
      </c>
      <c r="S663" s="75">
        <f>'事業主控（こちらにご入力下さい）'!S663</f>
        <v>0</v>
      </c>
      <c r="T663" s="480" t="s">
        <v>48</v>
      </c>
      <c r="U663" s="480"/>
      <c r="V663" s="927">
        <f>'事業主控（こちらにご入力下さい）'!V663</f>
        <v>0</v>
      </c>
      <c r="W663" s="928"/>
      <c r="X663" s="928"/>
      <c r="Y663" s="928"/>
      <c r="Z663" s="927">
        <f>'事業主控（こちらにご入力下さい）'!Z663</f>
        <v>0</v>
      </c>
      <c r="AA663" s="928"/>
      <c r="AB663" s="928"/>
      <c r="AC663" s="928"/>
      <c r="AD663" s="927">
        <f>'事業主控（こちらにご入力下さい）'!AD663</f>
        <v>0</v>
      </c>
      <c r="AE663" s="928"/>
      <c r="AF663" s="928"/>
      <c r="AG663" s="928"/>
      <c r="AH663" s="927">
        <f>'事業主控（こちらにご入力下さい）'!AH663</f>
        <v>0</v>
      </c>
      <c r="AI663" s="928"/>
      <c r="AJ663" s="928"/>
      <c r="AK663" s="1082"/>
      <c r="AL663" s="439">
        <f>'事業主控（こちらにご入力下さい）'!AL663</f>
        <v>0</v>
      </c>
      <c r="AM663" s="1081"/>
      <c r="AN663" s="708">
        <f>'事業主控（こちらにご入力下さい）'!AN663</f>
        <v>0</v>
      </c>
      <c r="AO663" s="709"/>
      <c r="AP663" s="709"/>
      <c r="AQ663" s="709"/>
      <c r="AR663" s="709"/>
      <c r="AS663" s="58"/>
    </row>
    <row r="664" spans="2:45" ht="18" customHeight="1" x14ac:dyDescent="0.15">
      <c r="B664" s="1072">
        <f>'事業主控（こちらにご入力下さい）'!B664</f>
        <v>0</v>
      </c>
      <c r="C664" s="1073"/>
      <c r="D664" s="1073"/>
      <c r="E664" s="1073"/>
      <c r="F664" s="1073"/>
      <c r="G664" s="1073"/>
      <c r="H664" s="1073"/>
      <c r="I664" s="1160"/>
      <c r="J664" s="1072">
        <f>'事業主控（こちらにご入力下さい）'!J664</f>
        <v>0</v>
      </c>
      <c r="K664" s="1073"/>
      <c r="L664" s="1073"/>
      <c r="M664" s="1073"/>
      <c r="N664" s="1074"/>
      <c r="O664" s="71">
        <f>'事業主控（こちらにご入力下さい）'!O664</f>
        <v>0</v>
      </c>
      <c r="P664" s="5" t="s">
        <v>45</v>
      </c>
      <c r="Q664" s="71">
        <f>'事業主控（こちらにご入力下さい）'!Q664</f>
        <v>0</v>
      </c>
      <c r="R664" s="5" t="s">
        <v>46</v>
      </c>
      <c r="S664" s="71">
        <f>'事業主控（こちらにご入力下さい）'!S664</f>
        <v>0</v>
      </c>
      <c r="T664" s="1022" t="s">
        <v>47</v>
      </c>
      <c r="U664" s="1022"/>
      <c r="V664" s="742">
        <f>'事業主控（こちらにご入力下さい）'!V664</f>
        <v>0</v>
      </c>
      <c r="W664" s="743"/>
      <c r="X664" s="743"/>
      <c r="Y664" s="66"/>
      <c r="Z664" s="53"/>
      <c r="AA664" s="73"/>
      <c r="AB664" s="73"/>
      <c r="AC664" s="66"/>
      <c r="AD664" s="53"/>
      <c r="AE664" s="73"/>
      <c r="AF664" s="73"/>
      <c r="AG664" s="66"/>
      <c r="AH664" s="744">
        <f>'事業主控（こちらにご入力下さい）'!AH664</f>
        <v>0</v>
      </c>
      <c r="AI664" s="745"/>
      <c r="AJ664" s="745"/>
      <c r="AK664" s="1080"/>
      <c r="AL664" s="53"/>
      <c r="AM664" s="54"/>
      <c r="AN664" s="744">
        <f>'事業主控（こちらにご入力下さい）'!AN664</f>
        <v>0</v>
      </c>
      <c r="AO664" s="745"/>
      <c r="AP664" s="745"/>
      <c r="AQ664" s="745"/>
      <c r="AR664" s="745"/>
      <c r="AS664" s="74"/>
    </row>
    <row r="665" spans="2:45" ht="18" customHeight="1" x14ac:dyDescent="0.15">
      <c r="B665" s="1075"/>
      <c r="C665" s="1076"/>
      <c r="D665" s="1076"/>
      <c r="E665" s="1076"/>
      <c r="F665" s="1076"/>
      <c r="G665" s="1076"/>
      <c r="H665" s="1076"/>
      <c r="I665" s="1161"/>
      <c r="J665" s="1075"/>
      <c r="K665" s="1076"/>
      <c r="L665" s="1076"/>
      <c r="M665" s="1076"/>
      <c r="N665" s="1077"/>
      <c r="O665" s="75">
        <f>'事業主控（こちらにご入力下さい）'!O665</f>
        <v>0</v>
      </c>
      <c r="P665" s="16" t="s">
        <v>45</v>
      </c>
      <c r="Q665" s="75">
        <f>'事業主控（こちらにご入力下さい）'!Q665</f>
        <v>0</v>
      </c>
      <c r="R665" s="16" t="s">
        <v>46</v>
      </c>
      <c r="S665" s="75">
        <f>'事業主控（こちらにご入力下さい）'!S665</f>
        <v>0</v>
      </c>
      <c r="T665" s="480" t="s">
        <v>48</v>
      </c>
      <c r="U665" s="480"/>
      <c r="V665" s="927">
        <f>'事業主控（こちらにご入力下さい）'!V665</f>
        <v>0</v>
      </c>
      <c r="W665" s="928"/>
      <c r="X665" s="928"/>
      <c r="Y665" s="928"/>
      <c r="Z665" s="927">
        <f>'事業主控（こちらにご入力下さい）'!Z665</f>
        <v>0</v>
      </c>
      <c r="AA665" s="928"/>
      <c r="AB665" s="928"/>
      <c r="AC665" s="928"/>
      <c r="AD665" s="927">
        <f>'事業主控（こちらにご入力下さい）'!AD665</f>
        <v>0</v>
      </c>
      <c r="AE665" s="928"/>
      <c r="AF665" s="928"/>
      <c r="AG665" s="928"/>
      <c r="AH665" s="927">
        <f>'事業主控（こちらにご入力下さい）'!AH665</f>
        <v>0</v>
      </c>
      <c r="AI665" s="928"/>
      <c r="AJ665" s="928"/>
      <c r="AK665" s="1082"/>
      <c r="AL665" s="439">
        <f>'事業主控（こちらにご入力下さい）'!AL665</f>
        <v>0</v>
      </c>
      <c r="AM665" s="1081"/>
      <c r="AN665" s="708">
        <f>'事業主控（こちらにご入力下さい）'!AN665</f>
        <v>0</v>
      </c>
      <c r="AO665" s="709"/>
      <c r="AP665" s="709"/>
      <c r="AQ665" s="709"/>
      <c r="AR665" s="709"/>
      <c r="AS665" s="58"/>
    </row>
    <row r="666" spans="2:45" ht="18" customHeight="1" x14ac:dyDescent="0.15">
      <c r="B666" s="1072">
        <f>'事業主控（こちらにご入力下さい）'!B666</f>
        <v>0</v>
      </c>
      <c r="C666" s="1073"/>
      <c r="D666" s="1073"/>
      <c r="E666" s="1073"/>
      <c r="F666" s="1073"/>
      <c r="G666" s="1073"/>
      <c r="H666" s="1073"/>
      <c r="I666" s="1160"/>
      <c r="J666" s="1072">
        <f>'事業主控（こちらにご入力下さい）'!J666</f>
        <v>0</v>
      </c>
      <c r="K666" s="1073"/>
      <c r="L666" s="1073"/>
      <c r="M666" s="1073"/>
      <c r="N666" s="1074"/>
      <c r="O666" s="71">
        <f>'事業主控（こちらにご入力下さい）'!O666</f>
        <v>0</v>
      </c>
      <c r="P666" s="5" t="s">
        <v>45</v>
      </c>
      <c r="Q666" s="71">
        <f>'事業主控（こちらにご入力下さい）'!Q666</f>
        <v>0</v>
      </c>
      <c r="R666" s="5" t="s">
        <v>46</v>
      </c>
      <c r="S666" s="71">
        <f>'事業主控（こちらにご入力下さい）'!S666</f>
        <v>0</v>
      </c>
      <c r="T666" s="1022" t="s">
        <v>47</v>
      </c>
      <c r="U666" s="1022"/>
      <c r="V666" s="742">
        <f>'事業主控（こちらにご入力下さい）'!V666</f>
        <v>0</v>
      </c>
      <c r="W666" s="743"/>
      <c r="X666" s="743"/>
      <c r="Y666" s="66"/>
      <c r="Z666" s="53"/>
      <c r="AA666" s="73"/>
      <c r="AB666" s="73"/>
      <c r="AC666" s="66"/>
      <c r="AD666" s="53"/>
      <c r="AE666" s="73"/>
      <c r="AF666" s="73"/>
      <c r="AG666" s="66"/>
      <c r="AH666" s="744">
        <f>'事業主控（こちらにご入力下さい）'!AH666</f>
        <v>0</v>
      </c>
      <c r="AI666" s="745"/>
      <c r="AJ666" s="745"/>
      <c r="AK666" s="1080"/>
      <c r="AL666" s="53"/>
      <c r="AM666" s="54"/>
      <c r="AN666" s="744">
        <f>'事業主控（こちらにご入力下さい）'!AN666</f>
        <v>0</v>
      </c>
      <c r="AO666" s="745"/>
      <c r="AP666" s="745"/>
      <c r="AQ666" s="745"/>
      <c r="AR666" s="745"/>
      <c r="AS666" s="74"/>
    </row>
    <row r="667" spans="2:45" ht="18" customHeight="1" x14ac:dyDescent="0.15">
      <c r="B667" s="1075"/>
      <c r="C667" s="1076"/>
      <c r="D667" s="1076"/>
      <c r="E667" s="1076"/>
      <c r="F667" s="1076"/>
      <c r="G667" s="1076"/>
      <c r="H667" s="1076"/>
      <c r="I667" s="1161"/>
      <c r="J667" s="1075"/>
      <c r="K667" s="1076"/>
      <c r="L667" s="1076"/>
      <c r="M667" s="1076"/>
      <c r="N667" s="1077"/>
      <c r="O667" s="75">
        <f>'事業主控（こちらにご入力下さい）'!O667</f>
        <v>0</v>
      </c>
      <c r="P667" s="16" t="s">
        <v>45</v>
      </c>
      <c r="Q667" s="75">
        <f>'事業主控（こちらにご入力下さい）'!Q667</f>
        <v>0</v>
      </c>
      <c r="R667" s="16" t="s">
        <v>46</v>
      </c>
      <c r="S667" s="75">
        <f>'事業主控（こちらにご入力下さい）'!S667</f>
        <v>0</v>
      </c>
      <c r="T667" s="480" t="s">
        <v>48</v>
      </c>
      <c r="U667" s="480"/>
      <c r="V667" s="927">
        <f>'事業主控（こちらにご入力下さい）'!V667</f>
        <v>0</v>
      </c>
      <c r="W667" s="928"/>
      <c r="X667" s="928"/>
      <c r="Y667" s="928"/>
      <c r="Z667" s="927">
        <f>'事業主控（こちらにご入力下さい）'!Z667</f>
        <v>0</v>
      </c>
      <c r="AA667" s="928"/>
      <c r="AB667" s="928"/>
      <c r="AC667" s="928"/>
      <c r="AD667" s="927">
        <f>'事業主控（こちらにご入力下さい）'!AD667</f>
        <v>0</v>
      </c>
      <c r="AE667" s="928"/>
      <c r="AF667" s="928"/>
      <c r="AG667" s="928"/>
      <c r="AH667" s="927">
        <f>'事業主控（こちらにご入力下さい）'!AH667</f>
        <v>0</v>
      </c>
      <c r="AI667" s="928"/>
      <c r="AJ667" s="928"/>
      <c r="AK667" s="1082"/>
      <c r="AL667" s="439">
        <f>'事業主控（こちらにご入力下さい）'!AL667</f>
        <v>0</v>
      </c>
      <c r="AM667" s="1081"/>
      <c r="AN667" s="708">
        <f>'事業主控（こちらにご入力下さい）'!AN667</f>
        <v>0</v>
      </c>
      <c r="AO667" s="709"/>
      <c r="AP667" s="709"/>
      <c r="AQ667" s="709"/>
      <c r="AR667" s="709"/>
      <c r="AS667" s="58"/>
    </row>
    <row r="668" spans="2:45" ht="18" customHeight="1" x14ac:dyDescent="0.15">
      <c r="B668" s="1072">
        <f>'事業主控（こちらにご入力下さい）'!B668</f>
        <v>0</v>
      </c>
      <c r="C668" s="1073"/>
      <c r="D668" s="1073"/>
      <c r="E668" s="1073"/>
      <c r="F668" s="1073"/>
      <c r="G668" s="1073"/>
      <c r="H668" s="1073"/>
      <c r="I668" s="1160"/>
      <c r="J668" s="1072">
        <f>'事業主控（こちらにご入力下さい）'!J668</f>
        <v>0</v>
      </c>
      <c r="K668" s="1073"/>
      <c r="L668" s="1073"/>
      <c r="M668" s="1073"/>
      <c r="N668" s="1074"/>
      <c r="O668" s="71">
        <f>'事業主控（こちらにご入力下さい）'!O668</f>
        <v>0</v>
      </c>
      <c r="P668" s="5" t="s">
        <v>45</v>
      </c>
      <c r="Q668" s="71">
        <f>'事業主控（こちらにご入力下さい）'!Q668</f>
        <v>0</v>
      </c>
      <c r="R668" s="5" t="s">
        <v>46</v>
      </c>
      <c r="S668" s="71">
        <f>'事業主控（こちらにご入力下さい）'!S668</f>
        <v>0</v>
      </c>
      <c r="T668" s="1022" t="s">
        <v>47</v>
      </c>
      <c r="U668" s="1022"/>
      <c r="V668" s="742">
        <f>'事業主控（こちらにご入力下さい）'!V668</f>
        <v>0</v>
      </c>
      <c r="W668" s="743"/>
      <c r="X668" s="743"/>
      <c r="Y668" s="66"/>
      <c r="Z668" s="53"/>
      <c r="AA668" s="73"/>
      <c r="AB668" s="73"/>
      <c r="AC668" s="66"/>
      <c r="AD668" s="53"/>
      <c r="AE668" s="73"/>
      <c r="AF668" s="73"/>
      <c r="AG668" s="66"/>
      <c r="AH668" s="744">
        <f>'事業主控（こちらにご入力下さい）'!AH668</f>
        <v>0</v>
      </c>
      <c r="AI668" s="745"/>
      <c r="AJ668" s="745"/>
      <c r="AK668" s="1080"/>
      <c r="AL668" s="53"/>
      <c r="AM668" s="54"/>
      <c r="AN668" s="744">
        <f>'事業主控（こちらにご入力下さい）'!AN668</f>
        <v>0</v>
      </c>
      <c r="AO668" s="745"/>
      <c r="AP668" s="745"/>
      <c r="AQ668" s="745"/>
      <c r="AR668" s="745"/>
      <c r="AS668" s="74"/>
    </row>
    <row r="669" spans="2:45" ht="18" customHeight="1" x14ac:dyDescent="0.15">
      <c r="B669" s="1075"/>
      <c r="C669" s="1076"/>
      <c r="D669" s="1076"/>
      <c r="E669" s="1076"/>
      <c r="F669" s="1076"/>
      <c r="G669" s="1076"/>
      <c r="H669" s="1076"/>
      <c r="I669" s="1161"/>
      <c r="J669" s="1075"/>
      <c r="K669" s="1076"/>
      <c r="L669" s="1076"/>
      <c r="M669" s="1076"/>
      <c r="N669" s="1077"/>
      <c r="O669" s="75">
        <f>'事業主控（こちらにご入力下さい）'!O669</f>
        <v>0</v>
      </c>
      <c r="P669" s="16" t="s">
        <v>45</v>
      </c>
      <c r="Q669" s="75">
        <f>'事業主控（こちらにご入力下さい）'!Q669</f>
        <v>0</v>
      </c>
      <c r="R669" s="16" t="s">
        <v>46</v>
      </c>
      <c r="S669" s="75">
        <f>'事業主控（こちらにご入力下さい）'!S669</f>
        <v>0</v>
      </c>
      <c r="T669" s="480" t="s">
        <v>48</v>
      </c>
      <c r="U669" s="480"/>
      <c r="V669" s="927">
        <f>'事業主控（こちらにご入力下さい）'!V669</f>
        <v>0</v>
      </c>
      <c r="W669" s="928"/>
      <c r="X669" s="928"/>
      <c r="Y669" s="928"/>
      <c r="Z669" s="927">
        <f>'事業主控（こちらにご入力下さい）'!Z669</f>
        <v>0</v>
      </c>
      <c r="AA669" s="928"/>
      <c r="AB669" s="928"/>
      <c r="AC669" s="928"/>
      <c r="AD669" s="927">
        <f>'事業主控（こちらにご入力下さい）'!AD669</f>
        <v>0</v>
      </c>
      <c r="AE669" s="928"/>
      <c r="AF669" s="928"/>
      <c r="AG669" s="928"/>
      <c r="AH669" s="927">
        <f>'事業主控（こちらにご入力下さい）'!AH669</f>
        <v>0</v>
      </c>
      <c r="AI669" s="928"/>
      <c r="AJ669" s="928"/>
      <c r="AK669" s="1082"/>
      <c r="AL669" s="439">
        <f>'事業主控（こちらにご入力下さい）'!AL669</f>
        <v>0</v>
      </c>
      <c r="AM669" s="1081"/>
      <c r="AN669" s="708">
        <f>'事業主控（こちらにご入力下さい）'!AN669</f>
        <v>0</v>
      </c>
      <c r="AO669" s="709"/>
      <c r="AP669" s="709"/>
      <c r="AQ669" s="709"/>
      <c r="AR669" s="709"/>
      <c r="AS669" s="58"/>
    </row>
    <row r="670" spans="2:45" ht="18" customHeight="1" x14ac:dyDescent="0.15">
      <c r="B670" s="1072">
        <f>'事業主控（こちらにご入力下さい）'!B670</f>
        <v>0</v>
      </c>
      <c r="C670" s="1073"/>
      <c r="D670" s="1073"/>
      <c r="E670" s="1073"/>
      <c r="F670" s="1073"/>
      <c r="G670" s="1073"/>
      <c r="H670" s="1073"/>
      <c r="I670" s="1160"/>
      <c r="J670" s="1072">
        <f>'事業主控（こちらにご入力下さい）'!J670</f>
        <v>0</v>
      </c>
      <c r="K670" s="1073"/>
      <c r="L670" s="1073"/>
      <c r="M670" s="1073"/>
      <c r="N670" s="1074"/>
      <c r="O670" s="71">
        <f>'事業主控（こちらにご入力下さい）'!O670</f>
        <v>0</v>
      </c>
      <c r="P670" s="5" t="s">
        <v>45</v>
      </c>
      <c r="Q670" s="71">
        <f>'事業主控（こちらにご入力下さい）'!Q670</f>
        <v>0</v>
      </c>
      <c r="R670" s="5" t="s">
        <v>46</v>
      </c>
      <c r="S670" s="71">
        <f>'事業主控（こちらにご入力下さい）'!S670</f>
        <v>0</v>
      </c>
      <c r="T670" s="1022" t="s">
        <v>47</v>
      </c>
      <c r="U670" s="1022"/>
      <c r="V670" s="742">
        <f>'事業主控（こちらにご入力下さい）'!V670</f>
        <v>0</v>
      </c>
      <c r="W670" s="743"/>
      <c r="X670" s="743"/>
      <c r="Y670" s="66"/>
      <c r="Z670" s="53"/>
      <c r="AA670" s="73"/>
      <c r="AB670" s="73"/>
      <c r="AC670" s="66"/>
      <c r="AD670" s="53"/>
      <c r="AE670" s="73"/>
      <c r="AF670" s="73"/>
      <c r="AG670" s="66"/>
      <c r="AH670" s="744">
        <f>'事業主控（こちらにご入力下さい）'!AH670</f>
        <v>0</v>
      </c>
      <c r="AI670" s="745"/>
      <c r="AJ670" s="745"/>
      <c r="AK670" s="1080"/>
      <c r="AL670" s="53"/>
      <c r="AM670" s="54"/>
      <c r="AN670" s="744">
        <f>'事業主控（こちらにご入力下さい）'!AN670</f>
        <v>0</v>
      </c>
      <c r="AO670" s="745"/>
      <c r="AP670" s="745"/>
      <c r="AQ670" s="745"/>
      <c r="AR670" s="745"/>
      <c r="AS670" s="74"/>
    </row>
    <row r="671" spans="2:45" ht="18" customHeight="1" x14ac:dyDescent="0.15">
      <c r="B671" s="1075"/>
      <c r="C671" s="1076"/>
      <c r="D671" s="1076"/>
      <c r="E671" s="1076"/>
      <c r="F671" s="1076"/>
      <c r="G671" s="1076"/>
      <c r="H671" s="1076"/>
      <c r="I671" s="1161"/>
      <c r="J671" s="1075"/>
      <c r="K671" s="1076"/>
      <c r="L671" s="1076"/>
      <c r="M671" s="1076"/>
      <c r="N671" s="1077"/>
      <c r="O671" s="75">
        <f>'事業主控（こちらにご入力下さい）'!O671</f>
        <v>0</v>
      </c>
      <c r="P671" s="16" t="s">
        <v>45</v>
      </c>
      <c r="Q671" s="75">
        <f>'事業主控（こちらにご入力下さい）'!Q671</f>
        <v>0</v>
      </c>
      <c r="R671" s="16" t="s">
        <v>46</v>
      </c>
      <c r="S671" s="75">
        <f>'事業主控（こちらにご入力下さい）'!S671</f>
        <v>0</v>
      </c>
      <c r="T671" s="480" t="s">
        <v>48</v>
      </c>
      <c r="U671" s="480"/>
      <c r="V671" s="927">
        <f>'事業主控（こちらにご入力下さい）'!V671</f>
        <v>0</v>
      </c>
      <c r="W671" s="928"/>
      <c r="X671" s="928"/>
      <c r="Y671" s="928"/>
      <c r="Z671" s="927">
        <f>'事業主控（こちらにご入力下さい）'!Z671</f>
        <v>0</v>
      </c>
      <c r="AA671" s="928"/>
      <c r="AB671" s="928"/>
      <c r="AC671" s="928"/>
      <c r="AD671" s="927">
        <f>'事業主控（こちらにご入力下さい）'!AD671</f>
        <v>0</v>
      </c>
      <c r="AE671" s="928"/>
      <c r="AF671" s="928"/>
      <c r="AG671" s="928"/>
      <c r="AH671" s="927">
        <f>'事業主控（こちらにご入力下さい）'!AH671</f>
        <v>0</v>
      </c>
      <c r="AI671" s="928"/>
      <c r="AJ671" s="928"/>
      <c r="AK671" s="1082"/>
      <c r="AL671" s="439">
        <f>'事業主控（こちらにご入力下さい）'!AL671</f>
        <v>0</v>
      </c>
      <c r="AM671" s="1081"/>
      <c r="AN671" s="708">
        <f>'事業主控（こちらにご入力下さい）'!AN671</f>
        <v>0</v>
      </c>
      <c r="AO671" s="709"/>
      <c r="AP671" s="709"/>
      <c r="AQ671" s="709"/>
      <c r="AR671" s="709"/>
      <c r="AS671" s="58"/>
    </row>
    <row r="672" spans="2:45" ht="18" customHeight="1" x14ac:dyDescent="0.15">
      <c r="B672" s="1072">
        <f>'事業主控（こちらにご入力下さい）'!B672</f>
        <v>0</v>
      </c>
      <c r="C672" s="1073"/>
      <c r="D672" s="1073"/>
      <c r="E672" s="1073"/>
      <c r="F672" s="1073"/>
      <c r="G672" s="1073"/>
      <c r="H672" s="1073"/>
      <c r="I672" s="1160"/>
      <c r="J672" s="1072">
        <f>'事業主控（こちらにご入力下さい）'!J672</f>
        <v>0</v>
      </c>
      <c r="K672" s="1073"/>
      <c r="L672" s="1073"/>
      <c r="M672" s="1073"/>
      <c r="N672" s="1074"/>
      <c r="O672" s="71">
        <f>'事業主控（こちらにご入力下さい）'!O672</f>
        <v>0</v>
      </c>
      <c r="P672" s="5" t="s">
        <v>45</v>
      </c>
      <c r="Q672" s="71">
        <f>'事業主控（こちらにご入力下さい）'!Q672</f>
        <v>0</v>
      </c>
      <c r="R672" s="5" t="s">
        <v>46</v>
      </c>
      <c r="S672" s="71">
        <f>'事業主控（こちらにご入力下さい）'!S672</f>
        <v>0</v>
      </c>
      <c r="T672" s="1022" t="s">
        <v>47</v>
      </c>
      <c r="U672" s="1022"/>
      <c r="V672" s="742">
        <f>'事業主控（こちらにご入力下さい）'!V672</f>
        <v>0</v>
      </c>
      <c r="W672" s="743"/>
      <c r="X672" s="743"/>
      <c r="Y672" s="66"/>
      <c r="Z672" s="53"/>
      <c r="AA672" s="73"/>
      <c r="AB672" s="73"/>
      <c r="AC672" s="66"/>
      <c r="AD672" s="53"/>
      <c r="AE672" s="73"/>
      <c r="AF672" s="73"/>
      <c r="AG672" s="66"/>
      <c r="AH672" s="744">
        <f>'事業主控（こちらにご入力下さい）'!AH672</f>
        <v>0</v>
      </c>
      <c r="AI672" s="745"/>
      <c r="AJ672" s="745"/>
      <c r="AK672" s="1080"/>
      <c r="AL672" s="53"/>
      <c r="AM672" s="54"/>
      <c r="AN672" s="744">
        <f>'事業主控（こちらにご入力下さい）'!AN672</f>
        <v>0</v>
      </c>
      <c r="AO672" s="745"/>
      <c r="AP672" s="745"/>
      <c r="AQ672" s="745"/>
      <c r="AR672" s="745"/>
      <c r="AS672" s="74"/>
    </row>
    <row r="673" spans="2:45" ht="18" customHeight="1" x14ac:dyDescent="0.15">
      <c r="B673" s="1075"/>
      <c r="C673" s="1076"/>
      <c r="D673" s="1076"/>
      <c r="E673" s="1076"/>
      <c r="F673" s="1076"/>
      <c r="G673" s="1076"/>
      <c r="H673" s="1076"/>
      <c r="I673" s="1161"/>
      <c r="J673" s="1075"/>
      <c r="K673" s="1076"/>
      <c r="L673" s="1076"/>
      <c r="M673" s="1076"/>
      <c r="N673" s="1077"/>
      <c r="O673" s="75">
        <f>'事業主控（こちらにご入力下さい）'!O673</f>
        <v>0</v>
      </c>
      <c r="P673" s="16" t="s">
        <v>45</v>
      </c>
      <c r="Q673" s="75">
        <f>'事業主控（こちらにご入力下さい）'!Q673</f>
        <v>0</v>
      </c>
      <c r="R673" s="16" t="s">
        <v>46</v>
      </c>
      <c r="S673" s="75">
        <f>'事業主控（こちらにご入力下さい）'!S673</f>
        <v>0</v>
      </c>
      <c r="T673" s="480" t="s">
        <v>48</v>
      </c>
      <c r="U673" s="480"/>
      <c r="V673" s="927">
        <f>'事業主控（こちらにご入力下さい）'!V673</f>
        <v>0</v>
      </c>
      <c r="W673" s="928"/>
      <c r="X673" s="928"/>
      <c r="Y673" s="928"/>
      <c r="Z673" s="927">
        <f>'事業主控（こちらにご入力下さい）'!Z673</f>
        <v>0</v>
      </c>
      <c r="AA673" s="928"/>
      <c r="AB673" s="928"/>
      <c r="AC673" s="928"/>
      <c r="AD673" s="927">
        <f>'事業主控（こちらにご入力下さい）'!AD673</f>
        <v>0</v>
      </c>
      <c r="AE673" s="928"/>
      <c r="AF673" s="928"/>
      <c r="AG673" s="928"/>
      <c r="AH673" s="927">
        <f>'事業主控（こちらにご入力下さい）'!AH673</f>
        <v>0</v>
      </c>
      <c r="AI673" s="928"/>
      <c r="AJ673" s="928"/>
      <c r="AK673" s="1082"/>
      <c r="AL673" s="439">
        <f>'事業主控（こちらにご入力下さい）'!AL673</f>
        <v>0</v>
      </c>
      <c r="AM673" s="1081"/>
      <c r="AN673" s="708">
        <f>'事業主控（こちらにご入力下さい）'!AN673</f>
        <v>0</v>
      </c>
      <c r="AO673" s="709"/>
      <c r="AP673" s="709"/>
      <c r="AQ673" s="709"/>
      <c r="AR673" s="709"/>
      <c r="AS673" s="58"/>
    </row>
    <row r="674" spans="2:45" ht="18" customHeight="1" x14ac:dyDescent="0.15">
      <c r="B674" s="1072">
        <f>'事業主控（こちらにご入力下さい）'!B674</f>
        <v>0</v>
      </c>
      <c r="C674" s="1073"/>
      <c r="D674" s="1073"/>
      <c r="E674" s="1073"/>
      <c r="F674" s="1073"/>
      <c r="G674" s="1073"/>
      <c r="H674" s="1073"/>
      <c r="I674" s="1160"/>
      <c r="J674" s="1072">
        <f>'事業主控（こちらにご入力下さい）'!J674</f>
        <v>0</v>
      </c>
      <c r="K674" s="1073"/>
      <c r="L674" s="1073"/>
      <c r="M674" s="1073"/>
      <c r="N674" s="1074"/>
      <c r="O674" s="71">
        <f>'事業主控（こちらにご入力下さい）'!O674</f>
        <v>0</v>
      </c>
      <c r="P674" s="5" t="s">
        <v>45</v>
      </c>
      <c r="Q674" s="71">
        <f>'事業主控（こちらにご入力下さい）'!Q674</f>
        <v>0</v>
      </c>
      <c r="R674" s="5" t="s">
        <v>46</v>
      </c>
      <c r="S674" s="71">
        <f>'事業主控（こちらにご入力下さい）'!S674</f>
        <v>0</v>
      </c>
      <c r="T674" s="1022" t="s">
        <v>47</v>
      </c>
      <c r="U674" s="1022"/>
      <c r="V674" s="742">
        <f>'事業主控（こちらにご入力下さい）'!V674</f>
        <v>0</v>
      </c>
      <c r="W674" s="743"/>
      <c r="X674" s="743"/>
      <c r="Y674" s="66"/>
      <c r="Z674" s="53"/>
      <c r="AA674" s="73"/>
      <c r="AB674" s="73"/>
      <c r="AC674" s="66"/>
      <c r="AD674" s="53"/>
      <c r="AE674" s="73"/>
      <c r="AF674" s="73"/>
      <c r="AG674" s="66"/>
      <c r="AH674" s="744">
        <f>'事業主控（こちらにご入力下さい）'!AH674</f>
        <v>0</v>
      </c>
      <c r="AI674" s="745"/>
      <c r="AJ674" s="745"/>
      <c r="AK674" s="1080"/>
      <c r="AL674" s="53"/>
      <c r="AM674" s="54"/>
      <c r="AN674" s="744">
        <f>'事業主控（こちらにご入力下さい）'!AN674</f>
        <v>0</v>
      </c>
      <c r="AO674" s="745"/>
      <c r="AP674" s="745"/>
      <c r="AQ674" s="745"/>
      <c r="AR674" s="745"/>
      <c r="AS674" s="74"/>
    </row>
    <row r="675" spans="2:45" ht="18" customHeight="1" x14ac:dyDescent="0.15">
      <c r="B675" s="1075"/>
      <c r="C675" s="1076"/>
      <c r="D675" s="1076"/>
      <c r="E675" s="1076"/>
      <c r="F675" s="1076"/>
      <c r="G675" s="1076"/>
      <c r="H675" s="1076"/>
      <c r="I675" s="1161"/>
      <c r="J675" s="1075"/>
      <c r="K675" s="1076"/>
      <c r="L675" s="1076"/>
      <c r="M675" s="1076"/>
      <c r="N675" s="1077"/>
      <c r="O675" s="75">
        <f>'事業主控（こちらにご入力下さい）'!O675</f>
        <v>0</v>
      </c>
      <c r="P675" s="16" t="s">
        <v>45</v>
      </c>
      <c r="Q675" s="75">
        <f>'事業主控（こちらにご入力下さい）'!Q675</f>
        <v>0</v>
      </c>
      <c r="R675" s="16" t="s">
        <v>46</v>
      </c>
      <c r="S675" s="75">
        <f>'事業主控（こちらにご入力下さい）'!S675</f>
        <v>0</v>
      </c>
      <c r="T675" s="480" t="s">
        <v>48</v>
      </c>
      <c r="U675" s="480"/>
      <c r="V675" s="927">
        <f>'事業主控（こちらにご入力下さい）'!V675</f>
        <v>0</v>
      </c>
      <c r="W675" s="928"/>
      <c r="X675" s="928"/>
      <c r="Y675" s="928"/>
      <c r="Z675" s="927">
        <f>'事業主控（こちらにご入力下さい）'!Z675</f>
        <v>0</v>
      </c>
      <c r="AA675" s="928"/>
      <c r="AB675" s="928"/>
      <c r="AC675" s="928"/>
      <c r="AD675" s="927">
        <f>'事業主控（こちらにご入力下さい）'!AD675</f>
        <v>0</v>
      </c>
      <c r="AE675" s="928"/>
      <c r="AF675" s="928"/>
      <c r="AG675" s="928"/>
      <c r="AH675" s="927">
        <f>'事業主控（こちらにご入力下さい）'!AH675</f>
        <v>0</v>
      </c>
      <c r="AI675" s="928"/>
      <c r="AJ675" s="928"/>
      <c r="AK675" s="1082"/>
      <c r="AL675" s="439">
        <f>'事業主控（こちらにご入力下さい）'!AL675</f>
        <v>0</v>
      </c>
      <c r="AM675" s="1081"/>
      <c r="AN675" s="708">
        <f>'事業主控（こちらにご入力下さい）'!AN675</f>
        <v>0</v>
      </c>
      <c r="AO675" s="709"/>
      <c r="AP675" s="709"/>
      <c r="AQ675" s="709"/>
      <c r="AR675" s="709"/>
      <c r="AS675" s="58"/>
    </row>
    <row r="676" spans="2:45" ht="18" customHeight="1" x14ac:dyDescent="0.15">
      <c r="B676" s="1072">
        <f>'事業主控（こちらにご入力下さい）'!B676</f>
        <v>0</v>
      </c>
      <c r="C676" s="1073"/>
      <c r="D676" s="1073"/>
      <c r="E676" s="1073"/>
      <c r="F676" s="1073"/>
      <c r="G676" s="1073"/>
      <c r="H676" s="1073"/>
      <c r="I676" s="1160"/>
      <c r="J676" s="1072">
        <f>'事業主控（こちらにご入力下さい）'!J676</f>
        <v>0</v>
      </c>
      <c r="K676" s="1073"/>
      <c r="L676" s="1073"/>
      <c r="M676" s="1073"/>
      <c r="N676" s="1074"/>
      <c r="O676" s="71">
        <f>'事業主控（こちらにご入力下さい）'!O676</f>
        <v>0</v>
      </c>
      <c r="P676" s="5" t="s">
        <v>45</v>
      </c>
      <c r="Q676" s="71">
        <f>'事業主控（こちらにご入力下さい）'!Q676</f>
        <v>0</v>
      </c>
      <c r="R676" s="5" t="s">
        <v>46</v>
      </c>
      <c r="S676" s="71">
        <f>'事業主控（こちらにご入力下さい）'!S676</f>
        <v>0</v>
      </c>
      <c r="T676" s="1022" t="s">
        <v>47</v>
      </c>
      <c r="U676" s="1022"/>
      <c r="V676" s="742">
        <f>'事業主控（こちらにご入力下さい）'!V676</f>
        <v>0</v>
      </c>
      <c r="W676" s="743"/>
      <c r="X676" s="743"/>
      <c r="Y676" s="66"/>
      <c r="Z676" s="53"/>
      <c r="AA676" s="73"/>
      <c r="AB676" s="73"/>
      <c r="AC676" s="66"/>
      <c r="AD676" s="53"/>
      <c r="AE676" s="73"/>
      <c r="AF676" s="73"/>
      <c r="AG676" s="66"/>
      <c r="AH676" s="744">
        <f>'事業主控（こちらにご入力下さい）'!AH676</f>
        <v>0</v>
      </c>
      <c r="AI676" s="745"/>
      <c r="AJ676" s="745"/>
      <c r="AK676" s="1080"/>
      <c r="AL676" s="53"/>
      <c r="AM676" s="54"/>
      <c r="AN676" s="744">
        <f>'事業主控（こちらにご入力下さい）'!AN676</f>
        <v>0</v>
      </c>
      <c r="AO676" s="745"/>
      <c r="AP676" s="745"/>
      <c r="AQ676" s="745"/>
      <c r="AR676" s="745"/>
      <c r="AS676" s="74"/>
    </row>
    <row r="677" spans="2:45" ht="18" customHeight="1" x14ac:dyDescent="0.15">
      <c r="B677" s="1075"/>
      <c r="C677" s="1076"/>
      <c r="D677" s="1076"/>
      <c r="E677" s="1076"/>
      <c r="F677" s="1076"/>
      <c r="G677" s="1076"/>
      <c r="H677" s="1076"/>
      <c r="I677" s="1161"/>
      <c r="J677" s="1075"/>
      <c r="K677" s="1076"/>
      <c r="L677" s="1076"/>
      <c r="M677" s="1076"/>
      <c r="N677" s="1077"/>
      <c r="O677" s="75">
        <f>'事業主控（こちらにご入力下さい）'!O677</f>
        <v>0</v>
      </c>
      <c r="P677" s="16" t="s">
        <v>45</v>
      </c>
      <c r="Q677" s="75">
        <f>'事業主控（こちらにご入力下さい）'!Q677</f>
        <v>0</v>
      </c>
      <c r="R677" s="16" t="s">
        <v>46</v>
      </c>
      <c r="S677" s="75">
        <f>'事業主控（こちらにご入力下さい）'!S677</f>
        <v>0</v>
      </c>
      <c r="T677" s="480" t="s">
        <v>48</v>
      </c>
      <c r="U677" s="480"/>
      <c r="V677" s="927">
        <f>'事業主控（こちらにご入力下さい）'!V677</f>
        <v>0</v>
      </c>
      <c r="W677" s="928"/>
      <c r="X677" s="928"/>
      <c r="Y677" s="928"/>
      <c r="Z677" s="927">
        <f>'事業主控（こちらにご入力下さい）'!Z677</f>
        <v>0</v>
      </c>
      <c r="AA677" s="928"/>
      <c r="AB677" s="928"/>
      <c r="AC677" s="928"/>
      <c r="AD677" s="927">
        <f>'事業主控（こちらにご入力下さい）'!AD677</f>
        <v>0</v>
      </c>
      <c r="AE677" s="928"/>
      <c r="AF677" s="928"/>
      <c r="AG677" s="928"/>
      <c r="AH677" s="927">
        <f>'事業主控（こちらにご入力下さい）'!AH677</f>
        <v>0</v>
      </c>
      <c r="AI677" s="928"/>
      <c r="AJ677" s="928"/>
      <c r="AK677" s="1082"/>
      <c r="AL677" s="439">
        <f>'事業主控（こちらにご入力下さい）'!AL677</f>
        <v>0</v>
      </c>
      <c r="AM677" s="1081"/>
      <c r="AN677" s="708">
        <f>'事業主控（こちらにご入力下さい）'!AN677</f>
        <v>0</v>
      </c>
      <c r="AO677" s="709"/>
      <c r="AP677" s="709"/>
      <c r="AQ677" s="709"/>
      <c r="AR677" s="709"/>
      <c r="AS677" s="58"/>
    </row>
    <row r="678" spans="2:45" ht="18" customHeight="1" x14ac:dyDescent="0.15">
      <c r="B678" s="441" t="s">
        <v>85</v>
      </c>
      <c r="C678" s="442"/>
      <c r="D678" s="442"/>
      <c r="E678" s="443"/>
      <c r="F678" s="1163">
        <f>'事業主控（こちらにご入力下さい）'!F678</f>
        <v>0</v>
      </c>
      <c r="G678" s="1164"/>
      <c r="H678" s="1164"/>
      <c r="I678" s="1164"/>
      <c r="J678" s="1164"/>
      <c r="K678" s="1164"/>
      <c r="L678" s="1164"/>
      <c r="M678" s="1164"/>
      <c r="N678" s="1165"/>
      <c r="O678" s="441" t="s">
        <v>63</v>
      </c>
      <c r="P678" s="442"/>
      <c r="Q678" s="442"/>
      <c r="R678" s="442"/>
      <c r="S678" s="442"/>
      <c r="T678" s="442"/>
      <c r="U678" s="443"/>
      <c r="V678" s="744">
        <f>'事業主控（こちらにご入力下さい）'!V678</f>
        <v>0</v>
      </c>
      <c r="W678" s="745"/>
      <c r="X678" s="745"/>
      <c r="Y678" s="1080"/>
      <c r="Z678" s="53"/>
      <c r="AA678" s="73"/>
      <c r="AB678" s="73"/>
      <c r="AC678" s="66"/>
      <c r="AD678" s="53"/>
      <c r="AE678" s="73"/>
      <c r="AF678" s="73"/>
      <c r="AG678" s="66"/>
      <c r="AH678" s="744">
        <f>'事業主控（こちらにご入力下さい）'!AH678</f>
        <v>0</v>
      </c>
      <c r="AI678" s="745"/>
      <c r="AJ678" s="745"/>
      <c r="AK678" s="1080"/>
      <c r="AL678" s="53"/>
      <c r="AM678" s="54"/>
      <c r="AN678" s="744">
        <f>'事業主控（こちらにご入力下さい）'!AN678</f>
        <v>0</v>
      </c>
      <c r="AO678" s="745"/>
      <c r="AP678" s="745"/>
      <c r="AQ678" s="745"/>
      <c r="AR678" s="745"/>
      <c r="AS678" s="74"/>
    </row>
    <row r="679" spans="2:45" ht="18" customHeight="1" x14ac:dyDescent="0.15">
      <c r="B679" s="444"/>
      <c r="C679" s="445"/>
      <c r="D679" s="445"/>
      <c r="E679" s="446"/>
      <c r="F679" s="1166"/>
      <c r="G679" s="1167"/>
      <c r="H679" s="1167"/>
      <c r="I679" s="1167"/>
      <c r="J679" s="1167"/>
      <c r="K679" s="1167"/>
      <c r="L679" s="1167"/>
      <c r="M679" s="1167"/>
      <c r="N679" s="1168"/>
      <c r="O679" s="444"/>
      <c r="P679" s="445"/>
      <c r="Q679" s="445"/>
      <c r="R679" s="445"/>
      <c r="S679" s="445"/>
      <c r="T679" s="445"/>
      <c r="U679" s="446"/>
      <c r="V679" s="434">
        <f>'事業主控（こちらにご入力下さい）'!V679</f>
        <v>0</v>
      </c>
      <c r="W679" s="1054"/>
      <c r="X679" s="1054"/>
      <c r="Y679" s="1055"/>
      <c r="Z679" s="434">
        <f>'事業主控（こちらにご入力下さい）'!Z679</f>
        <v>0</v>
      </c>
      <c r="AA679" s="1052"/>
      <c r="AB679" s="1052"/>
      <c r="AC679" s="1053"/>
      <c r="AD679" s="434">
        <f>'事業主控（こちらにご入力下さい）'!AD679</f>
        <v>0</v>
      </c>
      <c r="AE679" s="1052"/>
      <c r="AF679" s="1052"/>
      <c r="AG679" s="1053"/>
      <c r="AH679" s="434">
        <f>'事業主控（こちらにご入力下さい）'!AH679</f>
        <v>0</v>
      </c>
      <c r="AI679" s="435"/>
      <c r="AJ679" s="435"/>
      <c r="AK679" s="435"/>
      <c r="AL679" s="55"/>
      <c r="AM679" s="56"/>
      <c r="AN679" s="434">
        <f>'事業主控（こちらにご入力下さい）'!AN679</f>
        <v>0</v>
      </c>
      <c r="AO679" s="1054"/>
      <c r="AP679" s="1054"/>
      <c r="AQ679" s="1054"/>
      <c r="AR679" s="1054"/>
      <c r="AS679" s="182"/>
    </row>
    <row r="680" spans="2:45" ht="18" customHeight="1" x14ac:dyDescent="0.15">
      <c r="B680" s="447"/>
      <c r="C680" s="448"/>
      <c r="D680" s="448"/>
      <c r="E680" s="449"/>
      <c r="F680" s="1169"/>
      <c r="G680" s="1170"/>
      <c r="H680" s="1170"/>
      <c r="I680" s="1170"/>
      <c r="J680" s="1170"/>
      <c r="K680" s="1170"/>
      <c r="L680" s="1170"/>
      <c r="M680" s="1170"/>
      <c r="N680" s="1171"/>
      <c r="O680" s="447"/>
      <c r="P680" s="448"/>
      <c r="Q680" s="448"/>
      <c r="R680" s="448"/>
      <c r="S680" s="448"/>
      <c r="T680" s="448"/>
      <c r="U680" s="449"/>
      <c r="V680" s="708">
        <f>'事業主控（こちらにご入力下さい）'!V680</f>
        <v>0</v>
      </c>
      <c r="W680" s="709"/>
      <c r="X680" s="709"/>
      <c r="Y680" s="1079"/>
      <c r="Z680" s="708">
        <f>'事業主控（こちらにご入力下さい）'!Z680</f>
        <v>0</v>
      </c>
      <c r="AA680" s="709"/>
      <c r="AB680" s="709"/>
      <c r="AC680" s="1079"/>
      <c r="AD680" s="708">
        <f>'事業主控（こちらにご入力下さい）'!AD680</f>
        <v>0</v>
      </c>
      <c r="AE680" s="709"/>
      <c r="AF680" s="709"/>
      <c r="AG680" s="1079"/>
      <c r="AH680" s="708">
        <f>'事業主控（こちらにご入力下さい）'!AH680</f>
        <v>0</v>
      </c>
      <c r="AI680" s="709"/>
      <c r="AJ680" s="709"/>
      <c r="AK680" s="1079"/>
      <c r="AL680" s="57"/>
      <c r="AM680" s="58"/>
      <c r="AN680" s="708">
        <f>'事業主控（こちらにご入力下さい）'!AN680</f>
        <v>0</v>
      </c>
      <c r="AO680" s="709"/>
      <c r="AP680" s="709"/>
      <c r="AQ680" s="709"/>
      <c r="AR680" s="709"/>
      <c r="AS680" s="58"/>
    </row>
    <row r="681" spans="2:45" ht="18" customHeight="1" x14ac:dyDescent="0.15">
      <c r="AN681" s="1078">
        <f>'事業主控（こちらにご入力下さい）'!AN681:AR681</f>
        <v>0</v>
      </c>
      <c r="AO681" s="1078"/>
      <c r="AP681" s="1078"/>
      <c r="AQ681" s="1078"/>
      <c r="AR681" s="1078"/>
    </row>
    <row r="682" spans="2:45" ht="31.5" customHeight="1" x14ac:dyDescent="0.15">
      <c r="AN682" s="82"/>
      <c r="AO682" s="82"/>
      <c r="AP682" s="82"/>
      <c r="AQ682" s="82"/>
      <c r="AR682" s="82"/>
    </row>
    <row r="683" spans="2:45" ht="7.5" customHeight="1" x14ac:dyDescent="0.15">
      <c r="X683" s="6"/>
      <c r="Y683" s="6"/>
    </row>
    <row r="684" spans="2:45" ht="10.5" customHeight="1" x14ac:dyDescent="0.15">
      <c r="X684" s="6"/>
      <c r="Y684" s="6"/>
    </row>
    <row r="685" spans="2:45" ht="5.25" customHeight="1" x14ac:dyDescent="0.15">
      <c r="X685" s="6"/>
      <c r="Y685" s="6"/>
    </row>
    <row r="686" spans="2:45" ht="5.25" customHeight="1" x14ac:dyDescent="0.15">
      <c r="X686" s="6"/>
      <c r="Y686" s="6"/>
    </row>
    <row r="687" spans="2:45" ht="5.25" customHeight="1" x14ac:dyDescent="0.15">
      <c r="X687" s="6"/>
      <c r="Y687" s="6"/>
    </row>
    <row r="688" spans="2:45" ht="5.25" customHeight="1" x14ac:dyDescent="0.15">
      <c r="X688" s="6"/>
      <c r="Y688" s="6"/>
    </row>
    <row r="689" spans="2:45" ht="17.25" customHeight="1" x14ac:dyDescent="0.15">
      <c r="B689" s="2" t="s">
        <v>50</v>
      </c>
      <c r="S689" s="4"/>
      <c r="T689" s="4"/>
      <c r="U689" s="4"/>
      <c r="V689" s="4"/>
      <c r="W689" s="4"/>
      <c r="AL689" s="48"/>
      <c r="AM689" s="48"/>
      <c r="AN689" s="48"/>
      <c r="AO689" s="48"/>
    </row>
    <row r="690" spans="2:45" ht="12.75" customHeight="1" x14ac:dyDescent="0.15">
      <c r="M690" s="49"/>
      <c r="N690" s="49"/>
      <c r="O690" s="49"/>
      <c r="P690" s="49"/>
      <c r="Q690" s="49"/>
      <c r="R690" s="49"/>
      <c r="S690" s="49"/>
      <c r="T690" s="50"/>
      <c r="U690" s="50"/>
      <c r="V690" s="50"/>
      <c r="W690" s="50"/>
      <c r="X690" s="50"/>
      <c r="Y690" s="50"/>
      <c r="Z690" s="50"/>
      <c r="AA690" s="49"/>
      <c r="AB690" s="49"/>
      <c r="AC690" s="49"/>
      <c r="AL690" s="48"/>
      <c r="AM690" s="560" t="s">
        <v>268</v>
      </c>
      <c r="AN690" s="1172"/>
      <c r="AO690" s="1172"/>
      <c r="AP690" s="1173"/>
    </row>
    <row r="691" spans="2:45" ht="12.75" customHeight="1" x14ac:dyDescent="0.15">
      <c r="M691" s="49"/>
      <c r="N691" s="49"/>
      <c r="O691" s="49"/>
      <c r="P691" s="49"/>
      <c r="Q691" s="49"/>
      <c r="R691" s="49"/>
      <c r="S691" s="49"/>
      <c r="T691" s="50"/>
      <c r="U691" s="50"/>
      <c r="V691" s="50"/>
      <c r="W691" s="50"/>
      <c r="X691" s="50"/>
      <c r="Y691" s="50"/>
      <c r="Z691" s="50"/>
      <c r="AA691" s="49"/>
      <c r="AB691" s="49"/>
      <c r="AC691" s="49"/>
      <c r="AL691" s="48"/>
      <c r="AM691" s="1174"/>
      <c r="AN691" s="1175"/>
      <c r="AO691" s="1175"/>
      <c r="AP691" s="1176"/>
    </row>
    <row r="692" spans="2:45" ht="12.75" customHeight="1" x14ac:dyDescent="0.15">
      <c r="M692" s="49"/>
      <c r="N692" s="49"/>
      <c r="O692" s="49"/>
      <c r="P692" s="49"/>
      <c r="Q692" s="49"/>
      <c r="R692" s="49"/>
      <c r="S692" s="49"/>
      <c r="T692" s="49"/>
      <c r="U692" s="49"/>
      <c r="V692" s="49"/>
      <c r="W692" s="49"/>
      <c r="X692" s="49"/>
      <c r="Y692" s="49"/>
      <c r="Z692" s="49"/>
      <c r="AA692" s="49"/>
      <c r="AB692" s="49"/>
      <c r="AC692" s="49"/>
      <c r="AL692" s="48"/>
      <c r="AM692" s="48"/>
      <c r="AN692" s="222"/>
      <c r="AO692" s="222"/>
    </row>
    <row r="693" spans="2:45" ht="6" customHeight="1" x14ac:dyDescent="0.15">
      <c r="M693" s="49"/>
      <c r="N693" s="49"/>
      <c r="O693" s="49"/>
      <c r="P693" s="49"/>
      <c r="Q693" s="49"/>
      <c r="R693" s="49"/>
      <c r="S693" s="49"/>
      <c r="T693" s="49"/>
      <c r="U693" s="49"/>
      <c r="V693" s="49"/>
      <c r="W693" s="49"/>
      <c r="X693" s="49"/>
      <c r="Y693" s="49"/>
      <c r="Z693" s="49"/>
      <c r="AA693" s="49"/>
      <c r="AB693" s="49"/>
      <c r="AC693" s="49"/>
      <c r="AL693" s="48"/>
      <c r="AM693" s="48"/>
    </row>
    <row r="694" spans="2:45" ht="12.75" customHeight="1" x14ac:dyDescent="0.15">
      <c r="B694" s="566" t="s">
        <v>2</v>
      </c>
      <c r="C694" s="567"/>
      <c r="D694" s="567"/>
      <c r="E694" s="567"/>
      <c r="F694" s="567"/>
      <c r="G694" s="567"/>
      <c r="H694" s="567"/>
      <c r="I694" s="567"/>
      <c r="J694" s="569" t="s">
        <v>10</v>
      </c>
      <c r="K694" s="569"/>
      <c r="L694" s="3" t="s">
        <v>3</v>
      </c>
      <c r="M694" s="569" t="s">
        <v>11</v>
      </c>
      <c r="N694" s="569"/>
      <c r="O694" s="570" t="s">
        <v>12</v>
      </c>
      <c r="P694" s="569"/>
      <c r="Q694" s="569"/>
      <c r="R694" s="569"/>
      <c r="S694" s="569"/>
      <c r="T694" s="569"/>
      <c r="U694" s="569" t="s">
        <v>13</v>
      </c>
      <c r="V694" s="569"/>
      <c r="W694" s="569"/>
      <c r="AD694" s="5"/>
      <c r="AE694" s="5"/>
      <c r="AF694" s="5"/>
      <c r="AG694" s="5"/>
      <c r="AH694" s="5"/>
      <c r="AI694" s="5"/>
      <c r="AJ694" s="5"/>
      <c r="AL694" s="571">
        <f>$AL$9</f>
        <v>0</v>
      </c>
      <c r="AM694" s="572"/>
      <c r="AN694" s="502" t="s">
        <v>4</v>
      </c>
      <c r="AO694" s="502"/>
      <c r="AP694" s="572">
        <v>17</v>
      </c>
      <c r="AQ694" s="572"/>
      <c r="AR694" s="502" t="s">
        <v>5</v>
      </c>
      <c r="AS694" s="503"/>
    </row>
    <row r="695" spans="2:45" ht="13.5" customHeight="1" x14ac:dyDescent="0.15">
      <c r="B695" s="567"/>
      <c r="C695" s="567"/>
      <c r="D695" s="567"/>
      <c r="E695" s="567"/>
      <c r="F695" s="567"/>
      <c r="G695" s="567"/>
      <c r="H695" s="567"/>
      <c r="I695" s="567"/>
      <c r="J695" s="508" t="str">
        <f>$J$10</f>
        <v>1</v>
      </c>
      <c r="K695" s="510" t="str">
        <f>$K$10</f>
        <v>2</v>
      </c>
      <c r="L695" s="513" t="str">
        <f>$L$10</f>
        <v>1</v>
      </c>
      <c r="M695" s="516" t="str">
        <f>$M$10</f>
        <v>0</v>
      </c>
      <c r="N695" s="510" t="str">
        <f>$N$10</f>
        <v>3</v>
      </c>
      <c r="O695" s="516" t="str">
        <f>$O$10</f>
        <v>9</v>
      </c>
      <c r="P695" s="519" t="str">
        <f>$P$10</f>
        <v>3</v>
      </c>
      <c r="Q695" s="519" t="str">
        <f>$Q$10</f>
        <v>9</v>
      </c>
      <c r="R695" s="519" t="str">
        <f>$R$10</f>
        <v>0</v>
      </c>
      <c r="S695" s="519" t="str">
        <f>$S$10</f>
        <v>2</v>
      </c>
      <c r="T695" s="510" t="str">
        <f>$T$10</f>
        <v>5</v>
      </c>
      <c r="U695" s="516">
        <f>$U$10</f>
        <v>0</v>
      </c>
      <c r="V695" s="519">
        <f>$V$10</f>
        <v>0</v>
      </c>
      <c r="W695" s="510">
        <f>$W$10</f>
        <v>0</v>
      </c>
      <c r="AD695" s="5"/>
      <c r="AE695" s="5"/>
      <c r="AF695" s="5"/>
      <c r="AG695" s="5"/>
      <c r="AH695" s="5"/>
      <c r="AI695" s="5"/>
      <c r="AJ695" s="5"/>
      <c r="AL695" s="573"/>
      <c r="AM695" s="574"/>
      <c r="AN695" s="504"/>
      <c r="AO695" s="504"/>
      <c r="AP695" s="574"/>
      <c r="AQ695" s="574"/>
      <c r="AR695" s="504"/>
      <c r="AS695" s="505"/>
    </row>
    <row r="696" spans="2:45" ht="9" customHeight="1" x14ac:dyDescent="0.15">
      <c r="B696" s="567"/>
      <c r="C696" s="567"/>
      <c r="D696" s="567"/>
      <c r="E696" s="567"/>
      <c r="F696" s="567"/>
      <c r="G696" s="567"/>
      <c r="H696" s="567"/>
      <c r="I696" s="567"/>
      <c r="J696" s="509"/>
      <c r="K696" s="511"/>
      <c r="L696" s="514"/>
      <c r="M696" s="517"/>
      <c r="N696" s="511"/>
      <c r="O696" s="517"/>
      <c r="P696" s="520"/>
      <c r="Q696" s="520"/>
      <c r="R696" s="520"/>
      <c r="S696" s="520"/>
      <c r="T696" s="511"/>
      <c r="U696" s="517"/>
      <c r="V696" s="520"/>
      <c r="W696" s="511"/>
      <c r="AD696" s="5"/>
      <c r="AE696" s="5"/>
      <c r="AF696" s="5"/>
      <c r="AG696" s="5"/>
      <c r="AH696" s="5"/>
      <c r="AI696" s="5"/>
      <c r="AJ696" s="5"/>
      <c r="AL696" s="575"/>
      <c r="AM696" s="576"/>
      <c r="AN696" s="506"/>
      <c r="AO696" s="506"/>
      <c r="AP696" s="576"/>
      <c r="AQ696" s="576"/>
      <c r="AR696" s="506"/>
      <c r="AS696" s="507"/>
    </row>
    <row r="697" spans="2:45" ht="6" customHeight="1" x14ac:dyDescent="0.15">
      <c r="B697" s="568"/>
      <c r="C697" s="568"/>
      <c r="D697" s="568"/>
      <c r="E697" s="568"/>
      <c r="F697" s="568"/>
      <c r="G697" s="568"/>
      <c r="H697" s="568"/>
      <c r="I697" s="568"/>
      <c r="J697" s="509"/>
      <c r="K697" s="512"/>
      <c r="L697" s="515"/>
      <c r="M697" s="518"/>
      <c r="N697" s="512"/>
      <c r="O697" s="518"/>
      <c r="P697" s="521"/>
      <c r="Q697" s="521"/>
      <c r="R697" s="521"/>
      <c r="S697" s="521"/>
      <c r="T697" s="512"/>
      <c r="U697" s="518"/>
      <c r="V697" s="521"/>
      <c r="W697" s="512"/>
    </row>
    <row r="698" spans="2:45" ht="15" customHeight="1" x14ac:dyDescent="0.15">
      <c r="B698" s="487" t="s">
        <v>51</v>
      </c>
      <c r="C698" s="488"/>
      <c r="D698" s="488"/>
      <c r="E698" s="488"/>
      <c r="F698" s="488"/>
      <c r="G698" s="488"/>
      <c r="H698" s="488"/>
      <c r="I698" s="489"/>
      <c r="J698" s="487" t="s">
        <v>6</v>
      </c>
      <c r="K698" s="488"/>
      <c r="L698" s="488"/>
      <c r="M698" s="488"/>
      <c r="N698" s="496"/>
      <c r="O698" s="499" t="s">
        <v>52</v>
      </c>
      <c r="P698" s="488"/>
      <c r="Q698" s="488"/>
      <c r="R698" s="488"/>
      <c r="S698" s="488"/>
      <c r="T698" s="488"/>
      <c r="U698" s="489"/>
      <c r="V698" s="12" t="s">
        <v>53</v>
      </c>
      <c r="W698" s="27"/>
      <c r="X698" s="27"/>
      <c r="Y698" s="526" t="s">
        <v>54</v>
      </c>
      <c r="Z698" s="526"/>
      <c r="AA698" s="526"/>
      <c r="AB698" s="526"/>
      <c r="AC698" s="526"/>
      <c r="AD698" s="526"/>
      <c r="AE698" s="526"/>
      <c r="AF698" s="526"/>
      <c r="AG698" s="526"/>
      <c r="AH698" s="526"/>
      <c r="AI698" s="27"/>
      <c r="AJ698" s="27"/>
      <c r="AK698" s="28"/>
      <c r="AL698" s="527" t="s">
        <v>55</v>
      </c>
      <c r="AM698" s="527"/>
      <c r="AN698" s="528" t="s">
        <v>62</v>
      </c>
      <c r="AO698" s="528"/>
      <c r="AP698" s="528"/>
      <c r="AQ698" s="528"/>
      <c r="AR698" s="528"/>
      <c r="AS698" s="529"/>
    </row>
    <row r="699" spans="2:45" ht="13.5" customHeight="1" x14ac:dyDescent="0.15">
      <c r="B699" s="490"/>
      <c r="C699" s="491"/>
      <c r="D699" s="491"/>
      <c r="E699" s="491"/>
      <c r="F699" s="491"/>
      <c r="G699" s="491"/>
      <c r="H699" s="491"/>
      <c r="I699" s="492"/>
      <c r="J699" s="490"/>
      <c r="K699" s="491"/>
      <c r="L699" s="491"/>
      <c r="M699" s="491"/>
      <c r="N699" s="497"/>
      <c r="O699" s="500"/>
      <c r="P699" s="491"/>
      <c r="Q699" s="491"/>
      <c r="R699" s="491"/>
      <c r="S699" s="491"/>
      <c r="T699" s="491"/>
      <c r="U699" s="492"/>
      <c r="V699" s="530" t="s">
        <v>7</v>
      </c>
      <c r="W699" s="643"/>
      <c r="X699" s="643"/>
      <c r="Y699" s="644"/>
      <c r="Z699" s="536" t="s">
        <v>16</v>
      </c>
      <c r="AA699" s="537"/>
      <c r="AB699" s="537"/>
      <c r="AC699" s="538"/>
      <c r="AD699" s="648" t="s">
        <v>17</v>
      </c>
      <c r="AE699" s="649"/>
      <c r="AF699" s="649"/>
      <c r="AG699" s="650"/>
      <c r="AH699" s="1090" t="s">
        <v>86</v>
      </c>
      <c r="AI699" s="502"/>
      <c r="AJ699" s="502"/>
      <c r="AK699" s="503"/>
      <c r="AL699" s="554" t="s">
        <v>56</v>
      </c>
      <c r="AM699" s="554"/>
      <c r="AN699" s="556" t="s">
        <v>19</v>
      </c>
      <c r="AO699" s="557"/>
      <c r="AP699" s="557"/>
      <c r="AQ699" s="557"/>
      <c r="AR699" s="558"/>
      <c r="AS699" s="559"/>
    </row>
    <row r="700" spans="2:45" ht="13.5" customHeight="1" x14ac:dyDescent="0.15">
      <c r="B700" s="493"/>
      <c r="C700" s="494"/>
      <c r="D700" s="494"/>
      <c r="E700" s="494"/>
      <c r="F700" s="494"/>
      <c r="G700" s="494"/>
      <c r="H700" s="494"/>
      <c r="I700" s="495"/>
      <c r="J700" s="493"/>
      <c r="K700" s="494"/>
      <c r="L700" s="494"/>
      <c r="M700" s="494"/>
      <c r="N700" s="498"/>
      <c r="O700" s="501"/>
      <c r="P700" s="494"/>
      <c r="Q700" s="494"/>
      <c r="R700" s="494"/>
      <c r="S700" s="494"/>
      <c r="T700" s="494"/>
      <c r="U700" s="495"/>
      <c r="V700" s="645"/>
      <c r="W700" s="646"/>
      <c r="X700" s="646"/>
      <c r="Y700" s="647"/>
      <c r="Z700" s="539"/>
      <c r="AA700" s="540"/>
      <c r="AB700" s="540"/>
      <c r="AC700" s="541"/>
      <c r="AD700" s="651"/>
      <c r="AE700" s="652"/>
      <c r="AF700" s="652"/>
      <c r="AG700" s="653"/>
      <c r="AH700" s="1091"/>
      <c r="AI700" s="506"/>
      <c r="AJ700" s="506"/>
      <c r="AK700" s="507"/>
      <c r="AL700" s="555"/>
      <c r="AM700" s="555"/>
      <c r="AN700" s="524"/>
      <c r="AO700" s="524"/>
      <c r="AP700" s="524"/>
      <c r="AQ700" s="524"/>
      <c r="AR700" s="524"/>
      <c r="AS700" s="525"/>
    </row>
    <row r="701" spans="2:45" ht="18" customHeight="1" x14ac:dyDescent="0.15">
      <c r="B701" s="1092">
        <f>'事業主控（こちらにご入力下さい）'!B701</f>
        <v>0</v>
      </c>
      <c r="C701" s="1093"/>
      <c r="D701" s="1093"/>
      <c r="E701" s="1093"/>
      <c r="F701" s="1093"/>
      <c r="G701" s="1093"/>
      <c r="H701" s="1093"/>
      <c r="I701" s="1162"/>
      <c r="J701" s="1092">
        <f>'事業主控（こちらにご入力下さい）'!J701</f>
        <v>0</v>
      </c>
      <c r="K701" s="1093"/>
      <c r="L701" s="1093"/>
      <c r="M701" s="1093"/>
      <c r="N701" s="1094"/>
      <c r="O701" s="68">
        <f>'事業主控（こちらにご入力下さい）'!O701</f>
        <v>0</v>
      </c>
      <c r="P701" s="15" t="s">
        <v>45</v>
      </c>
      <c r="Q701" s="68">
        <f>'事業主控（こちらにご入力下さい）'!Q701</f>
        <v>0</v>
      </c>
      <c r="R701" s="15" t="s">
        <v>46</v>
      </c>
      <c r="S701" s="68">
        <f>'事業主控（こちらにご入力下さい）'!S701</f>
        <v>0</v>
      </c>
      <c r="T701" s="474" t="s">
        <v>47</v>
      </c>
      <c r="U701" s="474"/>
      <c r="V701" s="742">
        <f>'事業主控（こちらにご入力下さい）'!V701</f>
        <v>0</v>
      </c>
      <c r="W701" s="743"/>
      <c r="X701" s="743"/>
      <c r="Y701" s="65" t="s">
        <v>8</v>
      </c>
      <c r="Z701" s="53"/>
      <c r="AA701" s="73"/>
      <c r="AB701" s="73"/>
      <c r="AC701" s="65" t="s">
        <v>8</v>
      </c>
      <c r="AD701" s="53"/>
      <c r="AE701" s="73"/>
      <c r="AF701" s="73"/>
      <c r="AG701" s="70" t="s">
        <v>8</v>
      </c>
      <c r="AH701" s="1134">
        <f>'事業主控（こちらにご入力下さい）'!AH701</f>
        <v>0</v>
      </c>
      <c r="AI701" s="1135"/>
      <c r="AJ701" s="1135"/>
      <c r="AK701" s="1136"/>
      <c r="AL701" s="53"/>
      <c r="AM701" s="54"/>
      <c r="AN701" s="744">
        <f>'事業主控（こちらにご入力下さい）'!AN701</f>
        <v>0</v>
      </c>
      <c r="AO701" s="745"/>
      <c r="AP701" s="745"/>
      <c r="AQ701" s="745"/>
      <c r="AR701" s="745"/>
      <c r="AS701" s="70" t="s">
        <v>8</v>
      </c>
    </row>
    <row r="702" spans="2:45" ht="18" customHeight="1" x14ac:dyDescent="0.15">
      <c r="B702" s="1075"/>
      <c r="C702" s="1076"/>
      <c r="D702" s="1076"/>
      <c r="E702" s="1076"/>
      <c r="F702" s="1076"/>
      <c r="G702" s="1076"/>
      <c r="H702" s="1076"/>
      <c r="I702" s="1161"/>
      <c r="J702" s="1075"/>
      <c r="K702" s="1076"/>
      <c r="L702" s="1076"/>
      <c r="M702" s="1076"/>
      <c r="N702" s="1077"/>
      <c r="O702" s="75">
        <f>'事業主控（こちらにご入力下さい）'!O702</f>
        <v>0</v>
      </c>
      <c r="P702" s="16" t="s">
        <v>45</v>
      </c>
      <c r="Q702" s="75">
        <f>'事業主控（こちらにご入力下さい）'!Q702</f>
        <v>0</v>
      </c>
      <c r="R702" s="16" t="s">
        <v>46</v>
      </c>
      <c r="S702" s="75">
        <f>'事業主控（こちらにご入力下さい）'!S702</f>
        <v>0</v>
      </c>
      <c r="T702" s="480" t="s">
        <v>48</v>
      </c>
      <c r="U702" s="480"/>
      <c r="V702" s="708">
        <f>'事業主控（こちらにご入力下さい）'!V702</f>
        <v>0</v>
      </c>
      <c r="W702" s="709"/>
      <c r="X702" s="709"/>
      <c r="Y702" s="709"/>
      <c r="Z702" s="708">
        <f>'事業主控（こちらにご入力下さい）'!Z702</f>
        <v>0</v>
      </c>
      <c r="AA702" s="709"/>
      <c r="AB702" s="709"/>
      <c r="AC702" s="709"/>
      <c r="AD702" s="708">
        <f>'事業主控（こちらにご入力下さい）'!AD702</f>
        <v>0</v>
      </c>
      <c r="AE702" s="709"/>
      <c r="AF702" s="709"/>
      <c r="AG702" s="1079"/>
      <c r="AH702" s="708">
        <f>'事業主控（こちらにご入力下さい）'!AH702</f>
        <v>0</v>
      </c>
      <c r="AI702" s="709"/>
      <c r="AJ702" s="709"/>
      <c r="AK702" s="1079"/>
      <c r="AL702" s="439">
        <f>'事業主控（こちらにご入力下さい）'!AL702</f>
        <v>0</v>
      </c>
      <c r="AM702" s="1081"/>
      <c r="AN702" s="708">
        <f>'事業主控（こちらにご入力下さい）'!AN702</f>
        <v>0</v>
      </c>
      <c r="AO702" s="709"/>
      <c r="AP702" s="709"/>
      <c r="AQ702" s="709"/>
      <c r="AR702" s="709"/>
      <c r="AS702" s="58"/>
    </row>
    <row r="703" spans="2:45" ht="18" customHeight="1" x14ac:dyDescent="0.15">
      <c r="B703" s="1072">
        <f>'事業主控（こちらにご入力下さい）'!B703</f>
        <v>0</v>
      </c>
      <c r="C703" s="1073"/>
      <c r="D703" s="1073"/>
      <c r="E703" s="1073"/>
      <c r="F703" s="1073"/>
      <c r="G703" s="1073"/>
      <c r="H703" s="1073"/>
      <c r="I703" s="1160"/>
      <c r="J703" s="1072">
        <f>'事業主控（こちらにご入力下さい）'!J703</f>
        <v>0</v>
      </c>
      <c r="K703" s="1073"/>
      <c r="L703" s="1073"/>
      <c r="M703" s="1073"/>
      <c r="N703" s="1074"/>
      <c r="O703" s="71">
        <f>'事業主控（こちらにご入力下さい）'!O703</f>
        <v>0</v>
      </c>
      <c r="P703" s="5" t="s">
        <v>45</v>
      </c>
      <c r="Q703" s="71">
        <f>'事業主控（こちらにご入力下さい）'!Q703</f>
        <v>0</v>
      </c>
      <c r="R703" s="5" t="s">
        <v>46</v>
      </c>
      <c r="S703" s="71">
        <f>'事業主控（こちらにご入力下さい）'!S703</f>
        <v>0</v>
      </c>
      <c r="T703" s="1022" t="s">
        <v>47</v>
      </c>
      <c r="U703" s="1022"/>
      <c r="V703" s="742">
        <f>'事業主控（こちらにご入力下さい）'!V703</f>
        <v>0</v>
      </c>
      <c r="W703" s="743"/>
      <c r="X703" s="743"/>
      <c r="Y703" s="66"/>
      <c r="Z703" s="53"/>
      <c r="AA703" s="73"/>
      <c r="AB703" s="73"/>
      <c r="AC703" s="66"/>
      <c r="AD703" s="53"/>
      <c r="AE703" s="73"/>
      <c r="AF703" s="73"/>
      <c r="AG703" s="66"/>
      <c r="AH703" s="744">
        <f>'事業主控（こちらにご入力下さい）'!AH703</f>
        <v>0</v>
      </c>
      <c r="AI703" s="745"/>
      <c r="AJ703" s="745"/>
      <c r="AK703" s="1080"/>
      <c r="AL703" s="53"/>
      <c r="AM703" s="54"/>
      <c r="AN703" s="744">
        <f>'事業主控（こちらにご入力下さい）'!AN703</f>
        <v>0</v>
      </c>
      <c r="AO703" s="745"/>
      <c r="AP703" s="745"/>
      <c r="AQ703" s="745"/>
      <c r="AR703" s="745"/>
      <c r="AS703" s="74"/>
    </row>
    <row r="704" spans="2:45" ht="18" customHeight="1" x14ac:dyDescent="0.15">
      <c r="B704" s="1075"/>
      <c r="C704" s="1076"/>
      <c r="D704" s="1076"/>
      <c r="E704" s="1076"/>
      <c r="F704" s="1076"/>
      <c r="G704" s="1076"/>
      <c r="H704" s="1076"/>
      <c r="I704" s="1161"/>
      <c r="J704" s="1075"/>
      <c r="K704" s="1076"/>
      <c r="L704" s="1076"/>
      <c r="M704" s="1076"/>
      <c r="N704" s="1077"/>
      <c r="O704" s="75">
        <f>'事業主控（こちらにご入力下さい）'!O704</f>
        <v>0</v>
      </c>
      <c r="P704" s="16" t="s">
        <v>45</v>
      </c>
      <c r="Q704" s="75">
        <f>'事業主控（こちらにご入力下さい）'!Q704</f>
        <v>0</v>
      </c>
      <c r="R704" s="16" t="s">
        <v>46</v>
      </c>
      <c r="S704" s="75">
        <f>'事業主控（こちらにご入力下さい）'!S704</f>
        <v>0</v>
      </c>
      <c r="T704" s="480" t="s">
        <v>48</v>
      </c>
      <c r="U704" s="480"/>
      <c r="V704" s="927">
        <f>'事業主控（こちらにご入力下さい）'!V704</f>
        <v>0</v>
      </c>
      <c r="W704" s="928"/>
      <c r="X704" s="928"/>
      <c r="Y704" s="928"/>
      <c r="Z704" s="927">
        <f>'事業主控（こちらにご入力下さい）'!Z704</f>
        <v>0</v>
      </c>
      <c r="AA704" s="928"/>
      <c r="AB704" s="928"/>
      <c r="AC704" s="928"/>
      <c r="AD704" s="927">
        <f>'事業主控（こちらにご入力下さい）'!AD704</f>
        <v>0</v>
      </c>
      <c r="AE704" s="928"/>
      <c r="AF704" s="928"/>
      <c r="AG704" s="928"/>
      <c r="AH704" s="927">
        <f>'事業主控（こちらにご入力下さい）'!AH704</f>
        <v>0</v>
      </c>
      <c r="AI704" s="928"/>
      <c r="AJ704" s="928"/>
      <c r="AK704" s="1082"/>
      <c r="AL704" s="439">
        <f>'事業主控（こちらにご入力下さい）'!AL704</f>
        <v>0</v>
      </c>
      <c r="AM704" s="1081"/>
      <c r="AN704" s="708">
        <f>'事業主控（こちらにご入力下さい）'!AN704</f>
        <v>0</v>
      </c>
      <c r="AO704" s="709"/>
      <c r="AP704" s="709"/>
      <c r="AQ704" s="709"/>
      <c r="AR704" s="709"/>
      <c r="AS704" s="58"/>
    </row>
    <row r="705" spans="2:45" ht="18" customHeight="1" x14ac:dyDescent="0.15">
      <c r="B705" s="1072">
        <f>'事業主控（こちらにご入力下さい）'!B705</f>
        <v>0</v>
      </c>
      <c r="C705" s="1073"/>
      <c r="D705" s="1073"/>
      <c r="E705" s="1073"/>
      <c r="F705" s="1073"/>
      <c r="G705" s="1073"/>
      <c r="H705" s="1073"/>
      <c r="I705" s="1160"/>
      <c r="J705" s="1072">
        <f>'事業主控（こちらにご入力下さい）'!J705</f>
        <v>0</v>
      </c>
      <c r="K705" s="1073"/>
      <c r="L705" s="1073"/>
      <c r="M705" s="1073"/>
      <c r="N705" s="1074"/>
      <c r="O705" s="71">
        <f>'事業主控（こちらにご入力下さい）'!O705</f>
        <v>0</v>
      </c>
      <c r="P705" s="5" t="s">
        <v>45</v>
      </c>
      <c r="Q705" s="71">
        <f>'事業主控（こちらにご入力下さい）'!Q705</f>
        <v>0</v>
      </c>
      <c r="R705" s="5" t="s">
        <v>46</v>
      </c>
      <c r="S705" s="71">
        <f>'事業主控（こちらにご入力下さい）'!S705</f>
        <v>0</v>
      </c>
      <c r="T705" s="1022" t="s">
        <v>47</v>
      </c>
      <c r="U705" s="1022"/>
      <c r="V705" s="742">
        <f>'事業主控（こちらにご入力下さい）'!V705</f>
        <v>0</v>
      </c>
      <c r="W705" s="743"/>
      <c r="X705" s="743"/>
      <c r="Y705" s="66"/>
      <c r="Z705" s="53"/>
      <c r="AA705" s="73"/>
      <c r="AB705" s="73"/>
      <c r="AC705" s="66"/>
      <c r="AD705" s="53"/>
      <c r="AE705" s="73"/>
      <c r="AF705" s="73"/>
      <c r="AG705" s="66"/>
      <c r="AH705" s="744">
        <f>'事業主控（こちらにご入力下さい）'!AH705</f>
        <v>0</v>
      </c>
      <c r="AI705" s="745"/>
      <c r="AJ705" s="745"/>
      <c r="AK705" s="1080"/>
      <c r="AL705" s="53"/>
      <c r="AM705" s="54"/>
      <c r="AN705" s="744">
        <f>'事業主控（こちらにご入力下さい）'!AN705</f>
        <v>0</v>
      </c>
      <c r="AO705" s="745"/>
      <c r="AP705" s="745"/>
      <c r="AQ705" s="745"/>
      <c r="AR705" s="745"/>
      <c r="AS705" s="74"/>
    </row>
    <row r="706" spans="2:45" ht="18" customHeight="1" x14ac:dyDescent="0.15">
      <c r="B706" s="1075"/>
      <c r="C706" s="1076"/>
      <c r="D706" s="1076"/>
      <c r="E706" s="1076"/>
      <c r="F706" s="1076"/>
      <c r="G706" s="1076"/>
      <c r="H706" s="1076"/>
      <c r="I706" s="1161"/>
      <c r="J706" s="1075"/>
      <c r="K706" s="1076"/>
      <c r="L706" s="1076"/>
      <c r="M706" s="1076"/>
      <c r="N706" s="1077"/>
      <c r="O706" s="75">
        <f>'事業主控（こちらにご入力下さい）'!O706</f>
        <v>0</v>
      </c>
      <c r="P706" s="16" t="s">
        <v>45</v>
      </c>
      <c r="Q706" s="75">
        <f>'事業主控（こちらにご入力下さい）'!Q706</f>
        <v>0</v>
      </c>
      <c r="R706" s="16" t="s">
        <v>46</v>
      </c>
      <c r="S706" s="75">
        <f>'事業主控（こちらにご入力下さい）'!S706</f>
        <v>0</v>
      </c>
      <c r="T706" s="480" t="s">
        <v>48</v>
      </c>
      <c r="U706" s="480"/>
      <c r="V706" s="927">
        <f>'事業主控（こちらにご入力下さい）'!V706</f>
        <v>0</v>
      </c>
      <c r="W706" s="928"/>
      <c r="X706" s="928"/>
      <c r="Y706" s="928"/>
      <c r="Z706" s="927">
        <f>'事業主控（こちらにご入力下さい）'!Z706</f>
        <v>0</v>
      </c>
      <c r="AA706" s="928"/>
      <c r="AB706" s="928"/>
      <c r="AC706" s="928"/>
      <c r="AD706" s="927">
        <f>'事業主控（こちらにご入力下さい）'!AD706</f>
        <v>0</v>
      </c>
      <c r="AE706" s="928"/>
      <c r="AF706" s="928"/>
      <c r="AG706" s="928"/>
      <c r="AH706" s="927">
        <f>'事業主控（こちらにご入力下さい）'!AH706</f>
        <v>0</v>
      </c>
      <c r="AI706" s="928"/>
      <c r="AJ706" s="928"/>
      <c r="AK706" s="1082"/>
      <c r="AL706" s="439">
        <f>'事業主控（こちらにご入力下さい）'!AL706</f>
        <v>0</v>
      </c>
      <c r="AM706" s="1081"/>
      <c r="AN706" s="708">
        <f>'事業主控（こちらにご入力下さい）'!AN706</f>
        <v>0</v>
      </c>
      <c r="AO706" s="709"/>
      <c r="AP706" s="709"/>
      <c r="AQ706" s="709"/>
      <c r="AR706" s="709"/>
      <c r="AS706" s="58"/>
    </row>
    <row r="707" spans="2:45" ht="18" customHeight="1" x14ac:dyDescent="0.15">
      <c r="B707" s="1072">
        <f>'事業主控（こちらにご入力下さい）'!B707</f>
        <v>0</v>
      </c>
      <c r="C707" s="1073"/>
      <c r="D707" s="1073"/>
      <c r="E707" s="1073"/>
      <c r="F707" s="1073"/>
      <c r="G707" s="1073"/>
      <c r="H707" s="1073"/>
      <c r="I707" s="1160"/>
      <c r="J707" s="1072">
        <f>'事業主控（こちらにご入力下さい）'!J707</f>
        <v>0</v>
      </c>
      <c r="K707" s="1073"/>
      <c r="L707" s="1073"/>
      <c r="M707" s="1073"/>
      <c r="N707" s="1074"/>
      <c r="O707" s="71">
        <f>'事業主控（こちらにご入力下さい）'!O707</f>
        <v>0</v>
      </c>
      <c r="P707" s="5" t="s">
        <v>45</v>
      </c>
      <c r="Q707" s="71">
        <f>'事業主控（こちらにご入力下さい）'!Q707</f>
        <v>0</v>
      </c>
      <c r="R707" s="5" t="s">
        <v>46</v>
      </c>
      <c r="S707" s="71">
        <f>'事業主控（こちらにご入力下さい）'!S707</f>
        <v>0</v>
      </c>
      <c r="T707" s="1022" t="s">
        <v>47</v>
      </c>
      <c r="U707" s="1022"/>
      <c r="V707" s="742">
        <f>'事業主控（こちらにご入力下さい）'!V707</f>
        <v>0</v>
      </c>
      <c r="W707" s="743"/>
      <c r="X707" s="743"/>
      <c r="Y707" s="66"/>
      <c r="Z707" s="53"/>
      <c r="AA707" s="73"/>
      <c r="AB707" s="73"/>
      <c r="AC707" s="66"/>
      <c r="AD707" s="53"/>
      <c r="AE707" s="73"/>
      <c r="AF707" s="73"/>
      <c r="AG707" s="66"/>
      <c r="AH707" s="744">
        <f>'事業主控（こちらにご入力下さい）'!AH707</f>
        <v>0</v>
      </c>
      <c r="AI707" s="745"/>
      <c r="AJ707" s="745"/>
      <c r="AK707" s="1080"/>
      <c r="AL707" s="53"/>
      <c r="AM707" s="54"/>
      <c r="AN707" s="744">
        <f>'事業主控（こちらにご入力下さい）'!AN707</f>
        <v>0</v>
      </c>
      <c r="AO707" s="745"/>
      <c r="AP707" s="745"/>
      <c r="AQ707" s="745"/>
      <c r="AR707" s="745"/>
      <c r="AS707" s="74"/>
    </row>
    <row r="708" spans="2:45" ht="18" customHeight="1" x14ac:dyDescent="0.15">
      <c r="B708" s="1075"/>
      <c r="C708" s="1076"/>
      <c r="D708" s="1076"/>
      <c r="E708" s="1076"/>
      <c r="F708" s="1076"/>
      <c r="G708" s="1076"/>
      <c r="H708" s="1076"/>
      <c r="I708" s="1161"/>
      <c r="J708" s="1075"/>
      <c r="K708" s="1076"/>
      <c r="L708" s="1076"/>
      <c r="M708" s="1076"/>
      <c r="N708" s="1077"/>
      <c r="O708" s="75">
        <f>'事業主控（こちらにご入力下さい）'!O708</f>
        <v>0</v>
      </c>
      <c r="P708" s="16" t="s">
        <v>45</v>
      </c>
      <c r="Q708" s="75">
        <f>'事業主控（こちらにご入力下さい）'!Q708</f>
        <v>0</v>
      </c>
      <c r="R708" s="16" t="s">
        <v>46</v>
      </c>
      <c r="S708" s="75">
        <f>'事業主控（こちらにご入力下さい）'!S708</f>
        <v>0</v>
      </c>
      <c r="T708" s="480" t="s">
        <v>48</v>
      </c>
      <c r="U708" s="480"/>
      <c r="V708" s="927">
        <f>'事業主控（こちらにご入力下さい）'!V708</f>
        <v>0</v>
      </c>
      <c r="W708" s="928"/>
      <c r="X708" s="928"/>
      <c r="Y708" s="928"/>
      <c r="Z708" s="927">
        <f>'事業主控（こちらにご入力下さい）'!Z708</f>
        <v>0</v>
      </c>
      <c r="AA708" s="928"/>
      <c r="AB708" s="928"/>
      <c r="AC708" s="928"/>
      <c r="AD708" s="927">
        <f>'事業主控（こちらにご入力下さい）'!AD708</f>
        <v>0</v>
      </c>
      <c r="AE708" s="928"/>
      <c r="AF708" s="928"/>
      <c r="AG708" s="928"/>
      <c r="AH708" s="927">
        <f>'事業主控（こちらにご入力下さい）'!AH708</f>
        <v>0</v>
      </c>
      <c r="AI708" s="928"/>
      <c r="AJ708" s="928"/>
      <c r="AK708" s="1082"/>
      <c r="AL708" s="439">
        <f>'事業主控（こちらにご入力下さい）'!AL708</f>
        <v>0</v>
      </c>
      <c r="AM708" s="1081"/>
      <c r="AN708" s="708">
        <f>'事業主控（こちらにご入力下さい）'!AN708</f>
        <v>0</v>
      </c>
      <c r="AO708" s="709"/>
      <c r="AP708" s="709"/>
      <c r="AQ708" s="709"/>
      <c r="AR708" s="709"/>
      <c r="AS708" s="58"/>
    </row>
    <row r="709" spans="2:45" ht="18" customHeight="1" x14ac:dyDescent="0.15">
      <c r="B709" s="1072">
        <f>'事業主控（こちらにご入力下さい）'!B709</f>
        <v>0</v>
      </c>
      <c r="C709" s="1073"/>
      <c r="D709" s="1073"/>
      <c r="E709" s="1073"/>
      <c r="F709" s="1073"/>
      <c r="G709" s="1073"/>
      <c r="H709" s="1073"/>
      <c r="I709" s="1160"/>
      <c r="J709" s="1072">
        <f>'事業主控（こちらにご入力下さい）'!J709</f>
        <v>0</v>
      </c>
      <c r="K709" s="1073"/>
      <c r="L709" s="1073"/>
      <c r="M709" s="1073"/>
      <c r="N709" s="1074"/>
      <c r="O709" s="71">
        <f>'事業主控（こちらにご入力下さい）'!O709</f>
        <v>0</v>
      </c>
      <c r="P709" s="5" t="s">
        <v>45</v>
      </c>
      <c r="Q709" s="71">
        <f>'事業主控（こちらにご入力下さい）'!Q709</f>
        <v>0</v>
      </c>
      <c r="R709" s="5" t="s">
        <v>46</v>
      </c>
      <c r="S709" s="71">
        <f>'事業主控（こちらにご入力下さい）'!S709</f>
        <v>0</v>
      </c>
      <c r="T709" s="1022" t="s">
        <v>47</v>
      </c>
      <c r="U709" s="1022"/>
      <c r="V709" s="742">
        <f>'事業主控（こちらにご入力下さい）'!V709</f>
        <v>0</v>
      </c>
      <c r="W709" s="743"/>
      <c r="X709" s="743"/>
      <c r="Y709" s="66"/>
      <c r="Z709" s="53"/>
      <c r="AA709" s="73"/>
      <c r="AB709" s="73"/>
      <c r="AC709" s="66"/>
      <c r="AD709" s="53"/>
      <c r="AE709" s="73"/>
      <c r="AF709" s="73"/>
      <c r="AG709" s="66"/>
      <c r="AH709" s="744">
        <f>'事業主控（こちらにご入力下さい）'!AH709</f>
        <v>0</v>
      </c>
      <c r="AI709" s="745"/>
      <c r="AJ709" s="745"/>
      <c r="AK709" s="1080"/>
      <c r="AL709" s="53"/>
      <c r="AM709" s="54"/>
      <c r="AN709" s="744">
        <f>'事業主控（こちらにご入力下さい）'!AN709</f>
        <v>0</v>
      </c>
      <c r="AO709" s="745"/>
      <c r="AP709" s="745"/>
      <c r="AQ709" s="745"/>
      <c r="AR709" s="745"/>
      <c r="AS709" s="74"/>
    </row>
    <row r="710" spans="2:45" ht="18" customHeight="1" x14ac:dyDescent="0.15">
      <c r="B710" s="1075"/>
      <c r="C710" s="1076"/>
      <c r="D710" s="1076"/>
      <c r="E710" s="1076"/>
      <c r="F710" s="1076"/>
      <c r="G710" s="1076"/>
      <c r="H710" s="1076"/>
      <c r="I710" s="1161"/>
      <c r="J710" s="1075"/>
      <c r="K710" s="1076"/>
      <c r="L710" s="1076"/>
      <c r="M710" s="1076"/>
      <c r="N710" s="1077"/>
      <c r="O710" s="75">
        <f>'事業主控（こちらにご入力下さい）'!O710</f>
        <v>0</v>
      </c>
      <c r="P710" s="16" t="s">
        <v>45</v>
      </c>
      <c r="Q710" s="75">
        <f>'事業主控（こちらにご入力下さい）'!Q710</f>
        <v>0</v>
      </c>
      <c r="R710" s="16" t="s">
        <v>46</v>
      </c>
      <c r="S710" s="75">
        <f>'事業主控（こちらにご入力下さい）'!S710</f>
        <v>0</v>
      </c>
      <c r="T710" s="480" t="s">
        <v>48</v>
      </c>
      <c r="U710" s="480"/>
      <c r="V710" s="927">
        <f>'事業主控（こちらにご入力下さい）'!V710</f>
        <v>0</v>
      </c>
      <c r="W710" s="928"/>
      <c r="X710" s="928"/>
      <c r="Y710" s="928"/>
      <c r="Z710" s="927">
        <f>'事業主控（こちらにご入力下さい）'!Z710</f>
        <v>0</v>
      </c>
      <c r="AA710" s="928"/>
      <c r="AB710" s="928"/>
      <c r="AC710" s="928"/>
      <c r="AD710" s="927">
        <f>'事業主控（こちらにご入力下さい）'!AD710</f>
        <v>0</v>
      </c>
      <c r="AE710" s="928"/>
      <c r="AF710" s="928"/>
      <c r="AG710" s="928"/>
      <c r="AH710" s="927">
        <f>'事業主控（こちらにご入力下さい）'!AH710</f>
        <v>0</v>
      </c>
      <c r="AI710" s="928"/>
      <c r="AJ710" s="928"/>
      <c r="AK710" s="1082"/>
      <c r="AL710" s="439">
        <f>'事業主控（こちらにご入力下さい）'!AL710</f>
        <v>0</v>
      </c>
      <c r="AM710" s="1081"/>
      <c r="AN710" s="708">
        <f>'事業主控（こちらにご入力下さい）'!AN710</f>
        <v>0</v>
      </c>
      <c r="AO710" s="709"/>
      <c r="AP710" s="709"/>
      <c r="AQ710" s="709"/>
      <c r="AR710" s="709"/>
      <c r="AS710" s="58"/>
    </row>
    <row r="711" spans="2:45" ht="18" customHeight="1" x14ac:dyDescent="0.15">
      <c r="B711" s="1072">
        <f>'事業主控（こちらにご入力下さい）'!B711</f>
        <v>0</v>
      </c>
      <c r="C711" s="1073"/>
      <c r="D711" s="1073"/>
      <c r="E711" s="1073"/>
      <c r="F711" s="1073"/>
      <c r="G711" s="1073"/>
      <c r="H711" s="1073"/>
      <c r="I711" s="1160"/>
      <c r="J711" s="1072">
        <f>'事業主控（こちらにご入力下さい）'!J711</f>
        <v>0</v>
      </c>
      <c r="K711" s="1073"/>
      <c r="L711" s="1073"/>
      <c r="M711" s="1073"/>
      <c r="N711" s="1074"/>
      <c r="O711" s="71">
        <f>'事業主控（こちらにご入力下さい）'!O711</f>
        <v>0</v>
      </c>
      <c r="P711" s="5" t="s">
        <v>45</v>
      </c>
      <c r="Q711" s="71">
        <f>'事業主控（こちらにご入力下さい）'!Q711</f>
        <v>0</v>
      </c>
      <c r="R711" s="5" t="s">
        <v>46</v>
      </c>
      <c r="S711" s="71">
        <f>'事業主控（こちらにご入力下さい）'!S711</f>
        <v>0</v>
      </c>
      <c r="T711" s="1022" t="s">
        <v>47</v>
      </c>
      <c r="U711" s="1022"/>
      <c r="V711" s="742">
        <f>'事業主控（こちらにご入力下さい）'!V711</f>
        <v>0</v>
      </c>
      <c r="W711" s="743"/>
      <c r="X711" s="743"/>
      <c r="Y711" s="66"/>
      <c r="Z711" s="53"/>
      <c r="AA711" s="73"/>
      <c r="AB711" s="73"/>
      <c r="AC711" s="66"/>
      <c r="AD711" s="53"/>
      <c r="AE711" s="73"/>
      <c r="AF711" s="73"/>
      <c r="AG711" s="66"/>
      <c r="AH711" s="744">
        <f>'事業主控（こちらにご入力下さい）'!AH711</f>
        <v>0</v>
      </c>
      <c r="AI711" s="745"/>
      <c r="AJ711" s="745"/>
      <c r="AK711" s="1080"/>
      <c r="AL711" s="53"/>
      <c r="AM711" s="54"/>
      <c r="AN711" s="744">
        <f>'事業主控（こちらにご入力下さい）'!AN711</f>
        <v>0</v>
      </c>
      <c r="AO711" s="745"/>
      <c r="AP711" s="745"/>
      <c r="AQ711" s="745"/>
      <c r="AR711" s="745"/>
      <c r="AS711" s="74"/>
    </row>
    <row r="712" spans="2:45" ht="18" customHeight="1" x14ac:dyDescent="0.15">
      <c r="B712" s="1075"/>
      <c r="C712" s="1076"/>
      <c r="D712" s="1076"/>
      <c r="E712" s="1076"/>
      <c r="F712" s="1076"/>
      <c r="G712" s="1076"/>
      <c r="H712" s="1076"/>
      <c r="I712" s="1161"/>
      <c r="J712" s="1075"/>
      <c r="K712" s="1076"/>
      <c r="L712" s="1076"/>
      <c r="M712" s="1076"/>
      <c r="N712" s="1077"/>
      <c r="O712" s="75">
        <f>'事業主控（こちらにご入力下さい）'!O712</f>
        <v>0</v>
      </c>
      <c r="P712" s="16" t="s">
        <v>45</v>
      </c>
      <c r="Q712" s="75">
        <f>'事業主控（こちらにご入力下さい）'!Q712</f>
        <v>0</v>
      </c>
      <c r="R712" s="16" t="s">
        <v>46</v>
      </c>
      <c r="S712" s="75">
        <f>'事業主控（こちらにご入力下さい）'!S712</f>
        <v>0</v>
      </c>
      <c r="T712" s="480" t="s">
        <v>48</v>
      </c>
      <c r="U712" s="480"/>
      <c r="V712" s="927">
        <f>'事業主控（こちらにご入力下さい）'!V712</f>
        <v>0</v>
      </c>
      <c r="W712" s="928"/>
      <c r="X712" s="928"/>
      <c r="Y712" s="928"/>
      <c r="Z712" s="927">
        <f>'事業主控（こちらにご入力下さい）'!Z712</f>
        <v>0</v>
      </c>
      <c r="AA712" s="928"/>
      <c r="AB712" s="928"/>
      <c r="AC712" s="928"/>
      <c r="AD712" s="927">
        <f>'事業主控（こちらにご入力下さい）'!AD712</f>
        <v>0</v>
      </c>
      <c r="AE712" s="928"/>
      <c r="AF712" s="928"/>
      <c r="AG712" s="928"/>
      <c r="AH712" s="927">
        <f>'事業主控（こちらにご入力下さい）'!AH712</f>
        <v>0</v>
      </c>
      <c r="AI712" s="928"/>
      <c r="AJ712" s="928"/>
      <c r="AK712" s="1082"/>
      <c r="AL712" s="439">
        <f>'事業主控（こちらにご入力下さい）'!AL712</f>
        <v>0</v>
      </c>
      <c r="AM712" s="1081"/>
      <c r="AN712" s="708">
        <f>'事業主控（こちらにご入力下さい）'!AN712</f>
        <v>0</v>
      </c>
      <c r="AO712" s="709"/>
      <c r="AP712" s="709"/>
      <c r="AQ712" s="709"/>
      <c r="AR712" s="709"/>
      <c r="AS712" s="58"/>
    </row>
    <row r="713" spans="2:45" ht="18" customHeight="1" x14ac:dyDescent="0.15">
      <c r="B713" s="1072">
        <f>'事業主控（こちらにご入力下さい）'!B713</f>
        <v>0</v>
      </c>
      <c r="C713" s="1073"/>
      <c r="D713" s="1073"/>
      <c r="E713" s="1073"/>
      <c r="F713" s="1073"/>
      <c r="G713" s="1073"/>
      <c r="H713" s="1073"/>
      <c r="I713" s="1160"/>
      <c r="J713" s="1072">
        <f>'事業主控（こちらにご入力下さい）'!J713</f>
        <v>0</v>
      </c>
      <c r="K713" s="1073"/>
      <c r="L713" s="1073"/>
      <c r="M713" s="1073"/>
      <c r="N713" s="1074"/>
      <c r="O713" s="71">
        <f>'事業主控（こちらにご入力下さい）'!O713</f>
        <v>0</v>
      </c>
      <c r="P713" s="5" t="s">
        <v>45</v>
      </c>
      <c r="Q713" s="71">
        <f>'事業主控（こちらにご入力下さい）'!Q713</f>
        <v>0</v>
      </c>
      <c r="R713" s="5" t="s">
        <v>46</v>
      </c>
      <c r="S713" s="71">
        <f>'事業主控（こちらにご入力下さい）'!S713</f>
        <v>0</v>
      </c>
      <c r="T713" s="1022" t="s">
        <v>47</v>
      </c>
      <c r="U713" s="1022"/>
      <c r="V713" s="742">
        <f>'事業主控（こちらにご入力下さい）'!V713</f>
        <v>0</v>
      </c>
      <c r="W713" s="743"/>
      <c r="X713" s="743"/>
      <c r="Y713" s="66"/>
      <c r="Z713" s="53"/>
      <c r="AA713" s="73"/>
      <c r="AB713" s="73"/>
      <c r="AC713" s="66"/>
      <c r="AD713" s="53"/>
      <c r="AE713" s="73"/>
      <c r="AF713" s="73"/>
      <c r="AG713" s="66"/>
      <c r="AH713" s="744">
        <f>'事業主控（こちらにご入力下さい）'!AH713</f>
        <v>0</v>
      </c>
      <c r="AI713" s="745"/>
      <c r="AJ713" s="745"/>
      <c r="AK713" s="1080"/>
      <c r="AL713" s="53"/>
      <c r="AM713" s="54"/>
      <c r="AN713" s="744">
        <f>'事業主控（こちらにご入力下さい）'!AN713</f>
        <v>0</v>
      </c>
      <c r="AO713" s="745"/>
      <c r="AP713" s="745"/>
      <c r="AQ713" s="745"/>
      <c r="AR713" s="745"/>
      <c r="AS713" s="74"/>
    </row>
    <row r="714" spans="2:45" ht="18" customHeight="1" x14ac:dyDescent="0.15">
      <c r="B714" s="1075"/>
      <c r="C714" s="1076"/>
      <c r="D714" s="1076"/>
      <c r="E714" s="1076"/>
      <c r="F714" s="1076"/>
      <c r="G714" s="1076"/>
      <c r="H714" s="1076"/>
      <c r="I714" s="1161"/>
      <c r="J714" s="1075"/>
      <c r="K714" s="1076"/>
      <c r="L714" s="1076"/>
      <c r="M714" s="1076"/>
      <c r="N714" s="1077"/>
      <c r="O714" s="75">
        <f>'事業主控（こちらにご入力下さい）'!O714</f>
        <v>0</v>
      </c>
      <c r="P714" s="16" t="s">
        <v>45</v>
      </c>
      <c r="Q714" s="75">
        <f>'事業主控（こちらにご入力下さい）'!Q714</f>
        <v>0</v>
      </c>
      <c r="R714" s="16" t="s">
        <v>46</v>
      </c>
      <c r="S714" s="75">
        <f>'事業主控（こちらにご入力下さい）'!S714</f>
        <v>0</v>
      </c>
      <c r="T714" s="480" t="s">
        <v>48</v>
      </c>
      <c r="U714" s="480"/>
      <c r="V714" s="927">
        <f>'事業主控（こちらにご入力下さい）'!V714</f>
        <v>0</v>
      </c>
      <c r="W714" s="928"/>
      <c r="X714" s="928"/>
      <c r="Y714" s="928"/>
      <c r="Z714" s="927">
        <f>'事業主控（こちらにご入力下さい）'!Z714</f>
        <v>0</v>
      </c>
      <c r="AA714" s="928"/>
      <c r="AB714" s="928"/>
      <c r="AC714" s="928"/>
      <c r="AD714" s="927">
        <f>'事業主控（こちらにご入力下さい）'!AD714</f>
        <v>0</v>
      </c>
      <c r="AE714" s="928"/>
      <c r="AF714" s="928"/>
      <c r="AG714" s="928"/>
      <c r="AH714" s="927">
        <f>'事業主控（こちらにご入力下さい）'!AH714</f>
        <v>0</v>
      </c>
      <c r="AI714" s="928"/>
      <c r="AJ714" s="928"/>
      <c r="AK714" s="1082"/>
      <c r="AL714" s="439">
        <f>'事業主控（こちらにご入力下さい）'!AL714</f>
        <v>0</v>
      </c>
      <c r="AM714" s="1081"/>
      <c r="AN714" s="708">
        <f>'事業主控（こちらにご入力下さい）'!AN714</f>
        <v>0</v>
      </c>
      <c r="AO714" s="709"/>
      <c r="AP714" s="709"/>
      <c r="AQ714" s="709"/>
      <c r="AR714" s="709"/>
      <c r="AS714" s="58"/>
    </row>
    <row r="715" spans="2:45" ht="18" customHeight="1" x14ac:dyDescent="0.15">
      <c r="B715" s="1072">
        <f>'事業主控（こちらにご入力下さい）'!B715</f>
        <v>0</v>
      </c>
      <c r="C715" s="1073"/>
      <c r="D715" s="1073"/>
      <c r="E715" s="1073"/>
      <c r="F715" s="1073"/>
      <c r="G715" s="1073"/>
      <c r="H715" s="1073"/>
      <c r="I715" s="1160"/>
      <c r="J715" s="1072">
        <f>'事業主控（こちらにご入力下さい）'!J715</f>
        <v>0</v>
      </c>
      <c r="K715" s="1073"/>
      <c r="L715" s="1073"/>
      <c r="M715" s="1073"/>
      <c r="N715" s="1074"/>
      <c r="O715" s="71">
        <f>'事業主控（こちらにご入力下さい）'!O715</f>
        <v>0</v>
      </c>
      <c r="P715" s="5" t="s">
        <v>45</v>
      </c>
      <c r="Q715" s="71">
        <f>'事業主控（こちらにご入力下さい）'!Q715</f>
        <v>0</v>
      </c>
      <c r="R715" s="5" t="s">
        <v>46</v>
      </c>
      <c r="S715" s="71">
        <f>'事業主控（こちらにご入力下さい）'!S715</f>
        <v>0</v>
      </c>
      <c r="T715" s="1022" t="s">
        <v>47</v>
      </c>
      <c r="U715" s="1022"/>
      <c r="V715" s="742">
        <f>'事業主控（こちらにご入力下さい）'!V715</f>
        <v>0</v>
      </c>
      <c r="W715" s="743"/>
      <c r="X715" s="743"/>
      <c r="Y715" s="66"/>
      <c r="Z715" s="53"/>
      <c r="AA715" s="73"/>
      <c r="AB715" s="73"/>
      <c r="AC715" s="66"/>
      <c r="AD715" s="53"/>
      <c r="AE715" s="73"/>
      <c r="AF715" s="73"/>
      <c r="AG715" s="66"/>
      <c r="AH715" s="744">
        <f>'事業主控（こちらにご入力下さい）'!AH715</f>
        <v>0</v>
      </c>
      <c r="AI715" s="745"/>
      <c r="AJ715" s="745"/>
      <c r="AK715" s="1080"/>
      <c r="AL715" s="53"/>
      <c r="AM715" s="54"/>
      <c r="AN715" s="744">
        <f>'事業主控（こちらにご入力下さい）'!AN715</f>
        <v>0</v>
      </c>
      <c r="AO715" s="745"/>
      <c r="AP715" s="745"/>
      <c r="AQ715" s="745"/>
      <c r="AR715" s="745"/>
      <c r="AS715" s="74"/>
    </row>
    <row r="716" spans="2:45" ht="18" customHeight="1" x14ac:dyDescent="0.15">
      <c r="B716" s="1075"/>
      <c r="C716" s="1076"/>
      <c r="D716" s="1076"/>
      <c r="E716" s="1076"/>
      <c r="F716" s="1076"/>
      <c r="G716" s="1076"/>
      <c r="H716" s="1076"/>
      <c r="I716" s="1161"/>
      <c r="J716" s="1075"/>
      <c r="K716" s="1076"/>
      <c r="L716" s="1076"/>
      <c r="M716" s="1076"/>
      <c r="N716" s="1077"/>
      <c r="O716" s="75">
        <f>'事業主控（こちらにご入力下さい）'!O716</f>
        <v>0</v>
      </c>
      <c r="P716" s="16" t="s">
        <v>45</v>
      </c>
      <c r="Q716" s="75">
        <f>'事業主控（こちらにご入力下さい）'!Q716</f>
        <v>0</v>
      </c>
      <c r="R716" s="16" t="s">
        <v>46</v>
      </c>
      <c r="S716" s="75">
        <f>'事業主控（こちらにご入力下さい）'!S716</f>
        <v>0</v>
      </c>
      <c r="T716" s="480" t="s">
        <v>48</v>
      </c>
      <c r="U716" s="480"/>
      <c r="V716" s="927">
        <f>'事業主控（こちらにご入力下さい）'!V716</f>
        <v>0</v>
      </c>
      <c r="W716" s="928"/>
      <c r="X716" s="928"/>
      <c r="Y716" s="928"/>
      <c r="Z716" s="927">
        <f>'事業主控（こちらにご入力下さい）'!Z716</f>
        <v>0</v>
      </c>
      <c r="AA716" s="928"/>
      <c r="AB716" s="928"/>
      <c r="AC716" s="928"/>
      <c r="AD716" s="927">
        <f>'事業主控（こちらにご入力下さい）'!AD716</f>
        <v>0</v>
      </c>
      <c r="AE716" s="928"/>
      <c r="AF716" s="928"/>
      <c r="AG716" s="928"/>
      <c r="AH716" s="927">
        <f>'事業主控（こちらにご入力下さい）'!AH716</f>
        <v>0</v>
      </c>
      <c r="AI716" s="928"/>
      <c r="AJ716" s="928"/>
      <c r="AK716" s="1082"/>
      <c r="AL716" s="439">
        <f>'事業主控（こちらにご入力下さい）'!AL716</f>
        <v>0</v>
      </c>
      <c r="AM716" s="1081"/>
      <c r="AN716" s="708">
        <f>'事業主控（こちらにご入力下さい）'!AN716</f>
        <v>0</v>
      </c>
      <c r="AO716" s="709"/>
      <c r="AP716" s="709"/>
      <c r="AQ716" s="709"/>
      <c r="AR716" s="709"/>
      <c r="AS716" s="58"/>
    </row>
    <row r="717" spans="2:45" ht="18" customHeight="1" x14ac:dyDescent="0.15">
      <c r="B717" s="1072">
        <f>'事業主控（こちらにご入力下さい）'!B717</f>
        <v>0</v>
      </c>
      <c r="C717" s="1073"/>
      <c r="D717" s="1073"/>
      <c r="E717" s="1073"/>
      <c r="F717" s="1073"/>
      <c r="G717" s="1073"/>
      <c r="H717" s="1073"/>
      <c r="I717" s="1160"/>
      <c r="J717" s="1072">
        <f>'事業主控（こちらにご入力下さい）'!J717</f>
        <v>0</v>
      </c>
      <c r="K717" s="1073"/>
      <c r="L717" s="1073"/>
      <c r="M717" s="1073"/>
      <c r="N717" s="1074"/>
      <c r="O717" s="71">
        <f>'事業主控（こちらにご入力下さい）'!O717</f>
        <v>0</v>
      </c>
      <c r="P717" s="5" t="s">
        <v>45</v>
      </c>
      <c r="Q717" s="71">
        <f>'事業主控（こちらにご入力下さい）'!Q717</f>
        <v>0</v>
      </c>
      <c r="R717" s="5" t="s">
        <v>46</v>
      </c>
      <c r="S717" s="71">
        <f>'事業主控（こちらにご入力下さい）'!S717</f>
        <v>0</v>
      </c>
      <c r="T717" s="1022" t="s">
        <v>47</v>
      </c>
      <c r="U717" s="1022"/>
      <c r="V717" s="742">
        <f>'事業主控（こちらにご入力下さい）'!V717</f>
        <v>0</v>
      </c>
      <c r="W717" s="743"/>
      <c r="X717" s="743"/>
      <c r="Y717" s="66"/>
      <c r="Z717" s="53"/>
      <c r="AA717" s="73"/>
      <c r="AB717" s="73"/>
      <c r="AC717" s="66"/>
      <c r="AD717" s="53"/>
      <c r="AE717" s="73"/>
      <c r="AF717" s="73"/>
      <c r="AG717" s="66"/>
      <c r="AH717" s="744">
        <f>'事業主控（こちらにご入力下さい）'!AH717</f>
        <v>0</v>
      </c>
      <c r="AI717" s="745"/>
      <c r="AJ717" s="745"/>
      <c r="AK717" s="1080"/>
      <c r="AL717" s="53"/>
      <c r="AM717" s="54"/>
      <c r="AN717" s="744">
        <f>'事業主控（こちらにご入力下さい）'!AN717</f>
        <v>0</v>
      </c>
      <c r="AO717" s="745"/>
      <c r="AP717" s="745"/>
      <c r="AQ717" s="745"/>
      <c r="AR717" s="745"/>
      <c r="AS717" s="74"/>
    </row>
    <row r="718" spans="2:45" ht="18" customHeight="1" x14ac:dyDescent="0.15">
      <c r="B718" s="1075"/>
      <c r="C718" s="1076"/>
      <c r="D718" s="1076"/>
      <c r="E718" s="1076"/>
      <c r="F718" s="1076"/>
      <c r="G718" s="1076"/>
      <c r="H718" s="1076"/>
      <c r="I718" s="1161"/>
      <c r="J718" s="1075"/>
      <c r="K718" s="1076"/>
      <c r="L718" s="1076"/>
      <c r="M718" s="1076"/>
      <c r="N718" s="1077"/>
      <c r="O718" s="75">
        <f>'事業主控（こちらにご入力下さい）'!O718</f>
        <v>0</v>
      </c>
      <c r="P718" s="16" t="s">
        <v>45</v>
      </c>
      <c r="Q718" s="75">
        <f>'事業主控（こちらにご入力下さい）'!Q718</f>
        <v>0</v>
      </c>
      <c r="R718" s="16" t="s">
        <v>46</v>
      </c>
      <c r="S718" s="75">
        <f>'事業主控（こちらにご入力下さい）'!S718</f>
        <v>0</v>
      </c>
      <c r="T718" s="480" t="s">
        <v>48</v>
      </c>
      <c r="U718" s="480"/>
      <c r="V718" s="927">
        <f>'事業主控（こちらにご入力下さい）'!V718</f>
        <v>0</v>
      </c>
      <c r="W718" s="928"/>
      <c r="X718" s="928"/>
      <c r="Y718" s="928"/>
      <c r="Z718" s="927">
        <f>'事業主控（こちらにご入力下さい）'!Z718</f>
        <v>0</v>
      </c>
      <c r="AA718" s="928"/>
      <c r="AB718" s="928"/>
      <c r="AC718" s="928"/>
      <c r="AD718" s="927">
        <f>'事業主控（こちらにご入力下さい）'!AD718</f>
        <v>0</v>
      </c>
      <c r="AE718" s="928"/>
      <c r="AF718" s="928"/>
      <c r="AG718" s="928"/>
      <c r="AH718" s="927">
        <f>'事業主控（こちらにご入力下さい）'!AH718</f>
        <v>0</v>
      </c>
      <c r="AI718" s="928"/>
      <c r="AJ718" s="928"/>
      <c r="AK718" s="1082"/>
      <c r="AL718" s="439">
        <f>'事業主控（こちらにご入力下さい）'!AL718</f>
        <v>0</v>
      </c>
      <c r="AM718" s="1081"/>
      <c r="AN718" s="708">
        <f>'事業主控（こちらにご入力下さい）'!AN718</f>
        <v>0</v>
      </c>
      <c r="AO718" s="709"/>
      <c r="AP718" s="709"/>
      <c r="AQ718" s="709"/>
      <c r="AR718" s="709"/>
      <c r="AS718" s="58"/>
    </row>
    <row r="719" spans="2:45" ht="18" customHeight="1" x14ac:dyDescent="0.15">
      <c r="B719" s="441" t="s">
        <v>85</v>
      </c>
      <c r="C719" s="442"/>
      <c r="D719" s="442"/>
      <c r="E719" s="443"/>
      <c r="F719" s="1163">
        <f>'事業主控（こちらにご入力下さい）'!F719</f>
        <v>0</v>
      </c>
      <c r="G719" s="1164"/>
      <c r="H719" s="1164"/>
      <c r="I719" s="1164"/>
      <c r="J719" s="1164"/>
      <c r="K719" s="1164"/>
      <c r="L719" s="1164"/>
      <c r="M719" s="1164"/>
      <c r="N719" s="1165"/>
      <c r="O719" s="441" t="s">
        <v>63</v>
      </c>
      <c r="P719" s="442"/>
      <c r="Q719" s="442"/>
      <c r="R719" s="442"/>
      <c r="S719" s="442"/>
      <c r="T719" s="442"/>
      <c r="U719" s="443"/>
      <c r="V719" s="744">
        <f>'事業主控（こちらにご入力下さい）'!V719</f>
        <v>0</v>
      </c>
      <c r="W719" s="745"/>
      <c r="X719" s="745"/>
      <c r="Y719" s="1080"/>
      <c r="Z719" s="53"/>
      <c r="AA719" s="73"/>
      <c r="AB719" s="73"/>
      <c r="AC719" s="66"/>
      <c r="AD719" s="53"/>
      <c r="AE719" s="73"/>
      <c r="AF719" s="73"/>
      <c r="AG719" s="66"/>
      <c r="AH719" s="744">
        <f>'事業主控（こちらにご入力下さい）'!AH719</f>
        <v>0</v>
      </c>
      <c r="AI719" s="745"/>
      <c r="AJ719" s="745"/>
      <c r="AK719" s="1080"/>
      <c r="AL719" s="53"/>
      <c r="AM719" s="54"/>
      <c r="AN719" s="744">
        <f>'事業主控（こちらにご入力下さい）'!AN719</f>
        <v>0</v>
      </c>
      <c r="AO719" s="745"/>
      <c r="AP719" s="745"/>
      <c r="AQ719" s="745"/>
      <c r="AR719" s="745"/>
      <c r="AS719" s="74"/>
    </row>
    <row r="720" spans="2:45" ht="18" customHeight="1" x14ac:dyDescent="0.15">
      <c r="B720" s="444"/>
      <c r="C720" s="445"/>
      <c r="D720" s="445"/>
      <c r="E720" s="446"/>
      <c r="F720" s="1166"/>
      <c r="G720" s="1167"/>
      <c r="H720" s="1167"/>
      <c r="I720" s="1167"/>
      <c r="J720" s="1167"/>
      <c r="K720" s="1167"/>
      <c r="L720" s="1167"/>
      <c r="M720" s="1167"/>
      <c r="N720" s="1168"/>
      <c r="O720" s="444"/>
      <c r="P720" s="445"/>
      <c r="Q720" s="445"/>
      <c r="R720" s="445"/>
      <c r="S720" s="445"/>
      <c r="T720" s="445"/>
      <c r="U720" s="446"/>
      <c r="V720" s="434">
        <f>'事業主控（こちらにご入力下さい）'!V720</f>
        <v>0</v>
      </c>
      <c r="W720" s="1054"/>
      <c r="X720" s="1054"/>
      <c r="Y720" s="1055"/>
      <c r="Z720" s="434">
        <f>'事業主控（こちらにご入力下さい）'!Z720</f>
        <v>0</v>
      </c>
      <c r="AA720" s="1052"/>
      <c r="AB720" s="1052"/>
      <c r="AC720" s="1053"/>
      <c r="AD720" s="434">
        <f>'事業主控（こちらにご入力下さい）'!AD720</f>
        <v>0</v>
      </c>
      <c r="AE720" s="1052"/>
      <c r="AF720" s="1052"/>
      <c r="AG720" s="1053"/>
      <c r="AH720" s="434">
        <f>'事業主控（こちらにご入力下さい）'!AH720</f>
        <v>0</v>
      </c>
      <c r="AI720" s="435"/>
      <c r="AJ720" s="435"/>
      <c r="AK720" s="435"/>
      <c r="AL720" s="55"/>
      <c r="AM720" s="56"/>
      <c r="AN720" s="434">
        <f>'事業主控（こちらにご入力下さい）'!AN720</f>
        <v>0</v>
      </c>
      <c r="AO720" s="1054"/>
      <c r="AP720" s="1054"/>
      <c r="AQ720" s="1054"/>
      <c r="AR720" s="1054"/>
      <c r="AS720" s="182"/>
    </row>
    <row r="721" spans="2:45" ht="18" customHeight="1" x14ac:dyDescent="0.15">
      <c r="B721" s="447"/>
      <c r="C721" s="448"/>
      <c r="D721" s="448"/>
      <c r="E721" s="449"/>
      <c r="F721" s="1169"/>
      <c r="G721" s="1170"/>
      <c r="H721" s="1170"/>
      <c r="I721" s="1170"/>
      <c r="J721" s="1170"/>
      <c r="K721" s="1170"/>
      <c r="L721" s="1170"/>
      <c r="M721" s="1170"/>
      <c r="N721" s="1171"/>
      <c r="O721" s="447"/>
      <c r="P721" s="448"/>
      <c r="Q721" s="448"/>
      <c r="R721" s="448"/>
      <c r="S721" s="448"/>
      <c r="T721" s="448"/>
      <c r="U721" s="449"/>
      <c r="V721" s="708">
        <f>'事業主控（こちらにご入力下さい）'!V721</f>
        <v>0</v>
      </c>
      <c r="W721" s="709"/>
      <c r="X721" s="709"/>
      <c r="Y721" s="1079"/>
      <c r="Z721" s="708">
        <f>'事業主控（こちらにご入力下さい）'!Z721</f>
        <v>0</v>
      </c>
      <c r="AA721" s="709"/>
      <c r="AB721" s="709"/>
      <c r="AC721" s="1079"/>
      <c r="AD721" s="708">
        <f>'事業主控（こちらにご入力下さい）'!AD721</f>
        <v>0</v>
      </c>
      <c r="AE721" s="709"/>
      <c r="AF721" s="709"/>
      <c r="AG721" s="1079"/>
      <c r="AH721" s="708">
        <f>'事業主控（こちらにご入力下さい）'!AH721</f>
        <v>0</v>
      </c>
      <c r="AI721" s="709"/>
      <c r="AJ721" s="709"/>
      <c r="AK721" s="1079"/>
      <c r="AL721" s="57"/>
      <c r="AM721" s="58"/>
      <c r="AN721" s="708">
        <f>'事業主控（こちらにご入力下さい）'!AN721</f>
        <v>0</v>
      </c>
      <c r="AO721" s="709"/>
      <c r="AP721" s="709"/>
      <c r="AQ721" s="709"/>
      <c r="AR721" s="709"/>
      <c r="AS721" s="58"/>
    </row>
    <row r="722" spans="2:45" ht="18" customHeight="1" x14ac:dyDescent="0.15">
      <c r="AN722" s="1078">
        <f>'事業主控（こちらにご入力下さい）'!AN722:AR722</f>
        <v>0</v>
      </c>
      <c r="AO722" s="1078"/>
      <c r="AP722" s="1078"/>
      <c r="AQ722" s="1078"/>
      <c r="AR722" s="1078"/>
    </row>
    <row r="723" spans="2:45" ht="31.5" customHeight="1" x14ac:dyDescent="0.15">
      <c r="AN723" s="82"/>
      <c r="AO723" s="82"/>
      <c r="AP723" s="82"/>
      <c r="AQ723" s="82"/>
      <c r="AR723" s="82"/>
    </row>
    <row r="724" spans="2:45" ht="7.5" customHeight="1" x14ac:dyDescent="0.15">
      <c r="X724" s="6"/>
      <c r="Y724" s="6"/>
    </row>
    <row r="725" spans="2:45" ht="10.5" customHeight="1" x14ac:dyDescent="0.15">
      <c r="X725" s="6"/>
      <c r="Y725" s="6"/>
    </row>
    <row r="726" spans="2:45" ht="5.25" customHeight="1" x14ac:dyDescent="0.15">
      <c r="X726" s="6"/>
      <c r="Y726" s="6"/>
    </row>
    <row r="727" spans="2:45" ht="5.25" customHeight="1" x14ac:dyDescent="0.15">
      <c r="X727" s="6"/>
      <c r="Y727" s="6"/>
    </row>
    <row r="728" spans="2:45" ht="5.25" customHeight="1" x14ac:dyDescent="0.15">
      <c r="X728" s="6"/>
      <c r="Y728" s="6"/>
    </row>
    <row r="729" spans="2:45" ht="5.25" customHeight="1" x14ac:dyDescent="0.15">
      <c r="X729" s="6"/>
      <c r="Y729" s="6"/>
    </row>
    <row r="730" spans="2:45" ht="17.25" customHeight="1" x14ac:dyDescent="0.15">
      <c r="B730" s="2" t="s">
        <v>50</v>
      </c>
      <c r="S730" s="4"/>
      <c r="T730" s="4"/>
      <c r="U730" s="4"/>
      <c r="V730" s="4"/>
      <c r="W730" s="4"/>
      <c r="AL730" s="48"/>
      <c r="AM730" s="48"/>
      <c r="AN730" s="48"/>
      <c r="AO730" s="48"/>
    </row>
    <row r="731" spans="2:45" ht="12.75" customHeight="1" x14ac:dyDescent="0.15">
      <c r="M731" s="49"/>
      <c r="N731" s="49"/>
      <c r="O731" s="49"/>
      <c r="P731" s="49"/>
      <c r="Q731" s="49"/>
      <c r="R731" s="49"/>
      <c r="S731" s="49"/>
      <c r="T731" s="50"/>
      <c r="U731" s="50"/>
      <c r="V731" s="50"/>
      <c r="W731" s="50"/>
      <c r="X731" s="50"/>
      <c r="Y731" s="50"/>
      <c r="Z731" s="50"/>
      <c r="AA731" s="49"/>
      <c r="AB731" s="49"/>
      <c r="AC731" s="49"/>
      <c r="AL731" s="48"/>
      <c r="AM731" s="560" t="s">
        <v>268</v>
      </c>
      <c r="AN731" s="1172"/>
      <c r="AO731" s="1172"/>
      <c r="AP731" s="1173"/>
    </row>
    <row r="732" spans="2:45" ht="12.75" customHeight="1" x14ac:dyDescent="0.15">
      <c r="M732" s="49"/>
      <c r="N732" s="49"/>
      <c r="O732" s="49"/>
      <c r="P732" s="49"/>
      <c r="Q732" s="49"/>
      <c r="R732" s="49"/>
      <c r="S732" s="49"/>
      <c r="T732" s="50"/>
      <c r="U732" s="50"/>
      <c r="V732" s="50"/>
      <c r="W732" s="50"/>
      <c r="X732" s="50"/>
      <c r="Y732" s="50"/>
      <c r="Z732" s="50"/>
      <c r="AA732" s="49"/>
      <c r="AB732" s="49"/>
      <c r="AC732" s="49"/>
      <c r="AL732" s="48"/>
      <c r="AM732" s="1174"/>
      <c r="AN732" s="1175"/>
      <c r="AO732" s="1175"/>
      <c r="AP732" s="1176"/>
    </row>
    <row r="733" spans="2:45" ht="12.75" customHeight="1" x14ac:dyDescent="0.15">
      <c r="M733" s="49"/>
      <c r="N733" s="49"/>
      <c r="O733" s="49"/>
      <c r="P733" s="49"/>
      <c r="Q733" s="49"/>
      <c r="R733" s="49"/>
      <c r="S733" s="49"/>
      <c r="T733" s="49"/>
      <c r="U733" s="49"/>
      <c r="V733" s="49"/>
      <c r="W733" s="49"/>
      <c r="X733" s="49"/>
      <c r="Y733" s="49"/>
      <c r="Z733" s="49"/>
      <c r="AA733" s="49"/>
      <c r="AB733" s="49"/>
      <c r="AC733" s="49"/>
      <c r="AL733" s="48"/>
      <c r="AM733" s="48"/>
      <c r="AN733" s="222"/>
      <c r="AO733" s="222"/>
    </row>
    <row r="734" spans="2:45" ht="6" customHeight="1" x14ac:dyDescent="0.15">
      <c r="M734" s="49"/>
      <c r="N734" s="49"/>
      <c r="O734" s="49"/>
      <c r="P734" s="49"/>
      <c r="Q734" s="49"/>
      <c r="R734" s="49"/>
      <c r="S734" s="49"/>
      <c r="T734" s="49"/>
      <c r="U734" s="49"/>
      <c r="V734" s="49"/>
      <c r="W734" s="49"/>
      <c r="X734" s="49"/>
      <c r="Y734" s="49"/>
      <c r="Z734" s="49"/>
      <c r="AA734" s="49"/>
      <c r="AB734" s="49"/>
      <c r="AC734" s="49"/>
      <c r="AL734" s="48"/>
      <c r="AM734" s="48"/>
    </row>
    <row r="735" spans="2:45" ht="12.75" customHeight="1" x14ac:dyDescent="0.15">
      <c r="B735" s="566" t="s">
        <v>2</v>
      </c>
      <c r="C735" s="567"/>
      <c r="D735" s="567"/>
      <c r="E735" s="567"/>
      <c r="F735" s="567"/>
      <c r="G735" s="567"/>
      <c r="H735" s="567"/>
      <c r="I735" s="567"/>
      <c r="J735" s="569" t="s">
        <v>10</v>
      </c>
      <c r="K735" s="569"/>
      <c r="L735" s="3" t="s">
        <v>3</v>
      </c>
      <c r="M735" s="569" t="s">
        <v>11</v>
      </c>
      <c r="N735" s="569"/>
      <c r="O735" s="570" t="s">
        <v>12</v>
      </c>
      <c r="P735" s="569"/>
      <c r="Q735" s="569"/>
      <c r="R735" s="569"/>
      <c r="S735" s="569"/>
      <c r="T735" s="569"/>
      <c r="U735" s="569" t="s">
        <v>13</v>
      </c>
      <c r="V735" s="569"/>
      <c r="W735" s="569"/>
      <c r="AD735" s="5"/>
      <c r="AE735" s="5"/>
      <c r="AF735" s="5"/>
      <c r="AG735" s="5"/>
      <c r="AH735" s="5"/>
      <c r="AI735" s="5"/>
      <c r="AJ735" s="5"/>
      <c r="AL735" s="571">
        <f>$AL$9</f>
        <v>0</v>
      </c>
      <c r="AM735" s="572"/>
      <c r="AN735" s="502" t="s">
        <v>4</v>
      </c>
      <c r="AO735" s="502"/>
      <c r="AP735" s="572">
        <v>18</v>
      </c>
      <c r="AQ735" s="572"/>
      <c r="AR735" s="502" t="s">
        <v>5</v>
      </c>
      <c r="AS735" s="503"/>
    </row>
    <row r="736" spans="2:45" ht="13.5" customHeight="1" x14ac:dyDescent="0.15">
      <c r="B736" s="567"/>
      <c r="C736" s="567"/>
      <c r="D736" s="567"/>
      <c r="E736" s="567"/>
      <c r="F736" s="567"/>
      <c r="G736" s="567"/>
      <c r="H736" s="567"/>
      <c r="I736" s="567"/>
      <c r="J736" s="508" t="str">
        <f>$J$10</f>
        <v>1</v>
      </c>
      <c r="K736" s="510" t="str">
        <f>$K$10</f>
        <v>2</v>
      </c>
      <c r="L736" s="513" t="str">
        <f>$L$10</f>
        <v>1</v>
      </c>
      <c r="M736" s="516" t="str">
        <f>$M$10</f>
        <v>0</v>
      </c>
      <c r="N736" s="510" t="str">
        <f>$N$10</f>
        <v>3</v>
      </c>
      <c r="O736" s="516" t="str">
        <f>$O$10</f>
        <v>9</v>
      </c>
      <c r="P736" s="519" t="str">
        <f>$P$10</f>
        <v>3</v>
      </c>
      <c r="Q736" s="519" t="str">
        <f>$Q$10</f>
        <v>9</v>
      </c>
      <c r="R736" s="519" t="str">
        <f>$R$10</f>
        <v>0</v>
      </c>
      <c r="S736" s="519" t="str">
        <f>$S$10</f>
        <v>2</v>
      </c>
      <c r="T736" s="510" t="str">
        <f>$T$10</f>
        <v>5</v>
      </c>
      <c r="U736" s="516">
        <f>$U$10</f>
        <v>0</v>
      </c>
      <c r="V736" s="519">
        <f>$V$10</f>
        <v>0</v>
      </c>
      <c r="W736" s="510">
        <f>$W$10</f>
        <v>0</v>
      </c>
      <c r="AD736" s="5"/>
      <c r="AE736" s="5"/>
      <c r="AF736" s="5"/>
      <c r="AG736" s="5"/>
      <c r="AH736" s="5"/>
      <c r="AI736" s="5"/>
      <c r="AJ736" s="5"/>
      <c r="AL736" s="573"/>
      <c r="AM736" s="574"/>
      <c r="AN736" s="504"/>
      <c r="AO736" s="504"/>
      <c r="AP736" s="574"/>
      <c r="AQ736" s="574"/>
      <c r="AR736" s="504"/>
      <c r="AS736" s="505"/>
    </row>
    <row r="737" spans="2:45" ht="9" customHeight="1" x14ac:dyDescent="0.15">
      <c r="B737" s="567"/>
      <c r="C737" s="567"/>
      <c r="D737" s="567"/>
      <c r="E737" s="567"/>
      <c r="F737" s="567"/>
      <c r="G737" s="567"/>
      <c r="H737" s="567"/>
      <c r="I737" s="567"/>
      <c r="J737" s="509"/>
      <c r="K737" s="511"/>
      <c r="L737" s="514"/>
      <c r="M737" s="517"/>
      <c r="N737" s="511"/>
      <c r="O737" s="517"/>
      <c r="P737" s="520"/>
      <c r="Q737" s="520"/>
      <c r="R737" s="520"/>
      <c r="S737" s="520"/>
      <c r="T737" s="511"/>
      <c r="U737" s="517"/>
      <c r="V737" s="520"/>
      <c r="W737" s="511"/>
      <c r="AD737" s="5"/>
      <c r="AE737" s="5"/>
      <c r="AF737" s="5"/>
      <c r="AG737" s="5"/>
      <c r="AH737" s="5"/>
      <c r="AI737" s="5"/>
      <c r="AJ737" s="5"/>
      <c r="AL737" s="575"/>
      <c r="AM737" s="576"/>
      <c r="AN737" s="506"/>
      <c r="AO737" s="506"/>
      <c r="AP737" s="576"/>
      <c r="AQ737" s="576"/>
      <c r="AR737" s="506"/>
      <c r="AS737" s="507"/>
    </row>
    <row r="738" spans="2:45" ht="6" customHeight="1" x14ac:dyDescent="0.15">
      <c r="B738" s="568"/>
      <c r="C738" s="568"/>
      <c r="D738" s="568"/>
      <c r="E738" s="568"/>
      <c r="F738" s="568"/>
      <c r="G738" s="568"/>
      <c r="H738" s="568"/>
      <c r="I738" s="568"/>
      <c r="J738" s="509"/>
      <c r="K738" s="512"/>
      <c r="L738" s="515"/>
      <c r="M738" s="518"/>
      <c r="N738" s="512"/>
      <c r="O738" s="518"/>
      <c r="P738" s="521"/>
      <c r="Q738" s="521"/>
      <c r="R738" s="521"/>
      <c r="S738" s="521"/>
      <c r="T738" s="512"/>
      <c r="U738" s="518"/>
      <c r="V738" s="521"/>
      <c r="W738" s="512"/>
    </row>
    <row r="739" spans="2:45" ht="15" customHeight="1" x14ac:dyDescent="0.15">
      <c r="B739" s="487" t="s">
        <v>51</v>
      </c>
      <c r="C739" s="488"/>
      <c r="D739" s="488"/>
      <c r="E739" s="488"/>
      <c r="F739" s="488"/>
      <c r="G739" s="488"/>
      <c r="H739" s="488"/>
      <c r="I739" s="489"/>
      <c r="J739" s="487" t="s">
        <v>6</v>
      </c>
      <c r="K739" s="488"/>
      <c r="L739" s="488"/>
      <c r="M739" s="488"/>
      <c r="N739" s="496"/>
      <c r="O739" s="499" t="s">
        <v>52</v>
      </c>
      <c r="P739" s="488"/>
      <c r="Q739" s="488"/>
      <c r="R739" s="488"/>
      <c r="S739" s="488"/>
      <c r="T739" s="488"/>
      <c r="U739" s="489"/>
      <c r="V739" s="12" t="s">
        <v>53</v>
      </c>
      <c r="W739" s="27"/>
      <c r="X739" s="27"/>
      <c r="Y739" s="526" t="s">
        <v>54</v>
      </c>
      <c r="Z739" s="526"/>
      <c r="AA739" s="526"/>
      <c r="AB739" s="526"/>
      <c r="AC739" s="526"/>
      <c r="AD739" s="526"/>
      <c r="AE739" s="526"/>
      <c r="AF739" s="526"/>
      <c r="AG739" s="526"/>
      <c r="AH739" s="526"/>
      <c r="AI739" s="27"/>
      <c r="AJ739" s="27"/>
      <c r="AK739" s="28"/>
      <c r="AL739" s="527" t="s">
        <v>55</v>
      </c>
      <c r="AM739" s="527"/>
      <c r="AN739" s="528" t="s">
        <v>62</v>
      </c>
      <c r="AO739" s="528"/>
      <c r="AP739" s="528"/>
      <c r="AQ739" s="528"/>
      <c r="AR739" s="528"/>
      <c r="AS739" s="529"/>
    </row>
    <row r="740" spans="2:45" ht="13.5" customHeight="1" x14ac:dyDescent="0.15">
      <c r="B740" s="490"/>
      <c r="C740" s="491"/>
      <c r="D740" s="491"/>
      <c r="E740" s="491"/>
      <c r="F740" s="491"/>
      <c r="G740" s="491"/>
      <c r="H740" s="491"/>
      <c r="I740" s="492"/>
      <c r="J740" s="490"/>
      <c r="K740" s="491"/>
      <c r="L740" s="491"/>
      <c r="M740" s="491"/>
      <c r="N740" s="497"/>
      <c r="O740" s="500"/>
      <c r="P740" s="491"/>
      <c r="Q740" s="491"/>
      <c r="R740" s="491"/>
      <c r="S740" s="491"/>
      <c r="T740" s="491"/>
      <c r="U740" s="492"/>
      <c r="V740" s="530" t="s">
        <v>7</v>
      </c>
      <c r="W740" s="643"/>
      <c r="X740" s="643"/>
      <c r="Y740" s="644"/>
      <c r="Z740" s="536" t="s">
        <v>16</v>
      </c>
      <c r="AA740" s="537"/>
      <c r="AB740" s="537"/>
      <c r="AC740" s="538"/>
      <c r="AD740" s="648" t="s">
        <v>17</v>
      </c>
      <c r="AE740" s="649"/>
      <c r="AF740" s="649"/>
      <c r="AG740" s="650"/>
      <c r="AH740" s="1090" t="s">
        <v>86</v>
      </c>
      <c r="AI740" s="502"/>
      <c r="AJ740" s="502"/>
      <c r="AK740" s="503"/>
      <c r="AL740" s="554" t="s">
        <v>56</v>
      </c>
      <c r="AM740" s="554"/>
      <c r="AN740" s="556" t="s">
        <v>19</v>
      </c>
      <c r="AO740" s="557"/>
      <c r="AP740" s="557"/>
      <c r="AQ740" s="557"/>
      <c r="AR740" s="558"/>
      <c r="AS740" s="559"/>
    </row>
    <row r="741" spans="2:45" ht="13.5" customHeight="1" x14ac:dyDescent="0.15">
      <c r="B741" s="493"/>
      <c r="C741" s="494"/>
      <c r="D741" s="494"/>
      <c r="E741" s="494"/>
      <c r="F741" s="494"/>
      <c r="G741" s="494"/>
      <c r="H741" s="494"/>
      <c r="I741" s="495"/>
      <c r="J741" s="493"/>
      <c r="K741" s="494"/>
      <c r="L741" s="494"/>
      <c r="M741" s="494"/>
      <c r="N741" s="498"/>
      <c r="O741" s="501"/>
      <c r="P741" s="494"/>
      <c r="Q741" s="494"/>
      <c r="R741" s="494"/>
      <c r="S741" s="494"/>
      <c r="T741" s="494"/>
      <c r="U741" s="495"/>
      <c r="V741" s="645"/>
      <c r="W741" s="646"/>
      <c r="X741" s="646"/>
      <c r="Y741" s="647"/>
      <c r="Z741" s="539"/>
      <c r="AA741" s="540"/>
      <c r="AB741" s="540"/>
      <c r="AC741" s="541"/>
      <c r="AD741" s="651"/>
      <c r="AE741" s="652"/>
      <c r="AF741" s="652"/>
      <c r="AG741" s="653"/>
      <c r="AH741" s="1091"/>
      <c r="AI741" s="506"/>
      <c r="AJ741" s="506"/>
      <c r="AK741" s="507"/>
      <c r="AL741" s="555"/>
      <c r="AM741" s="555"/>
      <c r="AN741" s="524"/>
      <c r="AO741" s="524"/>
      <c r="AP741" s="524"/>
      <c r="AQ741" s="524"/>
      <c r="AR741" s="524"/>
      <c r="AS741" s="525"/>
    </row>
    <row r="742" spans="2:45" ht="18" customHeight="1" x14ac:dyDescent="0.15">
      <c r="B742" s="1092">
        <f>'事業主控（こちらにご入力下さい）'!B742</f>
        <v>0</v>
      </c>
      <c r="C742" s="1093"/>
      <c r="D742" s="1093"/>
      <c r="E742" s="1093"/>
      <c r="F742" s="1093"/>
      <c r="G742" s="1093"/>
      <c r="H742" s="1093"/>
      <c r="I742" s="1162"/>
      <c r="J742" s="1092">
        <f>'事業主控（こちらにご入力下さい）'!J742</f>
        <v>0</v>
      </c>
      <c r="K742" s="1093"/>
      <c r="L742" s="1093"/>
      <c r="M742" s="1093"/>
      <c r="N742" s="1094"/>
      <c r="O742" s="68">
        <f>'事業主控（こちらにご入力下さい）'!O742</f>
        <v>0</v>
      </c>
      <c r="P742" s="15" t="s">
        <v>45</v>
      </c>
      <c r="Q742" s="68">
        <f>'事業主控（こちらにご入力下さい）'!Q742</f>
        <v>0</v>
      </c>
      <c r="R742" s="15" t="s">
        <v>46</v>
      </c>
      <c r="S742" s="68">
        <f>'事業主控（こちらにご入力下さい）'!S742</f>
        <v>0</v>
      </c>
      <c r="T742" s="474" t="s">
        <v>47</v>
      </c>
      <c r="U742" s="474"/>
      <c r="V742" s="742">
        <f>'事業主控（こちらにご入力下さい）'!V742</f>
        <v>0</v>
      </c>
      <c r="W742" s="743"/>
      <c r="X742" s="743"/>
      <c r="Y742" s="65" t="s">
        <v>8</v>
      </c>
      <c r="Z742" s="53"/>
      <c r="AA742" s="73"/>
      <c r="AB742" s="73"/>
      <c r="AC742" s="65" t="s">
        <v>8</v>
      </c>
      <c r="AD742" s="53"/>
      <c r="AE742" s="73"/>
      <c r="AF742" s="73"/>
      <c r="AG742" s="70" t="s">
        <v>8</v>
      </c>
      <c r="AH742" s="1134">
        <f>'事業主控（こちらにご入力下さい）'!AH742</f>
        <v>0</v>
      </c>
      <c r="AI742" s="1135"/>
      <c r="AJ742" s="1135"/>
      <c r="AK742" s="1136"/>
      <c r="AL742" s="53"/>
      <c r="AM742" s="54"/>
      <c r="AN742" s="744">
        <f>'事業主控（こちらにご入力下さい）'!AN742</f>
        <v>0</v>
      </c>
      <c r="AO742" s="745"/>
      <c r="AP742" s="745"/>
      <c r="AQ742" s="745"/>
      <c r="AR742" s="745"/>
      <c r="AS742" s="70" t="s">
        <v>8</v>
      </c>
    </row>
    <row r="743" spans="2:45" ht="18" customHeight="1" x14ac:dyDescent="0.15">
      <c r="B743" s="1075"/>
      <c r="C743" s="1076"/>
      <c r="D743" s="1076"/>
      <c r="E743" s="1076"/>
      <c r="F743" s="1076"/>
      <c r="G743" s="1076"/>
      <c r="H743" s="1076"/>
      <c r="I743" s="1161"/>
      <c r="J743" s="1075"/>
      <c r="K743" s="1076"/>
      <c r="L743" s="1076"/>
      <c r="M743" s="1076"/>
      <c r="N743" s="1077"/>
      <c r="O743" s="75">
        <f>'事業主控（こちらにご入力下さい）'!O743</f>
        <v>0</v>
      </c>
      <c r="P743" s="16" t="s">
        <v>45</v>
      </c>
      <c r="Q743" s="75">
        <f>'事業主控（こちらにご入力下さい）'!Q743</f>
        <v>0</v>
      </c>
      <c r="R743" s="16" t="s">
        <v>46</v>
      </c>
      <c r="S743" s="75">
        <f>'事業主控（こちらにご入力下さい）'!S743</f>
        <v>0</v>
      </c>
      <c r="T743" s="480" t="s">
        <v>48</v>
      </c>
      <c r="U743" s="480"/>
      <c r="V743" s="708">
        <f>'事業主控（こちらにご入力下さい）'!V743</f>
        <v>0</v>
      </c>
      <c r="W743" s="709"/>
      <c r="X743" s="709"/>
      <c r="Y743" s="709"/>
      <c r="Z743" s="708">
        <f>'事業主控（こちらにご入力下さい）'!Z743</f>
        <v>0</v>
      </c>
      <c r="AA743" s="709"/>
      <c r="AB743" s="709"/>
      <c r="AC743" s="709"/>
      <c r="AD743" s="708">
        <f>'事業主控（こちらにご入力下さい）'!AD743</f>
        <v>0</v>
      </c>
      <c r="AE743" s="709"/>
      <c r="AF743" s="709"/>
      <c r="AG743" s="1079"/>
      <c r="AH743" s="708">
        <f>'事業主控（こちらにご入力下さい）'!AH743</f>
        <v>0</v>
      </c>
      <c r="AI743" s="709"/>
      <c r="AJ743" s="709"/>
      <c r="AK743" s="1079"/>
      <c r="AL743" s="439">
        <f>'事業主控（こちらにご入力下さい）'!AL743</f>
        <v>0</v>
      </c>
      <c r="AM743" s="1081"/>
      <c r="AN743" s="708">
        <f>'事業主控（こちらにご入力下さい）'!AN743</f>
        <v>0</v>
      </c>
      <c r="AO743" s="709"/>
      <c r="AP743" s="709"/>
      <c r="AQ743" s="709"/>
      <c r="AR743" s="709"/>
      <c r="AS743" s="58"/>
    </row>
    <row r="744" spans="2:45" ht="18" customHeight="1" x14ac:dyDescent="0.15">
      <c r="B744" s="1072">
        <f>'事業主控（こちらにご入力下さい）'!B744</f>
        <v>0</v>
      </c>
      <c r="C744" s="1073"/>
      <c r="D744" s="1073"/>
      <c r="E744" s="1073"/>
      <c r="F744" s="1073"/>
      <c r="G744" s="1073"/>
      <c r="H744" s="1073"/>
      <c r="I744" s="1160"/>
      <c r="J744" s="1072">
        <f>'事業主控（こちらにご入力下さい）'!J744</f>
        <v>0</v>
      </c>
      <c r="K744" s="1073"/>
      <c r="L744" s="1073"/>
      <c r="M744" s="1073"/>
      <c r="N744" s="1074"/>
      <c r="O744" s="71">
        <f>'事業主控（こちらにご入力下さい）'!O744</f>
        <v>0</v>
      </c>
      <c r="P744" s="5" t="s">
        <v>45</v>
      </c>
      <c r="Q744" s="71">
        <f>'事業主控（こちらにご入力下さい）'!Q744</f>
        <v>0</v>
      </c>
      <c r="R744" s="5" t="s">
        <v>46</v>
      </c>
      <c r="S744" s="71">
        <f>'事業主控（こちらにご入力下さい）'!S744</f>
        <v>0</v>
      </c>
      <c r="T744" s="1022" t="s">
        <v>47</v>
      </c>
      <c r="U744" s="1022"/>
      <c r="V744" s="742">
        <f>'事業主控（こちらにご入力下さい）'!V744</f>
        <v>0</v>
      </c>
      <c r="W744" s="743"/>
      <c r="X744" s="743"/>
      <c r="Y744" s="66"/>
      <c r="Z744" s="53"/>
      <c r="AA744" s="73"/>
      <c r="AB744" s="73"/>
      <c r="AC744" s="66"/>
      <c r="AD744" s="53"/>
      <c r="AE744" s="73"/>
      <c r="AF744" s="73"/>
      <c r="AG744" s="66"/>
      <c r="AH744" s="744">
        <f>'事業主控（こちらにご入力下さい）'!AH744</f>
        <v>0</v>
      </c>
      <c r="AI744" s="745"/>
      <c r="AJ744" s="745"/>
      <c r="AK744" s="1080"/>
      <c r="AL744" s="53"/>
      <c r="AM744" s="54"/>
      <c r="AN744" s="744">
        <f>'事業主控（こちらにご入力下さい）'!AN744</f>
        <v>0</v>
      </c>
      <c r="AO744" s="745"/>
      <c r="AP744" s="745"/>
      <c r="AQ744" s="745"/>
      <c r="AR744" s="745"/>
      <c r="AS744" s="74"/>
    </row>
    <row r="745" spans="2:45" ht="18" customHeight="1" x14ac:dyDescent="0.15">
      <c r="B745" s="1075"/>
      <c r="C745" s="1076"/>
      <c r="D745" s="1076"/>
      <c r="E745" s="1076"/>
      <c r="F745" s="1076"/>
      <c r="G745" s="1076"/>
      <c r="H745" s="1076"/>
      <c r="I745" s="1161"/>
      <c r="J745" s="1075"/>
      <c r="K745" s="1076"/>
      <c r="L745" s="1076"/>
      <c r="M745" s="1076"/>
      <c r="N745" s="1077"/>
      <c r="O745" s="75">
        <f>'事業主控（こちらにご入力下さい）'!O745</f>
        <v>0</v>
      </c>
      <c r="P745" s="16" t="s">
        <v>45</v>
      </c>
      <c r="Q745" s="75">
        <f>'事業主控（こちらにご入力下さい）'!Q745</f>
        <v>0</v>
      </c>
      <c r="R745" s="16" t="s">
        <v>46</v>
      </c>
      <c r="S745" s="75">
        <f>'事業主控（こちらにご入力下さい）'!S745</f>
        <v>0</v>
      </c>
      <c r="T745" s="480" t="s">
        <v>48</v>
      </c>
      <c r="U745" s="480"/>
      <c r="V745" s="927">
        <f>'事業主控（こちらにご入力下さい）'!V745</f>
        <v>0</v>
      </c>
      <c r="W745" s="928"/>
      <c r="X745" s="928"/>
      <c r="Y745" s="928"/>
      <c r="Z745" s="927">
        <f>'事業主控（こちらにご入力下さい）'!Z745</f>
        <v>0</v>
      </c>
      <c r="AA745" s="928"/>
      <c r="AB745" s="928"/>
      <c r="AC745" s="928"/>
      <c r="AD745" s="927">
        <f>'事業主控（こちらにご入力下さい）'!AD745</f>
        <v>0</v>
      </c>
      <c r="AE745" s="928"/>
      <c r="AF745" s="928"/>
      <c r="AG745" s="928"/>
      <c r="AH745" s="927">
        <f>'事業主控（こちらにご入力下さい）'!AH745</f>
        <v>0</v>
      </c>
      <c r="AI745" s="928"/>
      <c r="AJ745" s="928"/>
      <c r="AK745" s="1082"/>
      <c r="AL745" s="439">
        <f>'事業主控（こちらにご入力下さい）'!AL745</f>
        <v>0</v>
      </c>
      <c r="AM745" s="1081"/>
      <c r="AN745" s="708">
        <f>'事業主控（こちらにご入力下さい）'!AN745</f>
        <v>0</v>
      </c>
      <c r="AO745" s="709"/>
      <c r="AP745" s="709"/>
      <c r="AQ745" s="709"/>
      <c r="AR745" s="709"/>
      <c r="AS745" s="58"/>
    </row>
    <row r="746" spans="2:45" ht="18" customHeight="1" x14ac:dyDescent="0.15">
      <c r="B746" s="1072">
        <f>'事業主控（こちらにご入力下さい）'!B746</f>
        <v>0</v>
      </c>
      <c r="C746" s="1073"/>
      <c r="D746" s="1073"/>
      <c r="E746" s="1073"/>
      <c r="F746" s="1073"/>
      <c r="G746" s="1073"/>
      <c r="H746" s="1073"/>
      <c r="I746" s="1160"/>
      <c r="J746" s="1072">
        <f>'事業主控（こちらにご入力下さい）'!J746</f>
        <v>0</v>
      </c>
      <c r="K746" s="1073"/>
      <c r="L746" s="1073"/>
      <c r="M746" s="1073"/>
      <c r="N746" s="1074"/>
      <c r="O746" s="71">
        <f>'事業主控（こちらにご入力下さい）'!O746</f>
        <v>0</v>
      </c>
      <c r="P746" s="5" t="s">
        <v>45</v>
      </c>
      <c r="Q746" s="71">
        <f>'事業主控（こちらにご入力下さい）'!Q746</f>
        <v>0</v>
      </c>
      <c r="R746" s="5" t="s">
        <v>46</v>
      </c>
      <c r="S746" s="71">
        <f>'事業主控（こちらにご入力下さい）'!S746</f>
        <v>0</v>
      </c>
      <c r="T746" s="1022" t="s">
        <v>47</v>
      </c>
      <c r="U746" s="1022"/>
      <c r="V746" s="742">
        <f>'事業主控（こちらにご入力下さい）'!V746</f>
        <v>0</v>
      </c>
      <c r="W746" s="743"/>
      <c r="X746" s="743"/>
      <c r="Y746" s="66"/>
      <c r="Z746" s="53"/>
      <c r="AA746" s="73"/>
      <c r="AB746" s="73"/>
      <c r="AC746" s="66"/>
      <c r="AD746" s="53"/>
      <c r="AE746" s="73"/>
      <c r="AF746" s="73"/>
      <c r="AG746" s="66"/>
      <c r="AH746" s="744">
        <f>'事業主控（こちらにご入力下さい）'!AH746</f>
        <v>0</v>
      </c>
      <c r="AI746" s="745"/>
      <c r="AJ746" s="745"/>
      <c r="AK746" s="1080"/>
      <c r="AL746" s="53"/>
      <c r="AM746" s="54"/>
      <c r="AN746" s="744">
        <f>'事業主控（こちらにご入力下さい）'!AN746</f>
        <v>0</v>
      </c>
      <c r="AO746" s="745"/>
      <c r="AP746" s="745"/>
      <c r="AQ746" s="745"/>
      <c r="AR746" s="745"/>
      <c r="AS746" s="74"/>
    </row>
    <row r="747" spans="2:45" ht="18" customHeight="1" x14ac:dyDescent="0.15">
      <c r="B747" s="1075"/>
      <c r="C747" s="1076"/>
      <c r="D747" s="1076"/>
      <c r="E747" s="1076"/>
      <c r="F747" s="1076"/>
      <c r="G747" s="1076"/>
      <c r="H747" s="1076"/>
      <c r="I747" s="1161"/>
      <c r="J747" s="1075"/>
      <c r="K747" s="1076"/>
      <c r="L747" s="1076"/>
      <c r="M747" s="1076"/>
      <c r="N747" s="1077"/>
      <c r="O747" s="75">
        <f>'事業主控（こちらにご入力下さい）'!O747</f>
        <v>0</v>
      </c>
      <c r="P747" s="16" t="s">
        <v>45</v>
      </c>
      <c r="Q747" s="75">
        <f>'事業主控（こちらにご入力下さい）'!Q747</f>
        <v>0</v>
      </c>
      <c r="R747" s="16" t="s">
        <v>46</v>
      </c>
      <c r="S747" s="75">
        <f>'事業主控（こちらにご入力下さい）'!S747</f>
        <v>0</v>
      </c>
      <c r="T747" s="480" t="s">
        <v>48</v>
      </c>
      <c r="U747" s="480"/>
      <c r="V747" s="927">
        <f>'事業主控（こちらにご入力下さい）'!V747</f>
        <v>0</v>
      </c>
      <c r="W747" s="928"/>
      <c r="X747" s="928"/>
      <c r="Y747" s="928"/>
      <c r="Z747" s="927">
        <f>'事業主控（こちらにご入力下さい）'!Z747</f>
        <v>0</v>
      </c>
      <c r="AA747" s="928"/>
      <c r="AB747" s="928"/>
      <c r="AC747" s="928"/>
      <c r="AD747" s="927">
        <f>'事業主控（こちらにご入力下さい）'!AD747</f>
        <v>0</v>
      </c>
      <c r="AE747" s="928"/>
      <c r="AF747" s="928"/>
      <c r="AG747" s="928"/>
      <c r="AH747" s="927">
        <f>'事業主控（こちらにご入力下さい）'!AH747</f>
        <v>0</v>
      </c>
      <c r="AI747" s="928"/>
      <c r="AJ747" s="928"/>
      <c r="AK747" s="1082"/>
      <c r="AL747" s="439">
        <f>'事業主控（こちらにご入力下さい）'!AL747</f>
        <v>0</v>
      </c>
      <c r="AM747" s="1081"/>
      <c r="AN747" s="708">
        <f>'事業主控（こちらにご入力下さい）'!AN747</f>
        <v>0</v>
      </c>
      <c r="AO747" s="709"/>
      <c r="AP747" s="709"/>
      <c r="AQ747" s="709"/>
      <c r="AR747" s="709"/>
      <c r="AS747" s="58"/>
    </row>
    <row r="748" spans="2:45" ht="18" customHeight="1" x14ac:dyDescent="0.15">
      <c r="B748" s="1072">
        <f>'事業主控（こちらにご入力下さい）'!B748</f>
        <v>0</v>
      </c>
      <c r="C748" s="1073"/>
      <c r="D748" s="1073"/>
      <c r="E748" s="1073"/>
      <c r="F748" s="1073"/>
      <c r="G748" s="1073"/>
      <c r="H748" s="1073"/>
      <c r="I748" s="1160"/>
      <c r="J748" s="1072">
        <f>'事業主控（こちらにご入力下さい）'!J748</f>
        <v>0</v>
      </c>
      <c r="K748" s="1073"/>
      <c r="L748" s="1073"/>
      <c r="M748" s="1073"/>
      <c r="N748" s="1074"/>
      <c r="O748" s="71">
        <f>'事業主控（こちらにご入力下さい）'!O748</f>
        <v>0</v>
      </c>
      <c r="P748" s="5" t="s">
        <v>45</v>
      </c>
      <c r="Q748" s="71">
        <f>'事業主控（こちらにご入力下さい）'!Q748</f>
        <v>0</v>
      </c>
      <c r="R748" s="5" t="s">
        <v>46</v>
      </c>
      <c r="S748" s="71">
        <f>'事業主控（こちらにご入力下さい）'!S748</f>
        <v>0</v>
      </c>
      <c r="T748" s="1022" t="s">
        <v>47</v>
      </c>
      <c r="U748" s="1022"/>
      <c r="V748" s="742">
        <f>'事業主控（こちらにご入力下さい）'!V748</f>
        <v>0</v>
      </c>
      <c r="W748" s="743"/>
      <c r="X748" s="743"/>
      <c r="Y748" s="66"/>
      <c r="Z748" s="53"/>
      <c r="AA748" s="73"/>
      <c r="AB748" s="73"/>
      <c r="AC748" s="66"/>
      <c r="AD748" s="53"/>
      <c r="AE748" s="73"/>
      <c r="AF748" s="73"/>
      <c r="AG748" s="66"/>
      <c r="AH748" s="744">
        <f>'事業主控（こちらにご入力下さい）'!AH748</f>
        <v>0</v>
      </c>
      <c r="AI748" s="745"/>
      <c r="AJ748" s="745"/>
      <c r="AK748" s="1080"/>
      <c r="AL748" s="53"/>
      <c r="AM748" s="54"/>
      <c r="AN748" s="744">
        <f>'事業主控（こちらにご入力下さい）'!AN748</f>
        <v>0</v>
      </c>
      <c r="AO748" s="745"/>
      <c r="AP748" s="745"/>
      <c r="AQ748" s="745"/>
      <c r="AR748" s="745"/>
      <c r="AS748" s="74"/>
    </row>
    <row r="749" spans="2:45" ht="18" customHeight="1" x14ac:dyDescent="0.15">
      <c r="B749" s="1075"/>
      <c r="C749" s="1076"/>
      <c r="D749" s="1076"/>
      <c r="E749" s="1076"/>
      <c r="F749" s="1076"/>
      <c r="G749" s="1076"/>
      <c r="H749" s="1076"/>
      <c r="I749" s="1161"/>
      <c r="J749" s="1075"/>
      <c r="K749" s="1076"/>
      <c r="L749" s="1076"/>
      <c r="M749" s="1076"/>
      <c r="N749" s="1077"/>
      <c r="O749" s="75">
        <f>'事業主控（こちらにご入力下さい）'!O749</f>
        <v>0</v>
      </c>
      <c r="P749" s="16" t="s">
        <v>45</v>
      </c>
      <c r="Q749" s="75">
        <f>'事業主控（こちらにご入力下さい）'!Q749</f>
        <v>0</v>
      </c>
      <c r="R749" s="16" t="s">
        <v>46</v>
      </c>
      <c r="S749" s="75">
        <f>'事業主控（こちらにご入力下さい）'!S749</f>
        <v>0</v>
      </c>
      <c r="T749" s="480" t="s">
        <v>48</v>
      </c>
      <c r="U749" s="480"/>
      <c r="V749" s="927">
        <f>'事業主控（こちらにご入力下さい）'!V749</f>
        <v>0</v>
      </c>
      <c r="W749" s="928"/>
      <c r="X749" s="928"/>
      <c r="Y749" s="928"/>
      <c r="Z749" s="927">
        <f>'事業主控（こちらにご入力下さい）'!Z749</f>
        <v>0</v>
      </c>
      <c r="AA749" s="928"/>
      <c r="AB749" s="928"/>
      <c r="AC749" s="928"/>
      <c r="AD749" s="927">
        <f>'事業主控（こちらにご入力下さい）'!AD749</f>
        <v>0</v>
      </c>
      <c r="AE749" s="928"/>
      <c r="AF749" s="928"/>
      <c r="AG749" s="928"/>
      <c r="AH749" s="927">
        <f>'事業主控（こちらにご入力下さい）'!AH749</f>
        <v>0</v>
      </c>
      <c r="AI749" s="928"/>
      <c r="AJ749" s="928"/>
      <c r="AK749" s="1082"/>
      <c r="AL749" s="439">
        <f>'事業主控（こちらにご入力下さい）'!AL749</f>
        <v>0</v>
      </c>
      <c r="AM749" s="1081"/>
      <c r="AN749" s="708">
        <f>'事業主控（こちらにご入力下さい）'!AN749</f>
        <v>0</v>
      </c>
      <c r="AO749" s="709"/>
      <c r="AP749" s="709"/>
      <c r="AQ749" s="709"/>
      <c r="AR749" s="709"/>
      <c r="AS749" s="58"/>
    </row>
    <row r="750" spans="2:45" ht="18" customHeight="1" x14ac:dyDescent="0.15">
      <c r="B750" s="1072">
        <f>'事業主控（こちらにご入力下さい）'!B750</f>
        <v>0</v>
      </c>
      <c r="C750" s="1073"/>
      <c r="D750" s="1073"/>
      <c r="E750" s="1073"/>
      <c r="F750" s="1073"/>
      <c r="G750" s="1073"/>
      <c r="H750" s="1073"/>
      <c r="I750" s="1160"/>
      <c r="J750" s="1072">
        <f>'事業主控（こちらにご入力下さい）'!J750</f>
        <v>0</v>
      </c>
      <c r="K750" s="1073"/>
      <c r="L750" s="1073"/>
      <c r="M750" s="1073"/>
      <c r="N750" s="1074"/>
      <c r="O750" s="71">
        <f>'事業主控（こちらにご入力下さい）'!O750</f>
        <v>0</v>
      </c>
      <c r="P750" s="5" t="s">
        <v>45</v>
      </c>
      <c r="Q750" s="71">
        <f>'事業主控（こちらにご入力下さい）'!Q750</f>
        <v>0</v>
      </c>
      <c r="R750" s="5" t="s">
        <v>46</v>
      </c>
      <c r="S750" s="71">
        <f>'事業主控（こちらにご入力下さい）'!S750</f>
        <v>0</v>
      </c>
      <c r="T750" s="1022" t="s">
        <v>47</v>
      </c>
      <c r="U750" s="1022"/>
      <c r="V750" s="742">
        <f>'事業主控（こちらにご入力下さい）'!V750</f>
        <v>0</v>
      </c>
      <c r="W750" s="743"/>
      <c r="X750" s="743"/>
      <c r="Y750" s="66"/>
      <c r="Z750" s="53"/>
      <c r="AA750" s="73"/>
      <c r="AB750" s="73"/>
      <c r="AC750" s="66"/>
      <c r="AD750" s="53"/>
      <c r="AE750" s="73"/>
      <c r="AF750" s="73"/>
      <c r="AG750" s="66"/>
      <c r="AH750" s="744">
        <f>'事業主控（こちらにご入力下さい）'!AH750</f>
        <v>0</v>
      </c>
      <c r="AI750" s="745"/>
      <c r="AJ750" s="745"/>
      <c r="AK750" s="1080"/>
      <c r="AL750" s="53"/>
      <c r="AM750" s="54"/>
      <c r="AN750" s="744">
        <f>'事業主控（こちらにご入力下さい）'!AN750</f>
        <v>0</v>
      </c>
      <c r="AO750" s="745"/>
      <c r="AP750" s="745"/>
      <c r="AQ750" s="745"/>
      <c r="AR750" s="745"/>
      <c r="AS750" s="74"/>
    </row>
    <row r="751" spans="2:45" ht="18" customHeight="1" x14ac:dyDescent="0.15">
      <c r="B751" s="1075"/>
      <c r="C751" s="1076"/>
      <c r="D751" s="1076"/>
      <c r="E751" s="1076"/>
      <c r="F751" s="1076"/>
      <c r="G751" s="1076"/>
      <c r="H751" s="1076"/>
      <c r="I751" s="1161"/>
      <c r="J751" s="1075"/>
      <c r="K751" s="1076"/>
      <c r="L751" s="1076"/>
      <c r="M751" s="1076"/>
      <c r="N751" s="1077"/>
      <c r="O751" s="75">
        <f>'事業主控（こちらにご入力下さい）'!O751</f>
        <v>0</v>
      </c>
      <c r="P751" s="16" t="s">
        <v>45</v>
      </c>
      <c r="Q751" s="75">
        <f>'事業主控（こちらにご入力下さい）'!Q751</f>
        <v>0</v>
      </c>
      <c r="R751" s="16" t="s">
        <v>46</v>
      </c>
      <c r="S751" s="75">
        <f>'事業主控（こちらにご入力下さい）'!S751</f>
        <v>0</v>
      </c>
      <c r="T751" s="480" t="s">
        <v>48</v>
      </c>
      <c r="U751" s="480"/>
      <c r="V751" s="927">
        <f>'事業主控（こちらにご入力下さい）'!V751</f>
        <v>0</v>
      </c>
      <c r="W751" s="928"/>
      <c r="X751" s="928"/>
      <c r="Y751" s="928"/>
      <c r="Z751" s="927">
        <f>'事業主控（こちらにご入力下さい）'!Z751</f>
        <v>0</v>
      </c>
      <c r="AA751" s="928"/>
      <c r="AB751" s="928"/>
      <c r="AC751" s="928"/>
      <c r="AD751" s="927">
        <f>'事業主控（こちらにご入力下さい）'!AD751</f>
        <v>0</v>
      </c>
      <c r="AE751" s="928"/>
      <c r="AF751" s="928"/>
      <c r="AG751" s="928"/>
      <c r="AH751" s="927">
        <f>'事業主控（こちらにご入力下さい）'!AH751</f>
        <v>0</v>
      </c>
      <c r="AI751" s="928"/>
      <c r="AJ751" s="928"/>
      <c r="AK751" s="1082"/>
      <c r="AL751" s="439">
        <f>'事業主控（こちらにご入力下さい）'!AL751</f>
        <v>0</v>
      </c>
      <c r="AM751" s="1081"/>
      <c r="AN751" s="708">
        <f>'事業主控（こちらにご入力下さい）'!AN751</f>
        <v>0</v>
      </c>
      <c r="AO751" s="709"/>
      <c r="AP751" s="709"/>
      <c r="AQ751" s="709"/>
      <c r="AR751" s="709"/>
      <c r="AS751" s="58"/>
    </row>
    <row r="752" spans="2:45" ht="18" customHeight="1" x14ac:dyDescent="0.15">
      <c r="B752" s="1072">
        <f>'事業主控（こちらにご入力下さい）'!B752</f>
        <v>0</v>
      </c>
      <c r="C752" s="1073"/>
      <c r="D752" s="1073"/>
      <c r="E752" s="1073"/>
      <c r="F752" s="1073"/>
      <c r="G752" s="1073"/>
      <c r="H752" s="1073"/>
      <c r="I752" s="1160"/>
      <c r="J752" s="1072">
        <f>'事業主控（こちらにご入力下さい）'!J752</f>
        <v>0</v>
      </c>
      <c r="K752" s="1073"/>
      <c r="L752" s="1073"/>
      <c r="M752" s="1073"/>
      <c r="N752" s="1074"/>
      <c r="O752" s="71">
        <f>'事業主控（こちらにご入力下さい）'!O752</f>
        <v>0</v>
      </c>
      <c r="P752" s="5" t="s">
        <v>45</v>
      </c>
      <c r="Q752" s="71">
        <f>'事業主控（こちらにご入力下さい）'!Q752</f>
        <v>0</v>
      </c>
      <c r="R752" s="5" t="s">
        <v>46</v>
      </c>
      <c r="S752" s="71">
        <f>'事業主控（こちらにご入力下さい）'!S752</f>
        <v>0</v>
      </c>
      <c r="T752" s="1022" t="s">
        <v>47</v>
      </c>
      <c r="U752" s="1022"/>
      <c r="V752" s="742">
        <f>'事業主控（こちらにご入力下さい）'!V752</f>
        <v>0</v>
      </c>
      <c r="W752" s="743"/>
      <c r="X752" s="743"/>
      <c r="Y752" s="66"/>
      <c r="Z752" s="53"/>
      <c r="AA752" s="73"/>
      <c r="AB752" s="73"/>
      <c r="AC752" s="66"/>
      <c r="AD752" s="53"/>
      <c r="AE752" s="73"/>
      <c r="AF752" s="73"/>
      <c r="AG752" s="66"/>
      <c r="AH752" s="744">
        <f>'事業主控（こちらにご入力下さい）'!AH752</f>
        <v>0</v>
      </c>
      <c r="AI752" s="745"/>
      <c r="AJ752" s="745"/>
      <c r="AK752" s="1080"/>
      <c r="AL752" s="53"/>
      <c r="AM752" s="54"/>
      <c r="AN752" s="744">
        <f>'事業主控（こちらにご入力下さい）'!AN752</f>
        <v>0</v>
      </c>
      <c r="AO752" s="745"/>
      <c r="AP752" s="745"/>
      <c r="AQ752" s="745"/>
      <c r="AR752" s="745"/>
      <c r="AS752" s="74"/>
    </row>
    <row r="753" spans="2:45" ht="18" customHeight="1" x14ac:dyDescent="0.15">
      <c r="B753" s="1075"/>
      <c r="C753" s="1076"/>
      <c r="D753" s="1076"/>
      <c r="E753" s="1076"/>
      <c r="F753" s="1076"/>
      <c r="G753" s="1076"/>
      <c r="H753" s="1076"/>
      <c r="I753" s="1161"/>
      <c r="J753" s="1075"/>
      <c r="K753" s="1076"/>
      <c r="L753" s="1076"/>
      <c r="M753" s="1076"/>
      <c r="N753" s="1077"/>
      <c r="O753" s="75">
        <f>'事業主控（こちらにご入力下さい）'!O753</f>
        <v>0</v>
      </c>
      <c r="P753" s="16" t="s">
        <v>45</v>
      </c>
      <c r="Q753" s="75">
        <f>'事業主控（こちらにご入力下さい）'!Q753</f>
        <v>0</v>
      </c>
      <c r="R753" s="16" t="s">
        <v>46</v>
      </c>
      <c r="S753" s="75">
        <f>'事業主控（こちらにご入力下さい）'!S753</f>
        <v>0</v>
      </c>
      <c r="T753" s="480" t="s">
        <v>48</v>
      </c>
      <c r="U753" s="480"/>
      <c r="V753" s="927">
        <f>'事業主控（こちらにご入力下さい）'!V753</f>
        <v>0</v>
      </c>
      <c r="W753" s="928"/>
      <c r="X753" s="928"/>
      <c r="Y753" s="928"/>
      <c r="Z753" s="927">
        <f>'事業主控（こちらにご入力下さい）'!Z753</f>
        <v>0</v>
      </c>
      <c r="AA753" s="928"/>
      <c r="AB753" s="928"/>
      <c r="AC753" s="928"/>
      <c r="AD753" s="927">
        <f>'事業主控（こちらにご入力下さい）'!AD753</f>
        <v>0</v>
      </c>
      <c r="AE753" s="928"/>
      <c r="AF753" s="928"/>
      <c r="AG753" s="928"/>
      <c r="AH753" s="927">
        <f>'事業主控（こちらにご入力下さい）'!AH753</f>
        <v>0</v>
      </c>
      <c r="AI753" s="928"/>
      <c r="AJ753" s="928"/>
      <c r="AK753" s="1082"/>
      <c r="AL753" s="439">
        <f>'事業主控（こちらにご入力下さい）'!AL753</f>
        <v>0</v>
      </c>
      <c r="AM753" s="1081"/>
      <c r="AN753" s="708">
        <f>'事業主控（こちらにご入力下さい）'!AN753</f>
        <v>0</v>
      </c>
      <c r="AO753" s="709"/>
      <c r="AP753" s="709"/>
      <c r="AQ753" s="709"/>
      <c r="AR753" s="709"/>
      <c r="AS753" s="58"/>
    </row>
    <row r="754" spans="2:45" ht="18" customHeight="1" x14ac:dyDescent="0.15">
      <c r="B754" s="1072">
        <f>'事業主控（こちらにご入力下さい）'!B754</f>
        <v>0</v>
      </c>
      <c r="C754" s="1073"/>
      <c r="D754" s="1073"/>
      <c r="E754" s="1073"/>
      <c r="F754" s="1073"/>
      <c r="G754" s="1073"/>
      <c r="H754" s="1073"/>
      <c r="I754" s="1160"/>
      <c r="J754" s="1072">
        <f>'事業主控（こちらにご入力下さい）'!J754</f>
        <v>0</v>
      </c>
      <c r="K754" s="1073"/>
      <c r="L754" s="1073"/>
      <c r="M754" s="1073"/>
      <c r="N754" s="1074"/>
      <c r="O754" s="71">
        <f>'事業主控（こちらにご入力下さい）'!O754</f>
        <v>0</v>
      </c>
      <c r="P754" s="5" t="s">
        <v>45</v>
      </c>
      <c r="Q754" s="71">
        <f>'事業主控（こちらにご入力下さい）'!Q754</f>
        <v>0</v>
      </c>
      <c r="R754" s="5" t="s">
        <v>46</v>
      </c>
      <c r="S754" s="71">
        <f>'事業主控（こちらにご入力下さい）'!S754</f>
        <v>0</v>
      </c>
      <c r="T754" s="1022" t="s">
        <v>47</v>
      </c>
      <c r="U754" s="1022"/>
      <c r="V754" s="742">
        <f>'事業主控（こちらにご入力下さい）'!V754</f>
        <v>0</v>
      </c>
      <c r="W754" s="743"/>
      <c r="X754" s="743"/>
      <c r="Y754" s="66"/>
      <c r="Z754" s="53"/>
      <c r="AA754" s="73"/>
      <c r="AB754" s="73"/>
      <c r="AC754" s="66"/>
      <c r="AD754" s="53"/>
      <c r="AE754" s="73"/>
      <c r="AF754" s="73"/>
      <c r="AG754" s="66"/>
      <c r="AH754" s="744">
        <f>'事業主控（こちらにご入力下さい）'!AH754</f>
        <v>0</v>
      </c>
      <c r="AI754" s="745"/>
      <c r="AJ754" s="745"/>
      <c r="AK754" s="1080"/>
      <c r="AL754" s="53"/>
      <c r="AM754" s="54"/>
      <c r="AN754" s="744">
        <f>'事業主控（こちらにご入力下さい）'!AN754</f>
        <v>0</v>
      </c>
      <c r="AO754" s="745"/>
      <c r="AP754" s="745"/>
      <c r="AQ754" s="745"/>
      <c r="AR754" s="745"/>
      <c r="AS754" s="74"/>
    </row>
    <row r="755" spans="2:45" ht="18" customHeight="1" x14ac:dyDescent="0.15">
      <c r="B755" s="1075"/>
      <c r="C755" s="1076"/>
      <c r="D755" s="1076"/>
      <c r="E755" s="1076"/>
      <c r="F755" s="1076"/>
      <c r="G755" s="1076"/>
      <c r="H755" s="1076"/>
      <c r="I755" s="1161"/>
      <c r="J755" s="1075"/>
      <c r="K755" s="1076"/>
      <c r="L755" s="1076"/>
      <c r="M755" s="1076"/>
      <c r="N755" s="1077"/>
      <c r="O755" s="75">
        <f>'事業主控（こちらにご入力下さい）'!O755</f>
        <v>0</v>
      </c>
      <c r="P755" s="16" t="s">
        <v>45</v>
      </c>
      <c r="Q755" s="75">
        <f>'事業主控（こちらにご入力下さい）'!Q755</f>
        <v>0</v>
      </c>
      <c r="R755" s="16" t="s">
        <v>46</v>
      </c>
      <c r="S755" s="75">
        <f>'事業主控（こちらにご入力下さい）'!S755</f>
        <v>0</v>
      </c>
      <c r="T755" s="480" t="s">
        <v>48</v>
      </c>
      <c r="U755" s="480"/>
      <c r="V755" s="927">
        <f>'事業主控（こちらにご入力下さい）'!V755</f>
        <v>0</v>
      </c>
      <c r="W755" s="928"/>
      <c r="X755" s="928"/>
      <c r="Y755" s="928"/>
      <c r="Z755" s="927">
        <f>'事業主控（こちらにご入力下さい）'!Z755</f>
        <v>0</v>
      </c>
      <c r="AA755" s="928"/>
      <c r="AB755" s="928"/>
      <c r="AC755" s="928"/>
      <c r="AD755" s="927">
        <f>'事業主控（こちらにご入力下さい）'!AD755</f>
        <v>0</v>
      </c>
      <c r="AE755" s="928"/>
      <c r="AF755" s="928"/>
      <c r="AG755" s="928"/>
      <c r="AH755" s="927">
        <f>'事業主控（こちらにご入力下さい）'!AH755</f>
        <v>0</v>
      </c>
      <c r="AI755" s="928"/>
      <c r="AJ755" s="928"/>
      <c r="AK755" s="1082"/>
      <c r="AL755" s="439">
        <f>'事業主控（こちらにご入力下さい）'!AL755</f>
        <v>0</v>
      </c>
      <c r="AM755" s="1081"/>
      <c r="AN755" s="708">
        <f>'事業主控（こちらにご入力下さい）'!AN755</f>
        <v>0</v>
      </c>
      <c r="AO755" s="709"/>
      <c r="AP755" s="709"/>
      <c r="AQ755" s="709"/>
      <c r="AR755" s="709"/>
      <c r="AS755" s="58"/>
    </row>
    <row r="756" spans="2:45" ht="18" customHeight="1" x14ac:dyDescent="0.15">
      <c r="B756" s="1072">
        <f>'事業主控（こちらにご入力下さい）'!B756</f>
        <v>0</v>
      </c>
      <c r="C756" s="1073"/>
      <c r="D756" s="1073"/>
      <c r="E756" s="1073"/>
      <c r="F756" s="1073"/>
      <c r="G756" s="1073"/>
      <c r="H756" s="1073"/>
      <c r="I756" s="1160"/>
      <c r="J756" s="1072">
        <f>'事業主控（こちらにご入力下さい）'!J756</f>
        <v>0</v>
      </c>
      <c r="K756" s="1073"/>
      <c r="L756" s="1073"/>
      <c r="M756" s="1073"/>
      <c r="N756" s="1074"/>
      <c r="O756" s="71">
        <f>'事業主控（こちらにご入力下さい）'!O756</f>
        <v>0</v>
      </c>
      <c r="P756" s="5" t="s">
        <v>45</v>
      </c>
      <c r="Q756" s="71">
        <f>'事業主控（こちらにご入力下さい）'!Q756</f>
        <v>0</v>
      </c>
      <c r="R756" s="5" t="s">
        <v>46</v>
      </c>
      <c r="S756" s="71">
        <f>'事業主控（こちらにご入力下さい）'!S756</f>
        <v>0</v>
      </c>
      <c r="T756" s="1022" t="s">
        <v>47</v>
      </c>
      <c r="U756" s="1022"/>
      <c r="V756" s="742">
        <f>'事業主控（こちらにご入力下さい）'!V756</f>
        <v>0</v>
      </c>
      <c r="W756" s="743"/>
      <c r="X756" s="743"/>
      <c r="Y756" s="66"/>
      <c r="Z756" s="53"/>
      <c r="AA756" s="73"/>
      <c r="AB756" s="73"/>
      <c r="AC756" s="66"/>
      <c r="AD756" s="53"/>
      <c r="AE756" s="73"/>
      <c r="AF756" s="73"/>
      <c r="AG756" s="66"/>
      <c r="AH756" s="744">
        <f>'事業主控（こちらにご入力下さい）'!AH756</f>
        <v>0</v>
      </c>
      <c r="AI756" s="745"/>
      <c r="AJ756" s="745"/>
      <c r="AK756" s="1080"/>
      <c r="AL756" s="53"/>
      <c r="AM756" s="54"/>
      <c r="AN756" s="744">
        <f>'事業主控（こちらにご入力下さい）'!AN756</f>
        <v>0</v>
      </c>
      <c r="AO756" s="745"/>
      <c r="AP756" s="745"/>
      <c r="AQ756" s="745"/>
      <c r="AR756" s="745"/>
      <c r="AS756" s="74"/>
    </row>
    <row r="757" spans="2:45" ht="18" customHeight="1" x14ac:dyDescent="0.15">
      <c r="B757" s="1075"/>
      <c r="C757" s="1076"/>
      <c r="D757" s="1076"/>
      <c r="E757" s="1076"/>
      <c r="F757" s="1076"/>
      <c r="G757" s="1076"/>
      <c r="H757" s="1076"/>
      <c r="I757" s="1161"/>
      <c r="J757" s="1075"/>
      <c r="K757" s="1076"/>
      <c r="L757" s="1076"/>
      <c r="M757" s="1076"/>
      <c r="N757" s="1077"/>
      <c r="O757" s="75">
        <f>'事業主控（こちらにご入力下さい）'!O757</f>
        <v>0</v>
      </c>
      <c r="P757" s="16" t="s">
        <v>45</v>
      </c>
      <c r="Q757" s="75">
        <f>'事業主控（こちらにご入力下さい）'!Q757</f>
        <v>0</v>
      </c>
      <c r="R757" s="16" t="s">
        <v>46</v>
      </c>
      <c r="S757" s="75">
        <f>'事業主控（こちらにご入力下さい）'!S757</f>
        <v>0</v>
      </c>
      <c r="T757" s="480" t="s">
        <v>48</v>
      </c>
      <c r="U757" s="480"/>
      <c r="V757" s="927">
        <f>'事業主控（こちらにご入力下さい）'!V757</f>
        <v>0</v>
      </c>
      <c r="W757" s="928"/>
      <c r="X757" s="928"/>
      <c r="Y757" s="928"/>
      <c r="Z757" s="927">
        <f>'事業主控（こちらにご入力下さい）'!Z757</f>
        <v>0</v>
      </c>
      <c r="AA757" s="928"/>
      <c r="AB757" s="928"/>
      <c r="AC757" s="928"/>
      <c r="AD757" s="927">
        <f>'事業主控（こちらにご入力下さい）'!AD757</f>
        <v>0</v>
      </c>
      <c r="AE757" s="928"/>
      <c r="AF757" s="928"/>
      <c r="AG757" s="928"/>
      <c r="AH757" s="927">
        <f>'事業主控（こちらにご入力下さい）'!AH757</f>
        <v>0</v>
      </c>
      <c r="AI757" s="928"/>
      <c r="AJ757" s="928"/>
      <c r="AK757" s="1082"/>
      <c r="AL757" s="439">
        <f>'事業主控（こちらにご入力下さい）'!AL757</f>
        <v>0</v>
      </c>
      <c r="AM757" s="1081"/>
      <c r="AN757" s="708">
        <f>'事業主控（こちらにご入力下さい）'!AN757</f>
        <v>0</v>
      </c>
      <c r="AO757" s="709"/>
      <c r="AP757" s="709"/>
      <c r="AQ757" s="709"/>
      <c r="AR757" s="709"/>
      <c r="AS757" s="58"/>
    </row>
    <row r="758" spans="2:45" ht="18" customHeight="1" x14ac:dyDescent="0.15">
      <c r="B758" s="1072">
        <f>'事業主控（こちらにご入力下さい）'!B758</f>
        <v>0</v>
      </c>
      <c r="C758" s="1073"/>
      <c r="D758" s="1073"/>
      <c r="E758" s="1073"/>
      <c r="F758" s="1073"/>
      <c r="G758" s="1073"/>
      <c r="H758" s="1073"/>
      <c r="I758" s="1160"/>
      <c r="J758" s="1072">
        <f>'事業主控（こちらにご入力下さい）'!J758</f>
        <v>0</v>
      </c>
      <c r="K758" s="1073"/>
      <c r="L758" s="1073"/>
      <c r="M758" s="1073"/>
      <c r="N758" s="1074"/>
      <c r="O758" s="71">
        <f>'事業主控（こちらにご入力下さい）'!O758</f>
        <v>0</v>
      </c>
      <c r="P758" s="5" t="s">
        <v>45</v>
      </c>
      <c r="Q758" s="71">
        <f>'事業主控（こちらにご入力下さい）'!Q758</f>
        <v>0</v>
      </c>
      <c r="R758" s="5" t="s">
        <v>46</v>
      </c>
      <c r="S758" s="71">
        <f>'事業主控（こちらにご入力下さい）'!S758</f>
        <v>0</v>
      </c>
      <c r="T758" s="1022" t="s">
        <v>47</v>
      </c>
      <c r="U758" s="1022"/>
      <c r="V758" s="742">
        <f>'事業主控（こちらにご入力下さい）'!V758</f>
        <v>0</v>
      </c>
      <c r="W758" s="743"/>
      <c r="X758" s="743"/>
      <c r="Y758" s="66"/>
      <c r="Z758" s="53"/>
      <c r="AA758" s="73"/>
      <c r="AB758" s="73"/>
      <c r="AC758" s="66"/>
      <c r="AD758" s="53"/>
      <c r="AE758" s="73"/>
      <c r="AF758" s="73"/>
      <c r="AG758" s="66"/>
      <c r="AH758" s="744">
        <f>'事業主控（こちらにご入力下さい）'!AH758</f>
        <v>0</v>
      </c>
      <c r="AI758" s="745"/>
      <c r="AJ758" s="745"/>
      <c r="AK758" s="1080"/>
      <c r="AL758" s="53"/>
      <c r="AM758" s="54"/>
      <c r="AN758" s="744">
        <f>'事業主控（こちらにご入力下さい）'!AN758</f>
        <v>0</v>
      </c>
      <c r="AO758" s="745"/>
      <c r="AP758" s="745"/>
      <c r="AQ758" s="745"/>
      <c r="AR758" s="745"/>
      <c r="AS758" s="74"/>
    </row>
    <row r="759" spans="2:45" ht="18" customHeight="1" x14ac:dyDescent="0.15">
      <c r="B759" s="1075"/>
      <c r="C759" s="1076"/>
      <c r="D759" s="1076"/>
      <c r="E759" s="1076"/>
      <c r="F759" s="1076"/>
      <c r="G759" s="1076"/>
      <c r="H759" s="1076"/>
      <c r="I759" s="1161"/>
      <c r="J759" s="1075"/>
      <c r="K759" s="1076"/>
      <c r="L759" s="1076"/>
      <c r="M759" s="1076"/>
      <c r="N759" s="1077"/>
      <c r="O759" s="75">
        <f>'事業主控（こちらにご入力下さい）'!O759</f>
        <v>0</v>
      </c>
      <c r="P759" s="16" t="s">
        <v>45</v>
      </c>
      <c r="Q759" s="75">
        <f>'事業主控（こちらにご入力下さい）'!Q759</f>
        <v>0</v>
      </c>
      <c r="R759" s="16" t="s">
        <v>46</v>
      </c>
      <c r="S759" s="75">
        <f>'事業主控（こちらにご入力下さい）'!S759</f>
        <v>0</v>
      </c>
      <c r="T759" s="480" t="s">
        <v>48</v>
      </c>
      <c r="U759" s="480"/>
      <c r="V759" s="927">
        <f>'事業主控（こちらにご入力下さい）'!V759</f>
        <v>0</v>
      </c>
      <c r="W759" s="928"/>
      <c r="X759" s="928"/>
      <c r="Y759" s="928"/>
      <c r="Z759" s="927">
        <f>'事業主控（こちらにご入力下さい）'!Z759</f>
        <v>0</v>
      </c>
      <c r="AA759" s="928"/>
      <c r="AB759" s="928"/>
      <c r="AC759" s="928"/>
      <c r="AD759" s="927">
        <f>'事業主控（こちらにご入力下さい）'!AD759</f>
        <v>0</v>
      </c>
      <c r="AE759" s="928"/>
      <c r="AF759" s="928"/>
      <c r="AG759" s="928"/>
      <c r="AH759" s="927">
        <f>'事業主控（こちらにご入力下さい）'!AH759</f>
        <v>0</v>
      </c>
      <c r="AI759" s="928"/>
      <c r="AJ759" s="928"/>
      <c r="AK759" s="1082"/>
      <c r="AL759" s="439">
        <f>'事業主控（こちらにご入力下さい）'!AL759</f>
        <v>0</v>
      </c>
      <c r="AM759" s="1081"/>
      <c r="AN759" s="708">
        <f>'事業主控（こちらにご入力下さい）'!AN759</f>
        <v>0</v>
      </c>
      <c r="AO759" s="709"/>
      <c r="AP759" s="709"/>
      <c r="AQ759" s="709"/>
      <c r="AR759" s="709"/>
      <c r="AS759" s="58"/>
    </row>
    <row r="760" spans="2:45" ht="18" customHeight="1" x14ac:dyDescent="0.15">
      <c r="B760" s="441" t="s">
        <v>85</v>
      </c>
      <c r="C760" s="442"/>
      <c r="D760" s="442"/>
      <c r="E760" s="443"/>
      <c r="F760" s="1163">
        <f>'事業主控（こちらにご入力下さい）'!F760</f>
        <v>0</v>
      </c>
      <c r="G760" s="1164"/>
      <c r="H760" s="1164"/>
      <c r="I760" s="1164"/>
      <c r="J760" s="1164"/>
      <c r="K760" s="1164"/>
      <c r="L760" s="1164"/>
      <c r="M760" s="1164"/>
      <c r="N760" s="1165"/>
      <c r="O760" s="441" t="s">
        <v>63</v>
      </c>
      <c r="P760" s="442"/>
      <c r="Q760" s="442"/>
      <c r="R760" s="442"/>
      <c r="S760" s="442"/>
      <c r="T760" s="442"/>
      <c r="U760" s="443"/>
      <c r="V760" s="744">
        <f>'事業主控（こちらにご入力下さい）'!V760</f>
        <v>0</v>
      </c>
      <c r="W760" s="745"/>
      <c r="X760" s="745"/>
      <c r="Y760" s="1080"/>
      <c r="Z760" s="53"/>
      <c r="AA760" s="73"/>
      <c r="AB760" s="73"/>
      <c r="AC760" s="66"/>
      <c r="AD760" s="53"/>
      <c r="AE760" s="73"/>
      <c r="AF760" s="73"/>
      <c r="AG760" s="66"/>
      <c r="AH760" s="744">
        <f>'事業主控（こちらにご入力下さい）'!AH760</f>
        <v>0</v>
      </c>
      <c r="AI760" s="745"/>
      <c r="AJ760" s="745"/>
      <c r="AK760" s="1080"/>
      <c r="AL760" s="53"/>
      <c r="AM760" s="54"/>
      <c r="AN760" s="744">
        <f>'事業主控（こちらにご入力下さい）'!AN760</f>
        <v>0</v>
      </c>
      <c r="AO760" s="745"/>
      <c r="AP760" s="745"/>
      <c r="AQ760" s="745"/>
      <c r="AR760" s="745"/>
      <c r="AS760" s="74"/>
    </row>
    <row r="761" spans="2:45" ht="18" customHeight="1" x14ac:dyDescent="0.15">
      <c r="B761" s="444"/>
      <c r="C761" s="445"/>
      <c r="D761" s="445"/>
      <c r="E761" s="446"/>
      <c r="F761" s="1166"/>
      <c r="G761" s="1167"/>
      <c r="H761" s="1167"/>
      <c r="I761" s="1167"/>
      <c r="J761" s="1167"/>
      <c r="K761" s="1167"/>
      <c r="L761" s="1167"/>
      <c r="M761" s="1167"/>
      <c r="N761" s="1168"/>
      <c r="O761" s="444"/>
      <c r="P761" s="445"/>
      <c r="Q761" s="445"/>
      <c r="R761" s="445"/>
      <c r="S761" s="445"/>
      <c r="T761" s="445"/>
      <c r="U761" s="446"/>
      <c r="V761" s="434">
        <f>'事業主控（こちらにご入力下さい）'!V761</f>
        <v>0</v>
      </c>
      <c r="W761" s="1054"/>
      <c r="X761" s="1054"/>
      <c r="Y761" s="1055"/>
      <c r="Z761" s="434">
        <f>'事業主控（こちらにご入力下さい）'!Z761</f>
        <v>0</v>
      </c>
      <c r="AA761" s="1052"/>
      <c r="AB761" s="1052"/>
      <c r="AC761" s="1053"/>
      <c r="AD761" s="434">
        <f>'事業主控（こちらにご入力下さい）'!AD761</f>
        <v>0</v>
      </c>
      <c r="AE761" s="1052"/>
      <c r="AF761" s="1052"/>
      <c r="AG761" s="1053"/>
      <c r="AH761" s="434">
        <f>'事業主控（こちらにご入力下さい）'!AH761</f>
        <v>0</v>
      </c>
      <c r="AI761" s="435"/>
      <c r="AJ761" s="435"/>
      <c r="AK761" s="435"/>
      <c r="AL761" s="55"/>
      <c r="AM761" s="56"/>
      <c r="AN761" s="434">
        <f>'事業主控（こちらにご入力下さい）'!AN761</f>
        <v>0</v>
      </c>
      <c r="AO761" s="1054"/>
      <c r="AP761" s="1054"/>
      <c r="AQ761" s="1054"/>
      <c r="AR761" s="1054"/>
      <c r="AS761" s="182"/>
    </row>
    <row r="762" spans="2:45" ht="18" customHeight="1" x14ac:dyDescent="0.15">
      <c r="B762" s="447"/>
      <c r="C762" s="448"/>
      <c r="D762" s="448"/>
      <c r="E762" s="449"/>
      <c r="F762" s="1169"/>
      <c r="G762" s="1170"/>
      <c r="H762" s="1170"/>
      <c r="I762" s="1170"/>
      <c r="J762" s="1170"/>
      <c r="K762" s="1170"/>
      <c r="L762" s="1170"/>
      <c r="M762" s="1170"/>
      <c r="N762" s="1171"/>
      <c r="O762" s="447"/>
      <c r="P762" s="448"/>
      <c r="Q762" s="448"/>
      <c r="R762" s="448"/>
      <c r="S762" s="448"/>
      <c r="T762" s="448"/>
      <c r="U762" s="449"/>
      <c r="V762" s="708">
        <f>'事業主控（こちらにご入力下さい）'!V762</f>
        <v>0</v>
      </c>
      <c r="W762" s="709"/>
      <c r="X762" s="709"/>
      <c r="Y762" s="1079"/>
      <c r="Z762" s="708">
        <f>'事業主控（こちらにご入力下さい）'!Z762</f>
        <v>0</v>
      </c>
      <c r="AA762" s="709"/>
      <c r="AB762" s="709"/>
      <c r="AC762" s="1079"/>
      <c r="AD762" s="708">
        <f>'事業主控（こちらにご入力下さい）'!AD762</f>
        <v>0</v>
      </c>
      <c r="AE762" s="709"/>
      <c r="AF762" s="709"/>
      <c r="AG762" s="1079"/>
      <c r="AH762" s="708">
        <f>'事業主控（こちらにご入力下さい）'!AH762</f>
        <v>0</v>
      </c>
      <c r="AI762" s="709"/>
      <c r="AJ762" s="709"/>
      <c r="AK762" s="1079"/>
      <c r="AL762" s="57"/>
      <c r="AM762" s="58"/>
      <c r="AN762" s="708">
        <f>'事業主控（こちらにご入力下さい）'!AN762</f>
        <v>0</v>
      </c>
      <c r="AO762" s="709"/>
      <c r="AP762" s="709"/>
      <c r="AQ762" s="709"/>
      <c r="AR762" s="709"/>
      <c r="AS762" s="58"/>
    </row>
    <row r="763" spans="2:45" ht="18" customHeight="1" x14ac:dyDescent="0.15">
      <c r="AN763" s="1078">
        <f>'事業主控（こちらにご入力下さい）'!AN763:AR763</f>
        <v>0</v>
      </c>
      <c r="AO763" s="1078"/>
      <c r="AP763" s="1078"/>
      <c r="AQ763" s="1078"/>
      <c r="AR763" s="1078"/>
    </row>
    <row r="764" spans="2:45" ht="31.5" customHeight="1" x14ac:dyDescent="0.15">
      <c r="AN764" s="82"/>
      <c r="AO764" s="82"/>
      <c r="AP764" s="82"/>
      <c r="AQ764" s="82"/>
      <c r="AR764" s="82"/>
    </row>
    <row r="765" spans="2:45" ht="7.5" customHeight="1" x14ac:dyDescent="0.15">
      <c r="X765" s="6"/>
      <c r="Y765" s="6"/>
    </row>
    <row r="766" spans="2:45" ht="10.5" customHeight="1" x14ac:dyDescent="0.15">
      <c r="X766" s="6"/>
      <c r="Y766" s="6"/>
    </row>
    <row r="767" spans="2:45" ht="5.25" customHeight="1" x14ac:dyDescent="0.15">
      <c r="X767" s="6"/>
      <c r="Y767" s="6"/>
    </row>
    <row r="768" spans="2:45" ht="5.25" customHeight="1" x14ac:dyDescent="0.15">
      <c r="X768" s="6"/>
      <c r="Y768" s="6"/>
    </row>
    <row r="769" spans="2:45" ht="5.25" customHeight="1" x14ac:dyDescent="0.15">
      <c r="X769" s="6"/>
      <c r="Y769" s="6"/>
    </row>
    <row r="770" spans="2:45" ht="5.25" customHeight="1" x14ac:dyDescent="0.15">
      <c r="X770" s="6"/>
      <c r="Y770" s="6"/>
    </row>
    <row r="771" spans="2:45" ht="17.25" customHeight="1" x14ac:dyDescent="0.15">
      <c r="B771" s="2" t="s">
        <v>50</v>
      </c>
      <c r="S771" s="4"/>
      <c r="T771" s="4"/>
      <c r="U771" s="4"/>
      <c r="V771" s="4"/>
      <c r="W771" s="4"/>
      <c r="AL771" s="48"/>
      <c r="AM771" s="48"/>
      <c r="AN771" s="48"/>
      <c r="AO771" s="48"/>
    </row>
    <row r="772" spans="2:45" ht="12.75" customHeight="1" x14ac:dyDescent="0.15">
      <c r="M772" s="49"/>
      <c r="N772" s="49"/>
      <c r="O772" s="49"/>
      <c r="P772" s="49"/>
      <c r="Q772" s="49"/>
      <c r="R772" s="49"/>
      <c r="S772" s="49"/>
      <c r="T772" s="50"/>
      <c r="U772" s="50"/>
      <c r="V772" s="50"/>
      <c r="W772" s="50"/>
      <c r="X772" s="50"/>
      <c r="Y772" s="50"/>
      <c r="Z772" s="50"/>
      <c r="AA772" s="49"/>
      <c r="AB772" s="49"/>
      <c r="AC772" s="49"/>
      <c r="AL772" s="48"/>
      <c r="AM772" s="560" t="s">
        <v>268</v>
      </c>
      <c r="AN772" s="1172"/>
      <c r="AO772" s="1172"/>
      <c r="AP772" s="1173"/>
    </row>
    <row r="773" spans="2:45" ht="12.75" customHeight="1" x14ac:dyDescent="0.15">
      <c r="M773" s="49"/>
      <c r="N773" s="49"/>
      <c r="O773" s="49"/>
      <c r="P773" s="49"/>
      <c r="Q773" s="49"/>
      <c r="R773" s="49"/>
      <c r="S773" s="49"/>
      <c r="T773" s="50"/>
      <c r="U773" s="50"/>
      <c r="V773" s="50"/>
      <c r="W773" s="50"/>
      <c r="X773" s="50"/>
      <c r="Y773" s="50"/>
      <c r="Z773" s="50"/>
      <c r="AA773" s="49"/>
      <c r="AB773" s="49"/>
      <c r="AC773" s="49"/>
      <c r="AL773" s="48"/>
      <c r="AM773" s="1174"/>
      <c r="AN773" s="1175"/>
      <c r="AO773" s="1175"/>
      <c r="AP773" s="1176"/>
    </row>
    <row r="774" spans="2:45" ht="12.75" customHeight="1" x14ac:dyDescent="0.15">
      <c r="M774" s="49"/>
      <c r="N774" s="49"/>
      <c r="O774" s="49"/>
      <c r="P774" s="49"/>
      <c r="Q774" s="49"/>
      <c r="R774" s="49"/>
      <c r="S774" s="49"/>
      <c r="T774" s="49"/>
      <c r="U774" s="49"/>
      <c r="V774" s="49"/>
      <c r="W774" s="49"/>
      <c r="X774" s="49"/>
      <c r="Y774" s="49"/>
      <c r="Z774" s="49"/>
      <c r="AA774" s="49"/>
      <c r="AB774" s="49"/>
      <c r="AC774" s="49"/>
      <c r="AL774" s="48"/>
      <c r="AM774" s="48"/>
      <c r="AN774" s="222"/>
      <c r="AO774" s="222"/>
    </row>
    <row r="775" spans="2:45" ht="6" customHeight="1" x14ac:dyDescent="0.15">
      <c r="M775" s="49"/>
      <c r="N775" s="49"/>
      <c r="O775" s="49"/>
      <c r="P775" s="49"/>
      <c r="Q775" s="49"/>
      <c r="R775" s="49"/>
      <c r="S775" s="49"/>
      <c r="T775" s="49"/>
      <c r="U775" s="49"/>
      <c r="V775" s="49"/>
      <c r="W775" s="49"/>
      <c r="X775" s="49"/>
      <c r="Y775" s="49"/>
      <c r="Z775" s="49"/>
      <c r="AA775" s="49"/>
      <c r="AB775" s="49"/>
      <c r="AC775" s="49"/>
      <c r="AL775" s="48"/>
      <c r="AM775" s="48"/>
    </row>
    <row r="776" spans="2:45" ht="12.75" customHeight="1" x14ac:dyDescent="0.15">
      <c r="B776" s="566" t="s">
        <v>2</v>
      </c>
      <c r="C776" s="567"/>
      <c r="D776" s="567"/>
      <c r="E776" s="567"/>
      <c r="F776" s="567"/>
      <c r="G776" s="567"/>
      <c r="H776" s="567"/>
      <c r="I776" s="567"/>
      <c r="J776" s="569" t="s">
        <v>10</v>
      </c>
      <c r="K776" s="569"/>
      <c r="L776" s="3" t="s">
        <v>3</v>
      </c>
      <c r="M776" s="569" t="s">
        <v>11</v>
      </c>
      <c r="N776" s="569"/>
      <c r="O776" s="570" t="s">
        <v>12</v>
      </c>
      <c r="P776" s="569"/>
      <c r="Q776" s="569"/>
      <c r="R776" s="569"/>
      <c r="S776" s="569"/>
      <c r="T776" s="569"/>
      <c r="U776" s="569" t="s">
        <v>13</v>
      </c>
      <c r="V776" s="569"/>
      <c r="W776" s="569"/>
      <c r="AD776" s="5"/>
      <c r="AE776" s="5"/>
      <c r="AF776" s="5"/>
      <c r="AG776" s="5"/>
      <c r="AH776" s="5"/>
      <c r="AI776" s="5"/>
      <c r="AJ776" s="5"/>
      <c r="AL776" s="571">
        <f>$AL$9</f>
        <v>0</v>
      </c>
      <c r="AM776" s="572"/>
      <c r="AN776" s="502" t="s">
        <v>4</v>
      </c>
      <c r="AO776" s="502"/>
      <c r="AP776" s="572">
        <v>19</v>
      </c>
      <c r="AQ776" s="572"/>
      <c r="AR776" s="502" t="s">
        <v>5</v>
      </c>
      <c r="AS776" s="503"/>
    </row>
    <row r="777" spans="2:45" ht="13.5" customHeight="1" x14ac:dyDescent="0.15">
      <c r="B777" s="567"/>
      <c r="C777" s="567"/>
      <c r="D777" s="567"/>
      <c r="E777" s="567"/>
      <c r="F777" s="567"/>
      <c r="G777" s="567"/>
      <c r="H777" s="567"/>
      <c r="I777" s="567"/>
      <c r="J777" s="508" t="str">
        <f>$J$10</f>
        <v>1</v>
      </c>
      <c r="K777" s="510" t="str">
        <f>$K$10</f>
        <v>2</v>
      </c>
      <c r="L777" s="513" t="str">
        <f>$L$10</f>
        <v>1</v>
      </c>
      <c r="M777" s="516" t="str">
        <f>$M$10</f>
        <v>0</v>
      </c>
      <c r="N777" s="510" t="str">
        <f>$N$10</f>
        <v>3</v>
      </c>
      <c r="O777" s="516" t="str">
        <f>$O$10</f>
        <v>9</v>
      </c>
      <c r="P777" s="519" t="str">
        <f>$P$10</f>
        <v>3</v>
      </c>
      <c r="Q777" s="519" t="str">
        <f>$Q$10</f>
        <v>9</v>
      </c>
      <c r="R777" s="519" t="str">
        <f>$R$10</f>
        <v>0</v>
      </c>
      <c r="S777" s="519" t="str">
        <f>$S$10</f>
        <v>2</v>
      </c>
      <c r="T777" s="510" t="str">
        <f>$T$10</f>
        <v>5</v>
      </c>
      <c r="U777" s="516">
        <f>$U$10</f>
        <v>0</v>
      </c>
      <c r="V777" s="519">
        <f>$V$10</f>
        <v>0</v>
      </c>
      <c r="W777" s="510">
        <f>$W$10</f>
        <v>0</v>
      </c>
      <c r="AD777" s="5"/>
      <c r="AE777" s="5"/>
      <c r="AF777" s="5"/>
      <c r="AG777" s="5"/>
      <c r="AH777" s="5"/>
      <c r="AI777" s="5"/>
      <c r="AJ777" s="5"/>
      <c r="AL777" s="573"/>
      <c r="AM777" s="574"/>
      <c r="AN777" s="504"/>
      <c r="AO777" s="504"/>
      <c r="AP777" s="574"/>
      <c r="AQ777" s="574"/>
      <c r="AR777" s="504"/>
      <c r="AS777" s="505"/>
    </row>
    <row r="778" spans="2:45" ht="9" customHeight="1" x14ac:dyDescent="0.15">
      <c r="B778" s="567"/>
      <c r="C778" s="567"/>
      <c r="D778" s="567"/>
      <c r="E778" s="567"/>
      <c r="F778" s="567"/>
      <c r="G778" s="567"/>
      <c r="H778" s="567"/>
      <c r="I778" s="567"/>
      <c r="J778" s="509"/>
      <c r="K778" s="511"/>
      <c r="L778" s="514"/>
      <c r="M778" s="517"/>
      <c r="N778" s="511"/>
      <c r="O778" s="517"/>
      <c r="P778" s="520"/>
      <c r="Q778" s="520"/>
      <c r="R778" s="520"/>
      <c r="S778" s="520"/>
      <c r="T778" s="511"/>
      <c r="U778" s="517"/>
      <c r="V778" s="520"/>
      <c r="W778" s="511"/>
      <c r="AD778" s="5"/>
      <c r="AE778" s="5"/>
      <c r="AF778" s="5"/>
      <c r="AG778" s="5"/>
      <c r="AH778" s="5"/>
      <c r="AI778" s="5"/>
      <c r="AJ778" s="5"/>
      <c r="AL778" s="575"/>
      <c r="AM778" s="576"/>
      <c r="AN778" s="506"/>
      <c r="AO778" s="506"/>
      <c r="AP778" s="576"/>
      <c r="AQ778" s="576"/>
      <c r="AR778" s="506"/>
      <c r="AS778" s="507"/>
    </row>
    <row r="779" spans="2:45" ht="6" customHeight="1" x14ac:dyDescent="0.15">
      <c r="B779" s="568"/>
      <c r="C779" s="568"/>
      <c r="D779" s="568"/>
      <c r="E779" s="568"/>
      <c r="F779" s="568"/>
      <c r="G779" s="568"/>
      <c r="H779" s="568"/>
      <c r="I779" s="568"/>
      <c r="J779" s="509"/>
      <c r="K779" s="512"/>
      <c r="L779" s="515"/>
      <c r="M779" s="518"/>
      <c r="N779" s="512"/>
      <c r="O779" s="518"/>
      <c r="P779" s="521"/>
      <c r="Q779" s="521"/>
      <c r="R779" s="521"/>
      <c r="S779" s="521"/>
      <c r="T779" s="512"/>
      <c r="U779" s="518"/>
      <c r="V779" s="521"/>
      <c r="W779" s="512"/>
    </row>
    <row r="780" spans="2:45" ht="15" customHeight="1" x14ac:dyDescent="0.15">
      <c r="B780" s="487" t="s">
        <v>51</v>
      </c>
      <c r="C780" s="488"/>
      <c r="D780" s="488"/>
      <c r="E780" s="488"/>
      <c r="F780" s="488"/>
      <c r="G780" s="488"/>
      <c r="H780" s="488"/>
      <c r="I780" s="489"/>
      <c r="J780" s="487" t="s">
        <v>6</v>
      </c>
      <c r="K780" s="488"/>
      <c r="L780" s="488"/>
      <c r="M780" s="488"/>
      <c r="N780" s="496"/>
      <c r="O780" s="499" t="s">
        <v>52</v>
      </c>
      <c r="P780" s="488"/>
      <c r="Q780" s="488"/>
      <c r="R780" s="488"/>
      <c r="S780" s="488"/>
      <c r="T780" s="488"/>
      <c r="U780" s="489"/>
      <c r="V780" s="12" t="s">
        <v>53</v>
      </c>
      <c r="W780" s="27"/>
      <c r="X780" s="27"/>
      <c r="Y780" s="526" t="s">
        <v>54</v>
      </c>
      <c r="Z780" s="526"/>
      <c r="AA780" s="526"/>
      <c r="AB780" s="526"/>
      <c r="AC780" s="526"/>
      <c r="AD780" s="526"/>
      <c r="AE780" s="526"/>
      <c r="AF780" s="526"/>
      <c r="AG780" s="526"/>
      <c r="AH780" s="526"/>
      <c r="AI780" s="27"/>
      <c r="AJ780" s="27"/>
      <c r="AK780" s="28"/>
      <c r="AL780" s="527" t="s">
        <v>55</v>
      </c>
      <c r="AM780" s="527"/>
      <c r="AN780" s="528" t="s">
        <v>62</v>
      </c>
      <c r="AO780" s="528"/>
      <c r="AP780" s="528"/>
      <c r="AQ780" s="528"/>
      <c r="AR780" s="528"/>
      <c r="AS780" s="529"/>
    </row>
    <row r="781" spans="2:45" ht="13.5" customHeight="1" x14ac:dyDescent="0.15">
      <c r="B781" s="490"/>
      <c r="C781" s="491"/>
      <c r="D781" s="491"/>
      <c r="E781" s="491"/>
      <c r="F781" s="491"/>
      <c r="G781" s="491"/>
      <c r="H781" s="491"/>
      <c r="I781" s="492"/>
      <c r="J781" s="490"/>
      <c r="K781" s="491"/>
      <c r="L781" s="491"/>
      <c r="M781" s="491"/>
      <c r="N781" s="497"/>
      <c r="O781" s="500"/>
      <c r="P781" s="491"/>
      <c r="Q781" s="491"/>
      <c r="R781" s="491"/>
      <c r="S781" s="491"/>
      <c r="T781" s="491"/>
      <c r="U781" s="492"/>
      <c r="V781" s="530" t="s">
        <v>7</v>
      </c>
      <c r="W781" s="643"/>
      <c r="X781" s="643"/>
      <c r="Y781" s="644"/>
      <c r="Z781" s="536" t="s">
        <v>16</v>
      </c>
      <c r="AA781" s="537"/>
      <c r="AB781" s="537"/>
      <c r="AC781" s="538"/>
      <c r="AD781" s="648" t="s">
        <v>17</v>
      </c>
      <c r="AE781" s="649"/>
      <c r="AF781" s="649"/>
      <c r="AG781" s="650"/>
      <c r="AH781" s="1090" t="s">
        <v>86</v>
      </c>
      <c r="AI781" s="502"/>
      <c r="AJ781" s="502"/>
      <c r="AK781" s="503"/>
      <c r="AL781" s="554" t="s">
        <v>56</v>
      </c>
      <c r="AM781" s="554"/>
      <c r="AN781" s="556" t="s">
        <v>19</v>
      </c>
      <c r="AO781" s="557"/>
      <c r="AP781" s="557"/>
      <c r="AQ781" s="557"/>
      <c r="AR781" s="558"/>
      <c r="AS781" s="559"/>
    </row>
    <row r="782" spans="2:45" ht="13.5" customHeight="1" x14ac:dyDescent="0.15">
      <c r="B782" s="493"/>
      <c r="C782" s="494"/>
      <c r="D782" s="494"/>
      <c r="E782" s="494"/>
      <c r="F782" s="494"/>
      <c r="G782" s="494"/>
      <c r="H782" s="494"/>
      <c r="I782" s="495"/>
      <c r="J782" s="493"/>
      <c r="K782" s="494"/>
      <c r="L782" s="494"/>
      <c r="M782" s="494"/>
      <c r="N782" s="498"/>
      <c r="O782" s="501"/>
      <c r="P782" s="494"/>
      <c r="Q782" s="494"/>
      <c r="R782" s="494"/>
      <c r="S782" s="494"/>
      <c r="T782" s="494"/>
      <c r="U782" s="495"/>
      <c r="V782" s="645"/>
      <c r="W782" s="646"/>
      <c r="X782" s="646"/>
      <c r="Y782" s="647"/>
      <c r="Z782" s="539"/>
      <c r="AA782" s="540"/>
      <c r="AB782" s="540"/>
      <c r="AC782" s="541"/>
      <c r="AD782" s="651"/>
      <c r="AE782" s="652"/>
      <c r="AF782" s="652"/>
      <c r="AG782" s="653"/>
      <c r="AH782" s="1091"/>
      <c r="AI782" s="506"/>
      <c r="AJ782" s="506"/>
      <c r="AK782" s="507"/>
      <c r="AL782" s="555"/>
      <c r="AM782" s="555"/>
      <c r="AN782" s="524"/>
      <c r="AO782" s="524"/>
      <c r="AP782" s="524"/>
      <c r="AQ782" s="524"/>
      <c r="AR782" s="524"/>
      <c r="AS782" s="525"/>
    </row>
    <row r="783" spans="2:45" ht="18" customHeight="1" x14ac:dyDescent="0.15">
      <c r="B783" s="1092">
        <f>'事業主控（こちらにご入力下さい）'!B783</f>
        <v>0</v>
      </c>
      <c r="C783" s="1093"/>
      <c r="D783" s="1093"/>
      <c r="E783" s="1093"/>
      <c r="F783" s="1093"/>
      <c r="G783" s="1093"/>
      <c r="H783" s="1093"/>
      <c r="I783" s="1162"/>
      <c r="J783" s="1092">
        <f>'事業主控（こちらにご入力下さい）'!J783</f>
        <v>0</v>
      </c>
      <c r="K783" s="1093"/>
      <c r="L783" s="1093"/>
      <c r="M783" s="1093"/>
      <c r="N783" s="1094"/>
      <c r="O783" s="68">
        <f>'事業主控（こちらにご入力下さい）'!O783</f>
        <v>0</v>
      </c>
      <c r="P783" s="15" t="s">
        <v>45</v>
      </c>
      <c r="Q783" s="68">
        <f>'事業主控（こちらにご入力下さい）'!Q783</f>
        <v>0</v>
      </c>
      <c r="R783" s="15" t="s">
        <v>46</v>
      </c>
      <c r="S783" s="68">
        <f>'事業主控（こちらにご入力下さい）'!S783</f>
        <v>0</v>
      </c>
      <c r="T783" s="474" t="s">
        <v>47</v>
      </c>
      <c r="U783" s="474"/>
      <c r="V783" s="742">
        <f>'事業主控（こちらにご入力下さい）'!V783</f>
        <v>0</v>
      </c>
      <c r="W783" s="743"/>
      <c r="X783" s="743"/>
      <c r="Y783" s="65" t="s">
        <v>8</v>
      </c>
      <c r="Z783" s="53"/>
      <c r="AA783" s="73"/>
      <c r="AB783" s="73"/>
      <c r="AC783" s="65" t="s">
        <v>8</v>
      </c>
      <c r="AD783" s="53"/>
      <c r="AE783" s="73"/>
      <c r="AF783" s="73"/>
      <c r="AG783" s="70" t="s">
        <v>8</v>
      </c>
      <c r="AH783" s="1134">
        <f>'事業主控（こちらにご入力下さい）'!AH783</f>
        <v>0</v>
      </c>
      <c r="AI783" s="1135"/>
      <c r="AJ783" s="1135"/>
      <c r="AK783" s="1136"/>
      <c r="AL783" s="53"/>
      <c r="AM783" s="54"/>
      <c r="AN783" s="744">
        <f>'事業主控（こちらにご入力下さい）'!AN783</f>
        <v>0</v>
      </c>
      <c r="AO783" s="745"/>
      <c r="AP783" s="745"/>
      <c r="AQ783" s="745"/>
      <c r="AR783" s="745"/>
      <c r="AS783" s="70" t="s">
        <v>8</v>
      </c>
    </row>
    <row r="784" spans="2:45" ht="18" customHeight="1" x14ac:dyDescent="0.15">
      <c r="B784" s="1075"/>
      <c r="C784" s="1076"/>
      <c r="D784" s="1076"/>
      <c r="E784" s="1076"/>
      <c r="F784" s="1076"/>
      <c r="G784" s="1076"/>
      <c r="H784" s="1076"/>
      <c r="I784" s="1161"/>
      <c r="J784" s="1075"/>
      <c r="K784" s="1076"/>
      <c r="L784" s="1076"/>
      <c r="M784" s="1076"/>
      <c r="N784" s="1077"/>
      <c r="O784" s="75">
        <f>'事業主控（こちらにご入力下さい）'!O784</f>
        <v>0</v>
      </c>
      <c r="P784" s="16" t="s">
        <v>45</v>
      </c>
      <c r="Q784" s="75">
        <f>'事業主控（こちらにご入力下さい）'!Q784</f>
        <v>0</v>
      </c>
      <c r="R784" s="16" t="s">
        <v>46</v>
      </c>
      <c r="S784" s="75">
        <f>'事業主控（こちらにご入力下さい）'!S784</f>
        <v>0</v>
      </c>
      <c r="T784" s="480" t="s">
        <v>48</v>
      </c>
      <c r="U784" s="480"/>
      <c r="V784" s="708">
        <f>'事業主控（こちらにご入力下さい）'!V784</f>
        <v>0</v>
      </c>
      <c r="W784" s="709"/>
      <c r="X784" s="709"/>
      <c r="Y784" s="709"/>
      <c r="Z784" s="708">
        <f>'事業主控（こちらにご入力下さい）'!Z784</f>
        <v>0</v>
      </c>
      <c r="AA784" s="709"/>
      <c r="AB784" s="709"/>
      <c r="AC784" s="709"/>
      <c r="AD784" s="708">
        <f>'事業主控（こちらにご入力下さい）'!AD784</f>
        <v>0</v>
      </c>
      <c r="AE784" s="709"/>
      <c r="AF784" s="709"/>
      <c r="AG784" s="1079"/>
      <c r="AH784" s="708">
        <f>'事業主控（こちらにご入力下さい）'!AH784</f>
        <v>0</v>
      </c>
      <c r="AI784" s="709"/>
      <c r="AJ784" s="709"/>
      <c r="AK784" s="1079"/>
      <c r="AL784" s="439">
        <f>'事業主控（こちらにご入力下さい）'!AL784</f>
        <v>0</v>
      </c>
      <c r="AM784" s="1081"/>
      <c r="AN784" s="708">
        <f>'事業主控（こちらにご入力下さい）'!AN784</f>
        <v>0</v>
      </c>
      <c r="AO784" s="709"/>
      <c r="AP784" s="709"/>
      <c r="AQ784" s="709"/>
      <c r="AR784" s="709"/>
      <c r="AS784" s="58"/>
    </row>
    <row r="785" spans="2:45" ht="18" customHeight="1" x14ac:dyDescent="0.15">
      <c r="B785" s="1072">
        <f>'事業主控（こちらにご入力下さい）'!B785</f>
        <v>0</v>
      </c>
      <c r="C785" s="1073"/>
      <c r="D785" s="1073"/>
      <c r="E785" s="1073"/>
      <c r="F785" s="1073"/>
      <c r="G785" s="1073"/>
      <c r="H785" s="1073"/>
      <c r="I785" s="1160"/>
      <c r="J785" s="1072">
        <f>'事業主控（こちらにご入力下さい）'!J785</f>
        <v>0</v>
      </c>
      <c r="K785" s="1073"/>
      <c r="L785" s="1073"/>
      <c r="M785" s="1073"/>
      <c r="N785" s="1074"/>
      <c r="O785" s="71">
        <f>'事業主控（こちらにご入力下さい）'!O785</f>
        <v>0</v>
      </c>
      <c r="P785" s="5" t="s">
        <v>45</v>
      </c>
      <c r="Q785" s="71">
        <f>'事業主控（こちらにご入力下さい）'!Q785</f>
        <v>0</v>
      </c>
      <c r="R785" s="5" t="s">
        <v>46</v>
      </c>
      <c r="S785" s="71">
        <f>'事業主控（こちらにご入力下さい）'!S785</f>
        <v>0</v>
      </c>
      <c r="T785" s="1022" t="s">
        <v>47</v>
      </c>
      <c r="U785" s="1022"/>
      <c r="V785" s="742">
        <f>'事業主控（こちらにご入力下さい）'!V785</f>
        <v>0</v>
      </c>
      <c r="W785" s="743"/>
      <c r="X785" s="743"/>
      <c r="Y785" s="66"/>
      <c r="Z785" s="53"/>
      <c r="AA785" s="73"/>
      <c r="AB785" s="73"/>
      <c r="AC785" s="66"/>
      <c r="AD785" s="53"/>
      <c r="AE785" s="73"/>
      <c r="AF785" s="73"/>
      <c r="AG785" s="66"/>
      <c r="AH785" s="744">
        <f>'事業主控（こちらにご入力下さい）'!AH785</f>
        <v>0</v>
      </c>
      <c r="AI785" s="745"/>
      <c r="AJ785" s="745"/>
      <c r="AK785" s="1080"/>
      <c r="AL785" s="53"/>
      <c r="AM785" s="54"/>
      <c r="AN785" s="744">
        <f>'事業主控（こちらにご入力下さい）'!AN785</f>
        <v>0</v>
      </c>
      <c r="AO785" s="745"/>
      <c r="AP785" s="745"/>
      <c r="AQ785" s="745"/>
      <c r="AR785" s="745"/>
      <c r="AS785" s="74"/>
    </row>
    <row r="786" spans="2:45" ht="18" customHeight="1" x14ac:dyDescent="0.15">
      <c r="B786" s="1075"/>
      <c r="C786" s="1076"/>
      <c r="D786" s="1076"/>
      <c r="E786" s="1076"/>
      <c r="F786" s="1076"/>
      <c r="G786" s="1076"/>
      <c r="H786" s="1076"/>
      <c r="I786" s="1161"/>
      <c r="J786" s="1075"/>
      <c r="K786" s="1076"/>
      <c r="L786" s="1076"/>
      <c r="M786" s="1076"/>
      <c r="N786" s="1077"/>
      <c r="O786" s="75">
        <f>'事業主控（こちらにご入力下さい）'!O786</f>
        <v>0</v>
      </c>
      <c r="P786" s="16" t="s">
        <v>45</v>
      </c>
      <c r="Q786" s="75">
        <f>'事業主控（こちらにご入力下さい）'!Q786</f>
        <v>0</v>
      </c>
      <c r="R786" s="16" t="s">
        <v>46</v>
      </c>
      <c r="S786" s="75">
        <f>'事業主控（こちらにご入力下さい）'!S786</f>
        <v>0</v>
      </c>
      <c r="T786" s="480" t="s">
        <v>48</v>
      </c>
      <c r="U786" s="480"/>
      <c r="V786" s="927">
        <f>'事業主控（こちらにご入力下さい）'!V786</f>
        <v>0</v>
      </c>
      <c r="W786" s="928"/>
      <c r="X786" s="928"/>
      <c r="Y786" s="928"/>
      <c r="Z786" s="927">
        <f>'事業主控（こちらにご入力下さい）'!Z786</f>
        <v>0</v>
      </c>
      <c r="AA786" s="928"/>
      <c r="AB786" s="928"/>
      <c r="AC786" s="928"/>
      <c r="AD786" s="927">
        <f>'事業主控（こちらにご入力下さい）'!AD786</f>
        <v>0</v>
      </c>
      <c r="AE786" s="928"/>
      <c r="AF786" s="928"/>
      <c r="AG786" s="928"/>
      <c r="AH786" s="927">
        <f>'事業主控（こちらにご入力下さい）'!AH786</f>
        <v>0</v>
      </c>
      <c r="AI786" s="928"/>
      <c r="AJ786" s="928"/>
      <c r="AK786" s="1082"/>
      <c r="AL786" s="439">
        <f>'事業主控（こちらにご入力下さい）'!AL786</f>
        <v>0</v>
      </c>
      <c r="AM786" s="1081"/>
      <c r="AN786" s="708">
        <f>'事業主控（こちらにご入力下さい）'!AN786</f>
        <v>0</v>
      </c>
      <c r="AO786" s="709"/>
      <c r="AP786" s="709"/>
      <c r="AQ786" s="709"/>
      <c r="AR786" s="709"/>
      <c r="AS786" s="58"/>
    </row>
    <row r="787" spans="2:45" ht="18" customHeight="1" x14ac:dyDescent="0.15">
      <c r="B787" s="1072">
        <f>'事業主控（こちらにご入力下さい）'!B787</f>
        <v>0</v>
      </c>
      <c r="C787" s="1073"/>
      <c r="D787" s="1073"/>
      <c r="E787" s="1073"/>
      <c r="F787" s="1073"/>
      <c r="G787" s="1073"/>
      <c r="H787" s="1073"/>
      <c r="I787" s="1160"/>
      <c r="J787" s="1072">
        <f>'事業主控（こちらにご入力下さい）'!J787</f>
        <v>0</v>
      </c>
      <c r="K787" s="1073"/>
      <c r="L787" s="1073"/>
      <c r="M787" s="1073"/>
      <c r="N787" s="1074"/>
      <c r="O787" s="71">
        <f>'事業主控（こちらにご入力下さい）'!O787</f>
        <v>0</v>
      </c>
      <c r="P787" s="5" t="s">
        <v>45</v>
      </c>
      <c r="Q787" s="71">
        <f>'事業主控（こちらにご入力下さい）'!Q787</f>
        <v>0</v>
      </c>
      <c r="R787" s="5" t="s">
        <v>46</v>
      </c>
      <c r="S787" s="71">
        <f>'事業主控（こちらにご入力下さい）'!S787</f>
        <v>0</v>
      </c>
      <c r="T787" s="1022" t="s">
        <v>47</v>
      </c>
      <c r="U787" s="1022"/>
      <c r="V787" s="742">
        <f>'事業主控（こちらにご入力下さい）'!V787</f>
        <v>0</v>
      </c>
      <c r="W787" s="743"/>
      <c r="X787" s="743"/>
      <c r="Y787" s="66"/>
      <c r="Z787" s="53"/>
      <c r="AA787" s="73"/>
      <c r="AB787" s="73"/>
      <c r="AC787" s="66"/>
      <c r="AD787" s="53"/>
      <c r="AE787" s="73"/>
      <c r="AF787" s="73"/>
      <c r="AG787" s="66"/>
      <c r="AH787" s="744">
        <f>'事業主控（こちらにご入力下さい）'!AH787</f>
        <v>0</v>
      </c>
      <c r="AI787" s="745"/>
      <c r="AJ787" s="745"/>
      <c r="AK787" s="1080"/>
      <c r="AL787" s="53"/>
      <c r="AM787" s="54"/>
      <c r="AN787" s="744">
        <f>'事業主控（こちらにご入力下さい）'!AN787</f>
        <v>0</v>
      </c>
      <c r="AO787" s="745"/>
      <c r="AP787" s="745"/>
      <c r="AQ787" s="745"/>
      <c r="AR787" s="745"/>
      <c r="AS787" s="74"/>
    </row>
    <row r="788" spans="2:45" ht="18" customHeight="1" x14ac:dyDescent="0.15">
      <c r="B788" s="1075"/>
      <c r="C788" s="1076"/>
      <c r="D788" s="1076"/>
      <c r="E788" s="1076"/>
      <c r="F788" s="1076"/>
      <c r="G788" s="1076"/>
      <c r="H788" s="1076"/>
      <c r="I788" s="1161"/>
      <c r="J788" s="1075"/>
      <c r="K788" s="1076"/>
      <c r="L788" s="1076"/>
      <c r="M788" s="1076"/>
      <c r="N788" s="1077"/>
      <c r="O788" s="75">
        <f>'事業主控（こちらにご入力下さい）'!O788</f>
        <v>0</v>
      </c>
      <c r="P788" s="16" t="s">
        <v>45</v>
      </c>
      <c r="Q788" s="75">
        <f>'事業主控（こちらにご入力下さい）'!Q788</f>
        <v>0</v>
      </c>
      <c r="R788" s="16" t="s">
        <v>46</v>
      </c>
      <c r="S788" s="75">
        <f>'事業主控（こちらにご入力下さい）'!S788</f>
        <v>0</v>
      </c>
      <c r="T788" s="480" t="s">
        <v>48</v>
      </c>
      <c r="U788" s="480"/>
      <c r="V788" s="927">
        <f>'事業主控（こちらにご入力下さい）'!V788</f>
        <v>0</v>
      </c>
      <c r="W788" s="928"/>
      <c r="X788" s="928"/>
      <c r="Y788" s="928"/>
      <c r="Z788" s="927">
        <f>'事業主控（こちらにご入力下さい）'!Z788</f>
        <v>0</v>
      </c>
      <c r="AA788" s="928"/>
      <c r="AB788" s="928"/>
      <c r="AC788" s="928"/>
      <c r="AD788" s="927">
        <f>'事業主控（こちらにご入力下さい）'!AD788</f>
        <v>0</v>
      </c>
      <c r="AE788" s="928"/>
      <c r="AF788" s="928"/>
      <c r="AG788" s="928"/>
      <c r="AH788" s="927">
        <f>'事業主控（こちらにご入力下さい）'!AH788</f>
        <v>0</v>
      </c>
      <c r="AI788" s="928"/>
      <c r="AJ788" s="928"/>
      <c r="AK788" s="1082"/>
      <c r="AL788" s="439">
        <f>'事業主控（こちらにご入力下さい）'!AL788</f>
        <v>0</v>
      </c>
      <c r="AM788" s="1081"/>
      <c r="AN788" s="708">
        <f>'事業主控（こちらにご入力下さい）'!AN788</f>
        <v>0</v>
      </c>
      <c r="AO788" s="709"/>
      <c r="AP788" s="709"/>
      <c r="AQ788" s="709"/>
      <c r="AR788" s="709"/>
      <c r="AS788" s="58"/>
    </row>
    <row r="789" spans="2:45" ht="18" customHeight="1" x14ac:dyDescent="0.15">
      <c r="B789" s="1072">
        <f>'事業主控（こちらにご入力下さい）'!B789</f>
        <v>0</v>
      </c>
      <c r="C789" s="1073"/>
      <c r="D789" s="1073"/>
      <c r="E789" s="1073"/>
      <c r="F789" s="1073"/>
      <c r="G789" s="1073"/>
      <c r="H789" s="1073"/>
      <c r="I789" s="1160"/>
      <c r="J789" s="1072">
        <f>'事業主控（こちらにご入力下さい）'!J789</f>
        <v>0</v>
      </c>
      <c r="K789" s="1073"/>
      <c r="L789" s="1073"/>
      <c r="M789" s="1073"/>
      <c r="N789" s="1074"/>
      <c r="O789" s="71">
        <f>'事業主控（こちらにご入力下さい）'!O789</f>
        <v>0</v>
      </c>
      <c r="P789" s="5" t="s">
        <v>45</v>
      </c>
      <c r="Q789" s="71">
        <f>'事業主控（こちらにご入力下さい）'!Q789</f>
        <v>0</v>
      </c>
      <c r="R789" s="5" t="s">
        <v>46</v>
      </c>
      <c r="S789" s="71">
        <f>'事業主控（こちらにご入力下さい）'!S789</f>
        <v>0</v>
      </c>
      <c r="T789" s="1022" t="s">
        <v>47</v>
      </c>
      <c r="U789" s="1022"/>
      <c r="V789" s="742">
        <f>'事業主控（こちらにご入力下さい）'!V789</f>
        <v>0</v>
      </c>
      <c r="W789" s="743"/>
      <c r="X789" s="743"/>
      <c r="Y789" s="66"/>
      <c r="Z789" s="53"/>
      <c r="AA789" s="73"/>
      <c r="AB789" s="73"/>
      <c r="AC789" s="66"/>
      <c r="AD789" s="53"/>
      <c r="AE789" s="73"/>
      <c r="AF789" s="73"/>
      <c r="AG789" s="66"/>
      <c r="AH789" s="744">
        <f>'事業主控（こちらにご入力下さい）'!AH789</f>
        <v>0</v>
      </c>
      <c r="AI789" s="745"/>
      <c r="AJ789" s="745"/>
      <c r="AK789" s="1080"/>
      <c r="AL789" s="53"/>
      <c r="AM789" s="54"/>
      <c r="AN789" s="744">
        <f>'事業主控（こちらにご入力下さい）'!AN789</f>
        <v>0</v>
      </c>
      <c r="AO789" s="745"/>
      <c r="AP789" s="745"/>
      <c r="AQ789" s="745"/>
      <c r="AR789" s="745"/>
      <c r="AS789" s="74"/>
    </row>
    <row r="790" spans="2:45" ht="18" customHeight="1" x14ac:dyDescent="0.15">
      <c r="B790" s="1075"/>
      <c r="C790" s="1076"/>
      <c r="D790" s="1076"/>
      <c r="E790" s="1076"/>
      <c r="F790" s="1076"/>
      <c r="G790" s="1076"/>
      <c r="H790" s="1076"/>
      <c r="I790" s="1161"/>
      <c r="J790" s="1075"/>
      <c r="K790" s="1076"/>
      <c r="L790" s="1076"/>
      <c r="M790" s="1076"/>
      <c r="N790" s="1077"/>
      <c r="O790" s="75">
        <f>'事業主控（こちらにご入力下さい）'!O790</f>
        <v>0</v>
      </c>
      <c r="P790" s="16" t="s">
        <v>45</v>
      </c>
      <c r="Q790" s="75">
        <f>'事業主控（こちらにご入力下さい）'!Q790</f>
        <v>0</v>
      </c>
      <c r="R790" s="16" t="s">
        <v>46</v>
      </c>
      <c r="S790" s="75">
        <f>'事業主控（こちらにご入力下さい）'!S790</f>
        <v>0</v>
      </c>
      <c r="T790" s="480" t="s">
        <v>48</v>
      </c>
      <c r="U790" s="480"/>
      <c r="V790" s="927">
        <f>'事業主控（こちらにご入力下さい）'!V790</f>
        <v>0</v>
      </c>
      <c r="W790" s="928"/>
      <c r="X790" s="928"/>
      <c r="Y790" s="928"/>
      <c r="Z790" s="927">
        <f>'事業主控（こちらにご入力下さい）'!Z790</f>
        <v>0</v>
      </c>
      <c r="AA790" s="928"/>
      <c r="AB790" s="928"/>
      <c r="AC790" s="928"/>
      <c r="AD790" s="927">
        <f>'事業主控（こちらにご入力下さい）'!AD790</f>
        <v>0</v>
      </c>
      <c r="AE790" s="928"/>
      <c r="AF790" s="928"/>
      <c r="AG790" s="928"/>
      <c r="AH790" s="927">
        <f>'事業主控（こちらにご入力下さい）'!AH790</f>
        <v>0</v>
      </c>
      <c r="AI790" s="928"/>
      <c r="AJ790" s="928"/>
      <c r="AK790" s="1082"/>
      <c r="AL790" s="439">
        <f>'事業主控（こちらにご入力下さい）'!AL790</f>
        <v>0</v>
      </c>
      <c r="AM790" s="1081"/>
      <c r="AN790" s="708">
        <f>'事業主控（こちらにご入力下さい）'!AN790</f>
        <v>0</v>
      </c>
      <c r="AO790" s="709"/>
      <c r="AP790" s="709"/>
      <c r="AQ790" s="709"/>
      <c r="AR790" s="709"/>
      <c r="AS790" s="58"/>
    </row>
    <row r="791" spans="2:45" ht="18" customHeight="1" x14ac:dyDescent="0.15">
      <c r="B791" s="1072">
        <f>'事業主控（こちらにご入力下さい）'!B791</f>
        <v>0</v>
      </c>
      <c r="C791" s="1073"/>
      <c r="D791" s="1073"/>
      <c r="E791" s="1073"/>
      <c r="F791" s="1073"/>
      <c r="G791" s="1073"/>
      <c r="H791" s="1073"/>
      <c r="I791" s="1160"/>
      <c r="J791" s="1072">
        <f>'事業主控（こちらにご入力下さい）'!J791</f>
        <v>0</v>
      </c>
      <c r="K791" s="1073"/>
      <c r="L791" s="1073"/>
      <c r="M791" s="1073"/>
      <c r="N791" s="1074"/>
      <c r="O791" s="71">
        <f>'事業主控（こちらにご入力下さい）'!O791</f>
        <v>0</v>
      </c>
      <c r="P791" s="5" t="s">
        <v>45</v>
      </c>
      <c r="Q791" s="71">
        <f>'事業主控（こちらにご入力下さい）'!Q791</f>
        <v>0</v>
      </c>
      <c r="R791" s="5" t="s">
        <v>46</v>
      </c>
      <c r="S791" s="71">
        <f>'事業主控（こちらにご入力下さい）'!S791</f>
        <v>0</v>
      </c>
      <c r="T791" s="1022" t="s">
        <v>47</v>
      </c>
      <c r="U791" s="1022"/>
      <c r="V791" s="742">
        <f>'事業主控（こちらにご入力下さい）'!V791</f>
        <v>0</v>
      </c>
      <c r="W791" s="743"/>
      <c r="X791" s="743"/>
      <c r="Y791" s="66"/>
      <c r="Z791" s="53"/>
      <c r="AA791" s="73"/>
      <c r="AB791" s="73"/>
      <c r="AC791" s="66"/>
      <c r="AD791" s="53"/>
      <c r="AE791" s="73"/>
      <c r="AF791" s="73"/>
      <c r="AG791" s="66"/>
      <c r="AH791" s="744">
        <f>'事業主控（こちらにご入力下さい）'!AH791</f>
        <v>0</v>
      </c>
      <c r="AI791" s="745"/>
      <c r="AJ791" s="745"/>
      <c r="AK791" s="1080"/>
      <c r="AL791" s="53"/>
      <c r="AM791" s="54"/>
      <c r="AN791" s="744">
        <f>'事業主控（こちらにご入力下さい）'!AN791</f>
        <v>0</v>
      </c>
      <c r="AO791" s="745"/>
      <c r="AP791" s="745"/>
      <c r="AQ791" s="745"/>
      <c r="AR791" s="745"/>
      <c r="AS791" s="74"/>
    </row>
    <row r="792" spans="2:45" ht="18" customHeight="1" x14ac:dyDescent="0.15">
      <c r="B792" s="1075"/>
      <c r="C792" s="1076"/>
      <c r="D792" s="1076"/>
      <c r="E792" s="1076"/>
      <c r="F792" s="1076"/>
      <c r="G792" s="1076"/>
      <c r="H792" s="1076"/>
      <c r="I792" s="1161"/>
      <c r="J792" s="1075"/>
      <c r="K792" s="1076"/>
      <c r="L792" s="1076"/>
      <c r="M792" s="1076"/>
      <c r="N792" s="1077"/>
      <c r="O792" s="75">
        <f>'事業主控（こちらにご入力下さい）'!O792</f>
        <v>0</v>
      </c>
      <c r="P792" s="16" t="s">
        <v>45</v>
      </c>
      <c r="Q792" s="75">
        <f>'事業主控（こちらにご入力下さい）'!Q792</f>
        <v>0</v>
      </c>
      <c r="R792" s="16" t="s">
        <v>46</v>
      </c>
      <c r="S792" s="75">
        <f>'事業主控（こちらにご入力下さい）'!S792</f>
        <v>0</v>
      </c>
      <c r="T792" s="480" t="s">
        <v>48</v>
      </c>
      <c r="U792" s="480"/>
      <c r="V792" s="927">
        <f>'事業主控（こちらにご入力下さい）'!V792</f>
        <v>0</v>
      </c>
      <c r="W792" s="928"/>
      <c r="X792" s="928"/>
      <c r="Y792" s="928"/>
      <c r="Z792" s="927">
        <f>'事業主控（こちらにご入力下さい）'!Z792</f>
        <v>0</v>
      </c>
      <c r="AA792" s="928"/>
      <c r="AB792" s="928"/>
      <c r="AC792" s="928"/>
      <c r="AD792" s="927">
        <f>'事業主控（こちらにご入力下さい）'!AD792</f>
        <v>0</v>
      </c>
      <c r="AE792" s="928"/>
      <c r="AF792" s="928"/>
      <c r="AG792" s="928"/>
      <c r="AH792" s="927">
        <f>'事業主控（こちらにご入力下さい）'!AH792</f>
        <v>0</v>
      </c>
      <c r="AI792" s="928"/>
      <c r="AJ792" s="928"/>
      <c r="AK792" s="1082"/>
      <c r="AL792" s="439">
        <f>'事業主控（こちらにご入力下さい）'!AL792</f>
        <v>0</v>
      </c>
      <c r="AM792" s="1081"/>
      <c r="AN792" s="708">
        <f>'事業主控（こちらにご入力下さい）'!AN792</f>
        <v>0</v>
      </c>
      <c r="AO792" s="709"/>
      <c r="AP792" s="709"/>
      <c r="AQ792" s="709"/>
      <c r="AR792" s="709"/>
      <c r="AS792" s="58"/>
    </row>
    <row r="793" spans="2:45" ht="18" customHeight="1" x14ac:dyDescent="0.15">
      <c r="B793" s="1072">
        <f>'事業主控（こちらにご入力下さい）'!B793</f>
        <v>0</v>
      </c>
      <c r="C793" s="1073"/>
      <c r="D793" s="1073"/>
      <c r="E793" s="1073"/>
      <c r="F793" s="1073"/>
      <c r="G793" s="1073"/>
      <c r="H793" s="1073"/>
      <c r="I793" s="1160"/>
      <c r="J793" s="1072">
        <f>'事業主控（こちらにご入力下さい）'!J793</f>
        <v>0</v>
      </c>
      <c r="K793" s="1073"/>
      <c r="L793" s="1073"/>
      <c r="M793" s="1073"/>
      <c r="N793" s="1074"/>
      <c r="O793" s="71">
        <f>'事業主控（こちらにご入力下さい）'!O793</f>
        <v>0</v>
      </c>
      <c r="P793" s="5" t="s">
        <v>45</v>
      </c>
      <c r="Q793" s="71">
        <f>'事業主控（こちらにご入力下さい）'!Q793</f>
        <v>0</v>
      </c>
      <c r="R793" s="5" t="s">
        <v>46</v>
      </c>
      <c r="S793" s="71">
        <f>'事業主控（こちらにご入力下さい）'!S793</f>
        <v>0</v>
      </c>
      <c r="T793" s="1022" t="s">
        <v>47</v>
      </c>
      <c r="U793" s="1022"/>
      <c r="V793" s="742">
        <f>'事業主控（こちらにご入力下さい）'!V793</f>
        <v>0</v>
      </c>
      <c r="W793" s="743"/>
      <c r="X793" s="743"/>
      <c r="Y793" s="66"/>
      <c r="Z793" s="53"/>
      <c r="AA793" s="73"/>
      <c r="AB793" s="73"/>
      <c r="AC793" s="66"/>
      <c r="AD793" s="53"/>
      <c r="AE793" s="73"/>
      <c r="AF793" s="73"/>
      <c r="AG793" s="66"/>
      <c r="AH793" s="744">
        <f>'事業主控（こちらにご入力下さい）'!AH793</f>
        <v>0</v>
      </c>
      <c r="AI793" s="745"/>
      <c r="AJ793" s="745"/>
      <c r="AK793" s="1080"/>
      <c r="AL793" s="53"/>
      <c r="AM793" s="54"/>
      <c r="AN793" s="744">
        <f>'事業主控（こちらにご入力下さい）'!AN793</f>
        <v>0</v>
      </c>
      <c r="AO793" s="745"/>
      <c r="AP793" s="745"/>
      <c r="AQ793" s="745"/>
      <c r="AR793" s="745"/>
      <c r="AS793" s="74"/>
    </row>
    <row r="794" spans="2:45" ht="18" customHeight="1" x14ac:dyDescent="0.15">
      <c r="B794" s="1075"/>
      <c r="C794" s="1076"/>
      <c r="D794" s="1076"/>
      <c r="E794" s="1076"/>
      <c r="F794" s="1076"/>
      <c r="G794" s="1076"/>
      <c r="H794" s="1076"/>
      <c r="I794" s="1161"/>
      <c r="J794" s="1075"/>
      <c r="K794" s="1076"/>
      <c r="L794" s="1076"/>
      <c r="M794" s="1076"/>
      <c r="N794" s="1077"/>
      <c r="O794" s="75">
        <f>'事業主控（こちらにご入力下さい）'!O794</f>
        <v>0</v>
      </c>
      <c r="P794" s="16" t="s">
        <v>45</v>
      </c>
      <c r="Q794" s="75">
        <f>'事業主控（こちらにご入力下さい）'!Q794</f>
        <v>0</v>
      </c>
      <c r="R794" s="16" t="s">
        <v>46</v>
      </c>
      <c r="S794" s="75">
        <f>'事業主控（こちらにご入力下さい）'!S794</f>
        <v>0</v>
      </c>
      <c r="T794" s="480" t="s">
        <v>48</v>
      </c>
      <c r="U794" s="480"/>
      <c r="V794" s="927">
        <f>'事業主控（こちらにご入力下さい）'!V794</f>
        <v>0</v>
      </c>
      <c r="W794" s="928"/>
      <c r="X794" s="928"/>
      <c r="Y794" s="928"/>
      <c r="Z794" s="927">
        <f>'事業主控（こちらにご入力下さい）'!Z794</f>
        <v>0</v>
      </c>
      <c r="AA794" s="928"/>
      <c r="AB794" s="928"/>
      <c r="AC794" s="928"/>
      <c r="AD794" s="927">
        <f>'事業主控（こちらにご入力下さい）'!AD794</f>
        <v>0</v>
      </c>
      <c r="AE794" s="928"/>
      <c r="AF794" s="928"/>
      <c r="AG794" s="928"/>
      <c r="AH794" s="927">
        <f>'事業主控（こちらにご入力下さい）'!AH794</f>
        <v>0</v>
      </c>
      <c r="AI794" s="928"/>
      <c r="AJ794" s="928"/>
      <c r="AK794" s="1082"/>
      <c r="AL794" s="439">
        <f>'事業主控（こちらにご入力下さい）'!AL794</f>
        <v>0</v>
      </c>
      <c r="AM794" s="1081"/>
      <c r="AN794" s="708">
        <f>'事業主控（こちらにご入力下さい）'!AN794</f>
        <v>0</v>
      </c>
      <c r="AO794" s="709"/>
      <c r="AP794" s="709"/>
      <c r="AQ794" s="709"/>
      <c r="AR794" s="709"/>
      <c r="AS794" s="58"/>
    </row>
    <row r="795" spans="2:45" ht="18" customHeight="1" x14ac:dyDescent="0.15">
      <c r="B795" s="1072">
        <f>'事業主控（こちらにご入力下さい）'!B795</f>
        <v>0</v>
      </c>
      <c r="C795" s="1073"/>
      <c r="D795" s="1073"/>
      <c r="E795" s="1073"/>
      <c r="F795" s="1073"/>
      <c r="G795" s="1073"/>
      <c r="H795" s="1073"/>
      <c r="I795" s="1160"/>
      <c r="J795" s="1072">
        <f>'事業主控（こちらにご入力下さい）'!J795</f>
        <v>0</v>
      </c>
      <c r="K795" s="1073"/>
      <c r="L795" s="1073"/>
      <c r="M795" s="1073"/>
      <c r="N795" s="1074"/>
      <c r="O795" s="71">
        <f>'事業主控（こちらにご入力下さい）'!O795</f>
        <v>0</v>
      </c>
      <c r="P795" s="5" t="s">
        <v>45</v>
      </c>
      <c r="Q795" s="71">
        <f>'事業主控（こちらにご入力下さい）'!Q795</f>
        <v>0</v>
      </c>
      <c r="R795" s="5" t="s">
        <v>46</v>
      </c>
      <c r="S795" s="71">
        <f>'事業主控（こちらにご入力下さい）'!S795</f>
        <v>0</v>
      </c>
      <c r="T795" s="1022" t="s">
        <v>47</v>
      </c>
      <c r="U795" s="1022"/>
      <c r="V795" s="742">
        <f>'事業主控（こちらにご入力下さい）'!V795</f>
        <v>0</v>
      </c>
      <c r="W795" s="743"/>
      <c r="X795" s="743"/>
      <c r="Y795" s="66"/>
      <c r="Z795" s="53"/>
      <c r="AA795" s="73"/>
      <c r="AB795" s="73"/>
      <c r="AC795" s="66"/>
      <c r="AD795" s="53"/>
      <c r="AE795" s="73"/>
      <c r="AF795" s="73"/>
      <c r="AG795" s="66"/>
      <c r="AH795" s="744">
        <f>'事業主控（こちらにご入力下さい）'!AH795</f>
        <v>0</v>
      </c>
      <c r="AI795" s="745"/>
      <c r="AJ795" s="745"/>
      <c r="AK795" s="1080"/>
      <c r="AL795" s="53"/>
      <c r="AM795" s="54"/>
      <c r="AN795" s="744">
        <f>'事業主控（こちらにご入力下さい）'!AN795</f>
        <v>0</v>
      </c>
      <c r="AO795" s="745"/>
      <c r="AP795" s="745"/>
      <c r="AQ795" s="745"/>
      <c r="AR795" s="745"/>
      <c r="AS795" s="74"/>
    </row>
    <row r="796" spans="2:45" ht="18" customHeight="1" x14ac:dyDescent="0.15">
      <c r="B796" s="1075"/>
      <c r="C796" s="1076"/>
      <c r="D796" s="1076"/>
      <c r="E796" s="1076"/>
      <c r="F796" s="1076"/>
      <c r="G796" s="1076"/>
      <c r="H796" s="1076"/>
      <c r="I796" s="1161"/>
      <c r="J796" s="1075"/>
      <c r="K796" s="1076"/>
      <c r="L796" s="1076"/>
      <c r="M796" s="1076"/>
      <c r="N796" s="1077"/>
      <c r="O796" s="75">
        <f>'事業主控（こちらにご入力下さい）'!O796</f>
        <v>0</v>
      </c>
      <c r="P796" s="16" t="s">
        <v>45</v>
      </c>
      <c r="Q796" s="75">
        <f>'事業主控（こちらにご入力下さい）'!Q796</f>
        <v>0</v>
      </c>
      <c r="R796" s="16" t="s">
        <v>46</v>
      </c>
      <c r="S796" s="75">
        <f>'事業主控（こちらにご入力下さい）'!S796</f>
        <v>0</v>
      </c>
      <c r="T796" s="480" t="s">
        <v>48</v>
      </c>
      <c r="U796" s="480"/>
      <c r="V796" s="927">
        <f>'事業主控（こちらにご入力下さい）'!V796</f>
        <v>0</v>
      </c>
      <c r="W796" s="928"/>
      <c r="X796" s="928"/>
      <c r="Y796" s="928"/>
      <c r="Z796" s="927">
        <f>'事業主控（こちらにご入力下さい）'!Z796</f>
        <v>0</v>
      </c>
      <c r="AA796" s="928"/>
      <c r="AB796" s="928"/>
      <c r="AC796" s="928"/>
      <c r="AD796" s="927">
        <f>'事業主控（こちらにご入力下さい）'!AD796</f>
        <v>0</v>
      </c>
      <c r="AE796" s="928"/>
      <c r="AF796" s="928"/>
      <c r="AG796" s="928"/>
      <c r="AH796" s="927">
        <f>'事業主控（こちらにご入力下さい）'!AH796</f>
        <v>0</v>
      </c>
      <c r="AI796" s="928"/>
      <c r="AJ796" s="928"/>
      <c r="AK796" s="1082"/>
      <c r="AL796" s="439">
        <f>'事業主控（こちらにご入力下さい）'!AL796</f>
        <v>0</v>
      </c>
      <c r="AM796" s="1081"/>
      <c r="AN796" s="708">
        <f>'事業主控（こちらにご入力下さい）'!AN796</f>
        <v>0</v>
      </c>
      <c r="AO796" s="709"/>
      <c r="AP796" s="709"/>
      <c r="AQ796" s="709"/>
      <c r="AR796" s="709"/>
      <c r="AS796" s="58"/>
    </row>
    <row r="797" spans="2:45" ht="18" customHeight="1" x14ac:dyDescent="0.15">
      <c r="B797" s="1072">
        <f>'事業主控（こちらにご入力下さい）'!B797</f>
        <v>0</v>
      </c>
      <c r="C797" s="1073"/>
      <c r="D797" s="1073"/>
      <c r="E797" s="1073"/>
      <c r="F797" s="1073"/>
      <c r="G797" s="1073"/>
      <c r="H797" s="1073"/>
      <c r="I797" s="1160"/>
      <c r="J797" s="1072">
        <f>'事業主控（こちらにご入力下さい）'!J797</f>
        <v>0</v>
      </c>
      <c r="K797" s="1073"/>
      <c r="L797" s="1073"/>
      <c r="M797" s="1073"/>
      <c r="N797" s="1074"/>
      <c r="O797" s="71">
        <f>'事業主控（こちらにご入力下さい）'!O797</f>
        <v>0</v>
      </c>
      <c r="P797" s="5" t="s">
        <v>45</v>
      </c>
      <c r="Q797" s="71">
        <f>'事業主控（こちらにご入力下さい）'!Q797</f>
        <v>0</v>
      </c>
      <c r="R797" s="5" t="s">
        <v>46</v>
      </c>
      <c r="S797" s="71">
        <f>'事業主控（こちらにご入力下さい）'!S797</f>
        <v>0</v>
      </c>
      <c r="T797" s="1022" t="s">
        <v>47</v>
      </c>
      <c r="U797" s="1022"/>
      <c r="V797" s="742">
        <f>'事業主控（こちらにご入力下さい）'!V797</f>
        <v>0</v>
      </c>
      <c r="W797" s="743"/>
      <c r="X797" s="743"/>
      <c r="Y797" s="66"/>
      <c r="Z797" s="53"/>
      <c r="AA797" s="73"/>
      <c r="AB797" s="73"/>
      <c r="AC797" s="66"/>
      <c r="AD797" s="53"/>
      <c r="AE797" s="73"/>
      <c r="AF797" s="73"/>
      <c r="AG797" s="66"/>
      <c r="AH797" s="744">
        <f>'事業主控（こちらにご入力下さい）'!AH797</f>
        <v>0</v>
      </c>
      <c r="AI797" s="745"/>
      <c r="AJ797" s="745"/>
      <c r="AK797" s="1080"/>
      <c r="AL797" s="53"/>
      <c r="AM797" s="54"/>
      <c r="AN797" s="744">
        <f>'事業主控（こちらにご入力下さい）'!AN797</f>
        <v>0</v>
      </c>
      <c r="AO797" s="745"/>
      <c r="AP797" s="745"/>
      <c r="AQ797" s="745"/>
      <c r="AR797" s="745"/>
      <c r="AS797" s="74"/>
    </row>
    <row r="798" spans="2:45" ht="18" customHeight="1" x14ac:dyDescent="0.15">
      <c r="B798" s="1075"/>
      <c r="C798" s="1076"/>
      <c r="D798" s="1076"/>
      <c r="E798" s="1076"/>
      <c r="F798" s="1076"/>
      <c r="G798" s="1076"/>
      <c r="H798" s="1076"/>
      <c r="I798" s="1161"/>
      <c r="J798" s="1075"/>
      <c r="K798" s="1076"/>
      <c r="L798" s="1076"/>
      <c r="M798" s="1076"/>
      <c r="N798" s="1077"/>
      <c r="O798" s="75">
        <f>'事業主控（こちらにご入力下さい）'!O798</f>
        <v>0</v>
      </c>
      <c r="P798" s="16" t="s">
        <v>45</v>
      </c>
      <c r="Q798" s="75">
        <f>'事業主控（こちらにご入力下さい）'!Q798</f>
        <v>0</v>
      </c>
      <c r="R798" s="16" t="s">
        <v>46</v>
      </c>
      <c r="S798" s="75">
        <f>'事業主控（こちらにご入力下さい）'!S798</f>
        <v>0</v>
      </c>
      <c r="T798" s="480" t="s">
        <v>48</v>
      </c>
      <c r="U798" s="480"/>
      <c r="V798" s="927">
        <f>'事業主控（こちらにご入力下さい）'!V798</f>
        <v>0</v>
      </c>
      <c r="W798" s="928"/>
      <c r="X798" s="928"/>
      <c r="Y798" s="928"/>
      <c r="Z798" s="927">
        <f>'事業主控（こちらにご入力下さい）'!Z798</f>
        <v>0</v>
      </c>
      <c r="AA798" s="928"/>
      <c r="AB798" s="928"/>
      <c r="AC798" s="928"/>
      <c r="AD798" s="927">
        <f>'事業主控（こちらにご入力下さい）'!AD798</f>
        <v>0</v>
      </c>
      <c r="AE798" s="928"/>
      <c r="AF798" s="928"/>
      <c r="AG798" s="928"/>
      <c r="AH798" s="927">
        <f>'事業主控（こちらにご入力下さい）'!AH798</f>
        <v>0</v>
      </c>
      <c r="AI798" s="928"/>
      <c r="AJ798" s="928"/>
      <c r="AK798" s="1082"/>
      <c r="AL798" s="439">
        <f>'事業主控（こちらにご入力下さい）'!AL798</f>
        <v>0</v>
      </c>
      <c r="AM798" s="1081"/>
      <c r="AN798" s="708">
        <f>'事業主控（こちらにご入力下さい）'!AN798</f>
        <v>0</v>
      </c>
      <c r="AO798" s="709"/>
      <c r="AP798" s="709"/>
      <c r="AQ798" s="709"/>
      <c r="AR798" s="709"/>
      <c r="AS798" s="58"/>
    </row>
    <row r="799" spans="2:45" ht="18" customHeight="1" x14ac:dyDescent="0.15">
      <c r="B799" s="1072">
        <f>'事業主控（こちらにご入力下さい）'!B799</f>
        <v>0</v>
      </c>
      <c r="C799" s="1073"/>
      <c r="D799" s="1073"/>
      <c r="E799" s="1073"/>
      <c r="F799" s="1073"/>
      <c r="G799" s="1073"/>
      <c r="H799" s="1073"/>
      <c r="I799" s="1160"/>
      <c r="J799" s="1072">
        <f>'事業主控（こちらにご入力下さい）'!J799</f>
        <v>0</v>
      </c>
      <c r="K799" s="1073"/>
      <c r="L799" s="1073"/>
      <c r="M799" s="1073"/>
      <c r="N799" s="1074"/>
      <c r="O799" s="71">
        <f>'事業主控（こちらにご入力下さい）'!O799</f>
        <v>0</v>
      </c>
      <c r="P799" s="5" t="s">
        <v>45</v>
      </c>
      <c r="Q799" s="71">
        <f>'事業主控（こちらにご入力下さい）'!Q799</f>
        <v>0</v>
      </c>
      <c r="R799" s="5" t="s">
        <v>46</v>
      </c>
      <c r="S799" s="71">
        <f>'事業主控（こちらにご入力下さい）'!S799</f>
        <v>0</v>
      </c>
      <c r="T799" s="1022" t="s">
        <v>47</v>
      </c>
      <c r="U799" s="1022"/>
      <c r="V799" s="742">
        <f>'事業主控（こちらにご入力下さい）'!V799</f>
        <v>0</v>
      </c>
      <c r="W799" s="743"/>
      <c r="X799" s="743"/>
      <c r="Y799" s="66"/>
      <c r="Z799" s="53"/>
      <c r="AA799" s="73"/>
      <c r="AB799" s="73"/>
      <c r="AC799" s="66"/>
      <c r="AD799" s="53"/>
      <c r="AE799" s="73"/>
      <c r="AF799" s="73"/>
      <c r="AG799" s="66"/>
      <c r="AH799" s="744">
        <f>'事業主控（こちらにご入力下さい）'!AH799</f>
        <v>0</v>
      </c>
      <c r="AI799" s="745"/>
      <c r="AJ799" s="745"/>
      <c r="AK799" s="1080"/>
      <c r="AL799" s="53"/>
      <c r="AM799" s="54"/>
      <c r="AN799" s="744">
        <f>'事業主控（こちらにご入力下さい）'!AN799</f>
        <v>0</v>
      </c>
      <c r="AO799" s="745"/>
      <c r="AP799" s="745"/>
      <c r="AQ799" s="745"/>
      <c r="AR799" s="745"/>
      <c r="AS799" s="74"/>
    </row>
    <row r="800" spans="2:45" ht="18" customHeight="1" x14ac:dyDescent="0.15">
      <c r="B800" s="1075"/>
      <c r="C800" s="1076"/>
      <c r="D800" s="1076"/>
      <c r="E800" s="1076"/>
      <c r="F800" s="1076"/>
      <c r="G800" s="1076"/>
      <c r="H800" s="1076"/>
      <c r="I800" s="1161"/>
      <c r="J800" s="1075"/>
      <c r="K800" s="1076"/>
      <c r="L800" s="1076"/>
      <c r="M800" s="1076"/>
      <c r="N800" s="1077"/>
      <c r="O800" s="75">
        <f>'事業主控（こちらにご入力下さい）'!O800</f>
        <v>0</v>
      </c>
      <c r="P800" s="16" t="s">
        <v>45</v>
      </c>
      <c r="Q800" s="75">
        <f>'事業主控（こちらにご入力下さい）'!Q800</f>
        <v>0</v>
      </c>
      <c r="R800" s="16" t="s">
        <v>46</v>
      </c>
      <c r="S800" s="75">
        <f>'事業主控（こちらにご入力下さい）'!S800</f>
        <v>0</v>
      </c>
      <c r="T800" s="480" t="s">
        <v>48</v>
      </c>
      <c r="U800" s="480"/>
      <c r="V800" s="927">
        <f>'事業主控（こちらにご入力下さい）'!V800</f>
        <v>0</v>
      </c>
      <c r="W800" s="928"/>
      <c r="X800" s="928"/>
      <c r="Y800" s="928"/>
      <c r="Z800" s="927">
        <f>'事業主控（こちらにご入力下さい）'!Z800</f>
        <v>0</v>
      </c>
      <c r="AA800" s="928"/>
      <c r="AB800" s="928"/>
      <c r="AC800" s="928"/>
      <c r="AD800" s="927">
        <f>'事業主控（こちらにご入力下さい）'!AD800</f>
        <v>0</v>
      </c>
      <c r="AE800" s="928"/>
      <c r="AF800" s="928"/>
      <c r="AG800" s="928"/>
      <c r="AH800" s="927">
        <f>'事業主控（こちらにご入力下さい）'!AH800</f>
        <v>0</v>
      </c>
      <c r="AI800" s="928"/>
      <c r="AJ800" s="928"/>
      <c r="AK800" s="1082"/>
      <c r="AL800" s="439">
        <f>'事業主控（こちらにご入力下さい）'!AL800</f>
        <v>0</v>
      </c>
      <c r="AM800" s="1081"/>
      <c r="AN800" s="708">
        <f>'事業主控（こちらにご入力下さい）'!AN800</f>
        <v>0</v>
      </c>
      <c r="AO800" s="709"/>
      <c r="AP800" s="709"/>
      <c r="AQ800" s="709"/>
      <c r="AR800" s="709"/>
      <c r="AS800" s="58"/>
    </row>
    <row r="801" spans="2:45" ht="18" customHeight="1" x14ac:dyDescent="0.15">
      <c r="B801" s="441" t="s">
        <v>85</v>
      </c>
      <c r="C801" s="442"/>
      <c r="D801" s="442"/>
      <c r="E801" s="443"/>
      <c r="F801" s="1163">
        <f>'事業主控（こちらにご入力下さい）'!F801</f>
        <v>0</v>
      </c>
      <c r="G801" s="1164"/>
      <c r="H801" s="1164"/>
      <c r="I801" s="1164"/>
      <c r="J801" s="1164"/>
      <c r="K801" s="1164"/>
      <c r="L801" s="1164"/>
      <c r="M801" s="1164"/>
      <c r="N801" s="1165"/>
      <c r="O801" s="441" t="s">
        <v>63</v>
      </c>
      <c r="P801" s="442"/>
      <c r="Q801" s="442"/>
      <c r="R801" s="442"/>
      <c r="S801" s="442"/>
      <c r="T801" s="442"/>
      <c r="U801" s="443"/>
      <c r="V801" s="744">
        <f>'事業主控（こちらにご入力下さい）'!V801</f>
        <v>0</v>
      </c>
      <c r="W801" s="745"/>
      <c r="X801" s="745"/>
      <c r="Y801" s="1080"/>
      <c r="Z801" s="53"/>
      <c r="AA801" s="73"/>
      <c r="AB801" s="73"/>
      <c r="AC801" s="66"/>
      <c r="AD801" s="53"/>
      <c r="AE801" s="73"/>
      <c r="AF801" s="73"/>
      <c r="AG801" s="66"/>
      <c r="AH801" s="744">
        <f>'事業主控（こちらにご入力下さい）'!AH801</f>
        <v>0</v>
      </c>
      <c r="AI801" s="745"/>
      <c r="AJ801" s="745"/>
      <c r="AK801" s="1080"/>
      <c r="AL801" s="53"/>
      <c r="AM801" s="54"/>
      <c r="AN801" s="744">
        <f>'事業主控（こちらにご入力下さい）'!AN801</f>
        <v>0</v>
      </c>
      <c r="AO801" s="745"/>
      <c r="AP801" s="745"/>
      <c r="AQ801" s="745"/>
      <c r="AR801" s="745"/>
      <c r="AS801" s="74"/>
    </row>
    <row r="802" spans="2:45" ht="18" customHeight="1" x14ac:dyDescent="0.15">
      <c r="B802" s="444"/>
      <c r="C802" s="445"/>
      <c r="D802" s="445"/>
      <c r="E802" s="446"/>
      <c r="F802" s="1166"/>
      <c r="G802" s="1167"/>
      <c r="H802" s="1167"/>
      <c r="I802" s="1167"/>
      <c r="J802" s="1167"/>
      <c r="K802" s="1167"/>
      <c r="L802" s="1167"/>
      <c r="M802" s="1167"/>
      <c r="N802" s="1168"/>
      <c r="O802" s="444"/>
      <c r="P802" s="445"/>
      <c r="Q802" s="445"/>
      <c r="R802" s="445"/>
      <c r="S802" s="445"/>
      <c r="T802" s="445"/>
      <c r="U802" s="446"/>
      <c r="V802" s="434">
        <f>'事業主控（こちらにご入力下さい）'!V802</f>
        <v>0</v>
      </c>
      <c r="W802" s="1054"/>
      <c r="X802" s="1054"/>
      <c r="Y802" s="1055"/>
      <c r="Z802" s="434">
        <f>'事業主控（こちらにご入力下さい）'!Z802</f>
        <v>0</v>
      </c>
      <c r="AA802" s="1052"/>
      <c r="AB802" s="1052"/>
      <c r="AC802" s="1053"/>
      <c r="AD802" s="434">
        <f>'事業主控（こちらにご入力下さい）'!AD802</f>
        <v>0</v>
      </c>
      <c r="AE802" s="1052"/>
      <c r="AF802" s="1052"/>
      <c r="AG802" s="1053"/>
      <c r="AH802" s="434">
        <f>'事業主控（こちらにご入力下さい）'!AH802</f>
        <v>0</v>
      </c>
      <c r="AI802" s="435"/>
      <c r="AJ802" s="435"/>
      <c r="AK802" s="435"/>
      <c r="AL802" s="55"/>
      <c r="AM802" s="56"/>
      <c r="AN802" s="434">
        <f>'事業主控（こちらにご入力下さい）'!AN802</f>
        <v>0</v>
      </c>
      <c r="AO802" s="1054"/>
      <c r="AP802" s="1054"/>
      <c r="AQ802" s="1054"/>
      <c r="AR802" s="1054"/>
      <c r="AS802" s="182"/>
    </row>
    <row r="803" spans="2:45" ht="18" customHeight="1" x14ac:dyDescent="0.15">
      <c r="B803" s="447"/>
      <c r="C803" s="448"/>
      <c r="D803" s="448"/>
      <c r="E803" s="449"/>
      <c r="F803" s="1169"/>
      <c r="G803" s="1170"/>
      <c r="H803" s="1170"/>
      <c r="I803" s="1170"/>
      <c r="J803" s="1170"/>
      <c r="K803" s="1170"/>
      <c r="L803" s="1170"/>
      <c r="M803" s="1170"/>
      <c r="N803" s="1171"/>
      <c r="O803" s="447"/>
      <c r="P803" s="448"/>
      <c r="Q803" s="448"/>
      <c r="R803" s="448"/>
      <c r="S803" s="448"/>
      <c r="T803" s="448"/>
      <c r="U803" s="449"/>
      <c r="V803" s="708">
        <f>'事業主控（こちらにご入力下さい）'!V803</f>
        <v>0</v>
      </c>
      <c r="W803" s="709"/>
      <c r="X803" s="709"/>
      <c r="Y803" s="1079"/>
      <c r="Z803" s="708">
        <f>'事業主控（こちらにご入力下さい）'!Z803</f>
        <v>0</v>
      </c>
      <c r="AA803" s="709"/>
      <c r="AB803" s="709"/>
      <c r="AC803" s="1079"/>
      <c r="AD803" s="708">
        <f>'事業主控（こちらにご入力下さい）'!AD803</f>
        <v>0</v>
      </c>
      <c r="AE803" s="709"/>
      <c r="AF803" s="709"/>
      <c r="AG803" s="1079"/>
      <c r="AH803" s="708">
        <f>'事業主控（こちらにご入力下さい）'!AH803</f>
        <v>0</v>
      </c>
      <c r="AI803" s="709"/>
      <c r="AJ803" s="709"/>
      <c r="AK803" s="1079"/>
      <c r="AL803" s="57"/>
      <c r="AM803" s="58"/>
      <c r="AN803" s="708">
        <f>'事業主控（こちらにご入力下さい）'!AN803</f>
        <v>0</v>
      </c>
      <c r="AO803" s="709"/>
      <c r="AP803" s="709"/>
      <c r="AQ803" s="709"/>
      <c r="AR803" s="709"/>
      <c r="AS803" s="58"/>
    </row>
    <row r="804" spans="2:45" ht="18" customHeight="1" x14ac:dyDescent="0.15">
      <c r="AN804" s="1078">
        <f>'事業主控（こちらにご入力下さい）'!AN804:AR804</f>
        <v>0</v>
      </c>
      <c r="AO804" s="1078"/>
      <c r="AP804" s="1078"/>
      <c r="AQ804" s="1078"/>
      <c r="AR804" s="1078"/>
    </row>
    <row r="805" spans="2:45" ht="31.5" customHeight="1" x14ac:dyDescent="0.15">
      <c r="AN805" s="82"/>
      <c r="AO805" s="82"/>
      <c r="AP805" s="82"/>
      <c r="AQ805" s="82"/>
      <c r="AR805" s="82"/>
    </row>
    <row r="806" spans="2:45" ht="7.5" customHeight="1" x14ac:dyDescent="0.15">
      <c r="X806" s="6"/>
      <c r="Y806" s="6"/>
    </row>
    <row r="807" spans="2:45" ht="10.5" customHeight="1" x14ac:dyDescent="0.15">
      <c r="X807" s="6"/>
      <c r="Y807" s="6"/>
    </row>
    <row r="808" spans="2:45" ht="5.25" customHeight="1" x14ac:dyDescent="0.15">
      <c r="X808" s="6"/>
      <c r="Y808" s="6"/>
    </row>
    <row r="809" spans="2:45" ht="5.25" customHeight="1" x14ac:dyDescent="0.15">
      <c r="X809" s="6"/>
      <c r="Y809" s="6"/>
    </row>
    <row r="810" spans="2:45" ht="5.25" customHeight="1" x14ac:dyDescent="0.15">
      <c r="X810" s="6"/>
      <c r="Y810" s="6"/>
    </row>
    <row r="811" spans="2:45" ht="5.25" customHeight="1" x14ac:dyDescent="0.15">
      <c r="X811" s="6"/>
      <c r="Y811" s="6"/>
    </row>
    <row r="812" spans="2:45" ht="17.25" customHeight="1" x14ac:dyDescent="0.15">
      <c r="B812" s="2" t="s">
        <v>50</v>
      </c>
      <c r="S812" s="4"/>
      <c r="T812" s="4"/>
      <c r="U812" s="4"/>
      <c r="V812" s="4"/>
      <c r="W812" s="4"/>
      <c r="AL812" s="48"/>
      <c r="AM812" s="48"/>
      <c r="AN812" s="48"/>
      <c r="AO812" s="48"/>
    </row>
    <row r="813" spans="2:45" ht="12.75" customHeight="1" x14ac:dyDescent="0.15">
      <c r="M813" s="49"/>
      <c r="N813" s="49"/>
      <c r="O813" s="49"/>
      <c r="P813" s="49"/>
      <c r="Q813" s="49"/>
      <c r="R813" s="49"/>
      <c r="S813" s="49"/>
      <c r="T813" s="50"/>
      <c r="U813" s="50"/>
      <c r="V813" s="50"/>
      <c r="W813" s="50"/>
      <c r="X813" s="50"/>
      <c r="Y813" s="50"/>
      <c r="Z813" s="50"/>
      <c r="AA813" s="49"/>
      <c r="AB813" s="49"/>
      <c r="AC813" s="49"/>
      <c r="AL813" s="48"/>
      <c r="AM813" s="560" t="s">
        <v>268</v>
      </c>
      <c r="AN813" s="1172"/>
      <c r="AO813" s="1172"/>
      <c r="AP813" s="1173"/>
    </row>
    <row r="814" spans="2:45" ht="12.75" customHeight="1" x14ac:dyDescent="0.15">
      <c r="M814" s="49"/>
      <c r="N814" s="49"/>
      <c r="O814" s="49"/>
      <c r="P814" s="49"/>
      <c r="Q814" s="49"/>
      <c r="R814" s="49"/>
      <c r="S814" s="49"/>
      <c r="T814" s="50"/>
      <c r="U814" s="50"/>
      <c r="V814" s="50"/>
      <c r="W814" s="50"/>
      <c r="X814" s="50"/>
      <c r="Y814" s="50"/>
      <c r="Z814" s="50"/>
      <c r="AA814" s="49"/>
      <c r="AB814" s="49"/>
      <c r="AC814" s="49"/>
      <c r="AL814" s="48"/>
      <c r="AM814" s="1174"/>
      <c r="AN814" s="1175"/>
      <c r="AO814" s="1175"/>
      <c r="AP814" s="1176"/>
    </row>
    <row r="815" spans="2:45" ht="12.75" customHeight="1" x14ac:dyDescent="0.15">
      <c r="M815" s="49"/>
      <c r="N815" s="49"/>
      <c r="O815" s="49"/>
      <c r="P815" s="49"/>
      <c r="Q815" s="49"/>
      <c r="R815" s="49"/>
      <c r="S815" s="49"/>
      <c r="T815" s="49"/>
      <c r="U815" s="49"/>
      <c r="V815" s="49"/>
      <c r="W815" s="49"/>
      <c r="X815" s="49"/>
      <c r="Y815" s="49"/>
      <c r="Z815" s="49"/>
      <c r="AA815" s="49"/>
      <c r="AB815" s="49"/>
      <c r="AC815" s="49"/>
      <c r="AL815" s="48"/>
      <c r="AM815" s="48"/>
      <c r="AN815" s="222"/>
      <c r="AO815" s="222"/>
    </row>
    <row r="816" spans="2:45" ht="6" customHeight="1" x14ac:dyDescent="0.15">
      <c r="M816" s="49"/>
      <c r="N816" s="49"/>
      <c r="O816" s="49"/>
      <c r="P816" s="49"/>
      <c r="Q816" s="49"/>
      <c r="R816" s="49"/>
      <c r="S816" s="49"/>
      <c r="T816" s="49"/>
      <c r="U816" s="49"/>
      <c r="V816" s="49"/>
      <c r="W816" s="49"/>
      <c r="X816" s="49"/>
      <c r="Y816" s="49"/>
      <c r="Z816" s="49"/>
      <c r="AA816" s="49"/>
      <c r="AB816" s="49"/>
      <c r="AC816" s="49"/>
      <c r="AL816" s="48"/>
      <c r="AM816" s="48"/>
    </row>
    <row r="817" spans="2:45" ht="12.75" customHeight="1" x14ac:dyDescent="0.15">
      <c r="B817" s="566" t="s">
        <v>2</v>
      </c>
      <c r="C817" s="567"/>
      <c r="D817" s="567"/>
      <c r="E817" s="567"/>
      <c r="F817" s="567"/>
      <c r="G817" s="567"/>
      <c r="H817" s="567"/>
      <c r="I817" s="567"/>
      <c r="J817" s="569" t="s">
        <v>10</v>
      </c>
      <c r="K817" s="569"/>
      <c r="L817" s="3" t="s">
        <v>3</v>
      </c>
      <c r="M817" s="569" t="s">
        <v>11</v>
      </c>
      <c r="N817" s="569"/>
      <c r="O817" s="570" t="s">
        <v>12</v>
      </c>
      <c r="P817" s="569"/>
      <c r="Q817" s="569"/>
      <c r="R817" s="569"/>
      <c r="S817" s="569"/>
      <c r="T817" s="569"/>
      <c r="U817" s="569" t="s">
        <v>13</v>
      </c>
      <c r="V817" s="569"/>
      <c r="W817" s="569"/>
      <c r="AD817" s="5"/>
      <c r="AE817" s="5"/>
      <c r="AF817" s="5"/>
      <c r="AG817" s="5"/>
      <c r="AH817" s="5"/>
      <c r="AI817" s="5"/>
      <c r="AJ817" s="5"/>
      <c r="AL817" s="571">
        <f>$AL$9</f>
        <v>0</v>
      </c>
      <c r="AM817" s="572"/>
      <c r="AN817" s="502" t="s">
        <v>4</v>
      </c>
      <c r="AO817" s="502"/>
      <c r="AP817" s="572">
        <v>20</v>
      </c>
      <c r="AQ817" s="572"/>
      <c r="AR817" s="502" t="s">
        <v>5</v>
      </c>
      <c r="AS817" s="503"/>
    </row>
    <row r="818" spans="2:45" ht="13.5" customHeight="1" x14ac:dyDescent="0.15">
      <c r="B818" s="567"/>
      <c r="C818" s="567"/>
      <c r="D818" s="567"/>
      <c r="E818" s="567"/>
      <c r="F818" s="567"/>
      <c r="G818" s="567"/>
      <c r="H818" s="567"/>
      <c r="I818" s="567"/>
      <c r="J818" s="508" t="str">
        <f>$J$10</f>
        <v>1</v>
      </c>
      <c r="K818" s="510" t="str">
        <f>$K$10</f>
        <v>2</v>
      </c>
      <c r="L818" s="513" t="str">
        <f>$L$10</f>
        <v>1</v>
      </c>
      <c r="M818" s="516" t="str">
        <f>$M$10</f>
        <v>0</v>
      </c>
      <c r="N818" s="510" t="str">
        <f>$N$10</f>
        <v>3</v>
      </c>
      <c r="O818" s="516" t="str">
        <f>$O$10</f>
        <v>9</v>
      </c>
      <c r="P818" s="519" t="str">
        <f>$P$10</f>
        <v>3</v>
      </c>
      <c r="Q818" s="519" t="str">
        <f>$Q$10</f>
        <v>9</v>
      </c>
      <c r="R818" s="519" t="str">
        <f>$R$10</f>
        <v>0</v>
      </c>
      <c r="S818" s="519" t="str">
        <f>$S$10</f>
        <v>2</v>
      </c>
      <c r="T818" s="510" t="str">
        <f>$T$10</f>
        <v>5</v>
      </c>
      <c r="U818" s="516">
        <f>$U$10</f>
        <v>0</v>
      </c>
      <c r="V818" s="519">
        <f>$V$10</f>
        <v>0</v>
      </c>
      <c r="W818" s="510">
        <f>$W$10</f>
        <v>0</v>
      </c>
      <c r="AD818" s="5"/>
      <c r="AE818" s="5"/>
      <c r="AF818" s="5"/>
      <c r="AG818" s="5"/>
      <c r="AH818" s="5"/>
      <c r="AI818" s="5"/>
      <c r="AJ818" s="5"/>
      <c r="AL818" s="573"/>
      <c r="AM818" s="574"/>
      <c r="AN818" s="504"/>
      <c r="AO818" s="504"/>
      <c r="AP818" s="574"/>
      <c r="AQ818" s="574"/>
      <c r="AR818" s="504"/>
      <c r="AS818" s="505"/>
    </row>
    <row r="819" spans="2:45" ht="9" customHeight="1" x14ac:dyDescent="0.15">
      <c r="B819" s="567"/>
      <c r="C819" s="567"/>
      <c r="D819" s="567"/>
      <c r="E819" s="567"/>
      <c r="F819" s="567"/>
      <c r="G819" s="567"/>
      <c r="H819" s="567"/>
      <c r="I819" s="567"/>
      <c r="J819" s="509"/>
      <c r="K819" s="511"/>
      <c r="L819" s="514"/>
      <c r="M819" s="517"/>
      <c r="N819" s="511"/>
      <c r="O819" s="517"/>
      <c r="P819" s="520"/>
      <c r="Q819" s="520"/>
      <c r="R819" s="520"/>
      <c r="S819" s="520"/>
      <c r="T819" s="511"/>
      <c r="U819" s="517"/>
      <c r="V819" s="520"/>
      <c r="W819" s="511"/>
      <c r="AD819" s="5"/>
      <c r="AE819" s="5"/>
      <c r="AF819" s="5"/>
      <c r="AG819" s="5"/>
      <c r="AH819" s="5"/>
      <c r="AI819" s="5"/>
      <c r="AJ819" s="5"/>
      <c r="AL819" s="575"/>
      <c r="AM819" s="576"/>
      <c r="AN819" s="506"/>
      <c r="AO819" s="506"/>
      <c r="AP819" s="576"/>
      <c r="AQ819" s="576"/>
      <c r="AR819" s="506"/>
      <c r="AS819" s="507"/>
    </row>
    <row r="820" spans="2:45" ht="6" customHeight="1" x14ac:dyDescent="0.15">
      <c r="B820" s="568"/>
      <c r="C820" s="568"/>
      <c r="D820" s="568"/>
      <c r="E820" s="568"/>
      <c r="F820" s="568"/>
      <c r="G820" s="568"/>
      <c r="H820" s="568"/>
      <c r="I820" s="568"/>
      <c r="J820" s="509"/>
      <c r="K820" s="512"/>
      <c r="L820" s="515"/>
      <c r="M820" s="518"/>
      <c r="N820" s="512"/>
      <c r="O820" s="518"/>
      <c r="P820" s="521"/>
      <c r="Q820" s="521"/>
      <c r="R820" s="521"/>
      <c r="S820" s="521"/>
      <c r="T820" s="512"/>
      <c r="U820" s="518"/>
      <c r="V820" s="521"/>
      <c r="W820" s="512"/>
    </row>
    <row r="821" spans="2:45" ht="15" customHeight="1" x14ac:dyDescent="0.15">
      <c r="B821" s="487" t="s">
        <v>51</v>
      </c>
      <c r="C821" s="488"/>
      <c r="D821" s="488"/>
      <c r="E821" s="488"/>
      <c r="F821" s="488"/>
      <c r="G821" s="488"/>
      <c r="H821" s="488"/>
      <c r="I821" s="489"/>
      <c r="J821" s="487" t="s">
        <v>6</v>
      </c>
      <c r="K821" s="488"/>
      <c r="L821" s="488"/>
      <c r="M821" s="488"/>
      <c r="N821" s="496"/>
      <c r="O821" s="499" t="s">
        <v>52</v>
      </c>
      <c r="P821" s="488"/>
      <c r="Q821" s="488"/>
      <c r="R821" s="488"/>
      <c r="S821" s="488"/>
      <c r="T821" s="488"/>
      <c r="U821" s="489"/>
      <c r="V821" s="12" t="s">
        <v>53</v>
      </c>
      <c r="W821" s="27"/>
      <c r="X821" s="27"/>
      <c r="Y821" s="526" t="s">
        <v>54</v>
      </c>
      <c r="Z821" s="526"/>
      <c r="AA821" s="526"/>
      <c r="AB821" s="526"/>
      <c r="AC821" s="526"/>
      <c r="AD821" s="526"/>
      <c r="AE821" s="526"/>
      <c r="AF821" s="526"/>
      <c r="AG821" s="526"/>
      <c r="AH821" s="526"/>
      <c r="AI821" s="27"/>
      <c r="AJ821" s="27"/>
      <c r="AK821" s="28"/>
      <c r="AL821" s="527" t="s">
        <v>55</v>
      </c>
      <c r="AM821" s="527"/>
      <c r="AN821" s="528" t="s">
        <v>62</v>
      </c>
      <c r="AO821" s="528"/>
      <c r="AP821" s="528"/>
      <c r="AQ821" s="528"/>
      <c r="AR821" s="528"/>
      <c r="AS821" s="529"/>
    </row>
    <row r="822" spans="2:45" ht="13.5" customHeight="1" x14ac:dyDescent="0.15">
      <c r="B822" s="490"/>
      <c r="C822" s="491"/>
      <c r="D822" s="491"/>
      <c r="E822" s="491"/>
      <c r="F822" s="491"/>
      <c r="G822" s="491"/>
      <c r="H822" s="491"/>
      <c r="I822" s="492"/>
      <c r="J822" s="490"/>
      <c r="K822" s="491"/>
      <c r="L822" s="491"/>
      <c r="M822" s="491"/>
      <c r="N822" s="497"/>
      <c r="O822" s="500"/>
      <c r="P822" s="491"/>
      <c r="Q822" s="491"/>
      <c r="R822" s="491"/>
      <c r="S822" s="491"/>
      <c r="T822" s="491"/>
      <c r="U822" s="492"/>
      <c r="V822" s="530" t="s">
        <v>7</v>
      </c>
      <c r="W822" s="643"/>
      <c r="X822" s="643"/>
      <c r="Y822" s="644"/>
      <c r="Z822" s="536" t="s">
        <v>16</v>
      </c>
      <c r="AA822" s="537"/>
      <c r="AB822" s="537"/>
      <c r="AC822" s="538"/>
      <c r="AD822" s="648" t="s">
        <v>17</v>
      </c>
      <c r="AE822" s="649"/>
      <c r="AF822" s="649"/>
      <c r="AG822" s="650"/>
      <c r="AH822" s="1090" t="s">
        <v>86</v>
      </c>
      <c r="AI822" s="502"/>
      <c r="AJ822" s="502"/>
      <c r="AK822" s="503"/>
      <c r="AL822" s="554" t="s">
        <v>56</v>
      </c>
      <c r="AM822" s="554"/>
      <c r="AN822" s="556" t="s">
        <v>19</v>
      </c>
      <c r="AO822" s="557"/>
      <c r="AP822" s="557"/>
      <c r="AQ822" s="557"/>
      <c r="AR822" s="558"/>
      <c r="AS822" s="559"/>
    </row>
    <row r="823" spans="2:45" ht="13.5" customHeight="1" x14ac:dyDescent="0.15">
      <c r="B823" s="493"/>
      <c r="C823" s="494"/>
      <c r="D823" s="494"/>
      <c r="E823" s="494"/>
      <c r="F823" s="494"/>
      <c r="G823" s="494"/>
      <c r="H823" s="494"/>
      <c r="I823" s="495"/>
      <c r="J823" s="493"/>
      <c r="K823" s="494"/>
      <c r="L823" s="494"/>
      <c r="M823" s="494"/>
      <c r="N823" s="498"/>
      <c r="O823" s="501"/>
      <c r="P823" s="494"/>
      <c r="Q823" s="494"/>
      <c r="R823" s="494"/>
      <c r="S823" s="494"/>
      <c r="T823" s="494"/>
      <c r="U823" s="495"/>
      <c r="V823" s="645"/>
      <c r="W823" s="646"/>
      <c r="X823" s="646"/>
      <c r="Y823" s="647"/>
      <c r="Z823" s="539"/>
      <c r="AA823" s="540"/>
      <c r="AB823" s="540"/>
      <c r="AC823" s="541"/>
      <c r="AD823" s="651"/>
      <c r="AE823" s="652"/>
      <c r="AF823" s="652"/>
      <c r="AG823" s="653"/>
      <c r="AH823" s="1091"/>
      <c r="AI823" s="506"/>
      <c r="AJ823" s="506"/>
      <c r="AK823" s="507"/>
      <c r="AL823" s="555"/>
      <c r="AM823" s="555"/>
      <c r="AN823" s="524"/>
      <c r="AO823" s="524"/>
      <c r="AP823" s="524"/>
      <c r="AQ823" s="524"/>
      <c r="AR823" s="524"/>
      <c r="AS823" s="525"/>
    </row>
    <row r="824" spans="2:45" ht="18" customHeight="1" x14ac:dyDescent="0.15">
      <c r="B824" s="1092">
        <f>'事業主控（こちらにご入力下さい）'!B824</f>
        <v>0</v>
      </c>
      <c r="C824" s="1093"/>
      <c r="D824" s="1093"/>
      <c r="E824" s="1093"/>
      <c r="F824" s="1093"/>
      <c r="G824" s="1093"/>
      <c r="H824" s="1093"/>
      <c r="I824" s="1162"/>
      <c r="J824" s="1092">
        <f>'事業主控（こちらにご入力下さい）'!J824</f>
        <v>0</v>
      </c>
      <c r="K824" s="1093"/>
      <c r="L824" s="1093"/>
      <c r="M824" s="1093"/>
      <c r="N824" s="1094"/>
      <c r="O824" s="68">
        <f>'事業主控（こちらにご入力下さい）'!O824</f>
        <v>0</v>
      </c>
      <c r="P824" s="15" t="s">
        <v>45</v>
      </c>
      <c r="Q824" s="68">
        <f>'事業主控（こちらにご入力下さい）'!Q824</f>
        <v>0</v>
      </c>
      <c r="R824" s="15" t="s">
        <v>46</v>
      </c>
      <c r="S824" s="68">
        <f>'事業主控（こちらにご入力下さい）'!S824</f>
        <v>0</v>
      </c>
      <c r="T824" s="474" t="s">
        <v>47</v>
      </c>
      <c r="U824" s="474"/>
      <c r="V824" s="742">
        <f>'事業主控（こちらにご入力下さい）'!V824</f>
        <v>0</v>
      </c>
      <c r="W824" s="743"/>
      <c r="X824" s="743"/>
      <c r="Y824" s="65" t="s">
        <v>8</v>
      </c>
      <c r="Z824" s="53"/>
      <c r="AA824" s="73"/>
      <c r="AB824" s="73"/>
      <c r="AC824" s="65" t="s">
        <v>8</v>
      </c>
      <c r="AD824" s="53"/>
      <c r="AE824" s="73"/>
      <c r="AF824" s="73"/>
      <c r="AG824" s="70" t="s">
        <v>8</v>
      </c>
      <c r="AH824" s="1134">
        <f>'事業主控（こちらにご入力下さい）'!AH824</f>
        <v>0</v>
      </c>
      <c r="AI824" s="1135"/>
      <c r="AJ824" s="1135"/>
      <c r="AK824" s="1136"/>
      <c r="AL824" s="53"/>
      <c r="AM824" s="54"/>
      <c r="AN824" s="744">
        <f>'事業主控（こちらにご入力下さい）'!AN824</f>
        <v>0</v>
      </c>
      <c r="AO824" s="745"/>
      <c r="AP824" s="745"/>
      <c r="AQ824" s="745"/>
      <c r="AR824" s="745"/>
      <c r="AS824" s="70" t="s">
        <v>8</v>
      </c>
    </row>
    <row r="825" spans="2:45" ht="18" customHeight="1" x14ac:dyDescent="0.15">
      <c r="B825" s="1075"/>
      <c r="C825" s="1076"/>
      <c r="D825" s="1076"/>
      <c r="E825" s="1076"/>
      <c r="F825" s="1076"/>
      <c r="G825" s="1076"/>
      <c r="H825" s="1076"/>
      <c r="I825" s="1161"/>
      <c r="J825" s="1075"/>
      <c r="K825" s="1076"/>
      <c r="L825" s="1076"/>
      <c r="M825" s="1076"/>
      <c r="N825" s="1077"/>
      <c r="O825" s="75">
        <f>'事業主控（こちらにご入力下さい）'!O825</f>
        <v>0</v>
      </c>
      <c r="P825" s="16" t="s">
        <v>45</v>
      </c>
      <c r="Q825" s="75">
        <f>'事業主控（こちらにご入力下さい）'!Q825</f>
        <v>0</v>
      </c>
      <c r="R825" s="16" t="s">
        <v>46</v>
      </c>
      <c r="S825" s="75">
        <f>'事業主控（こちらにご入力下さい）'!S825</f>
        <v>0</v>
      </c>
      <c r="T825" s="480" t="s">
        <v>48</v>
      </c>
      <c r="U825" s="480"/>
      <c r="V825" s="708">
        <f>'事業主控（こちらにご入力下さい）'!V825</f>
        <v>0</v>
      </c>
      <c r="W825" s="709"/>
      <c r="X825" s="709"/>
      <c r="Y825" s="709"/>
      <c r="Z825" s="708">
        <f>'事業主控（こちらにご入力下さい）'!Z825</f>
        <v>0</v>
      </c>
      <c r="AA825" s="709"/>
      <c r="AB825" s="709"/>
      <c r="AC825" s="709"/>
      <c r="AD825" s="708">
        <f>'事業主控（こちらにご入力下さい）'!AD825</f>
        <v>0</v>
      </c>
      <c r="AE825" s="709"/>
      <c r="AF825" s="709"/>
      <c r="AG825" s="1079"/>
      <c r="AH825" s="708">
        <f>'事業主控（こちらにご入力下さい）'!AH825</f>
        <v>0</v>
      </c>
      <c r="AI825" s="709"/>
      <c r="AJ825" s="709"/>
      <c r="AK825" s="1079"/>
      <c r="AL825" s="439">
        <f>'事業主控（こちらにご入力下さい）'!AL825</f>
        <v>0</v>
      </c>
      <c r="AM825" s="1081"/>
      <c r="AN825" s="708">
        <f>'事業主控（こちらにご入力下さい）'!AN825</f>
        <v>0</v>
      </c>
      <c r="AO825" s="709"/>
      <c r="AP825" s="709"/>
      <c r="AQ825" s="709"/>
      <c r="AR825" s="709"/>
      <c r="AS825" s="58"/>
    </row>
    <row r="826" spans="2:45" ht="18" customHeight="1" x14ac:dyDescent="0.15">
      <c r="B826" s="1072">
        <f>'事業主控（こちらにご入力下さい）'!B826</f>
        <v>0</v>
      </c>
      <c r="C826" s="1073"/>
      <c r="D826" s="1073"/>
      <c r="E826" s="1073"/>
      <c r="F826" s="1073"/>
      <c r="G826" s="1073"/>
      <c r="H826" s="1073"/>
      <c r="I826" s="1160"/>
      <c r="J826" s="1072">
        <f>'事業主控（こちらにご入力下さい）'!J826</f>
        <v>0</v>
      </c>
      <c r="K826" s="1073"/>
      <c r="L826" s="1073"/>
      <c r="M826" s="1073"/>
      <c r="N826" s="1074"/>
      <c r="O826" s="71">
        <f>'事業主控（こちらにご入力下さい）'!O826</f>
        <v>0</v>
      </c>
      <c r="P826" s="5" t="s">
        <v>45</v>
      </c>
      <c r="Q826" s="71">
        <f>'事業主控（こちらにご入力下さい）'!Q826</f>
        <v>0</v>
      </c>
      <c r="R826" s="5" t="s">
        <v>46</v>
      </c>
      <c r="S826" s="71">
        <f>'事業主控（こちらにご入力下さい）'!S826</f>
        <v>0</v>
      </c>
      <c r="T826" s="1022" t="s">
        <v>47</v>
      </c>
      <c r="U826" s="1022"/>
      <c r="V826" s="742">
        <f>'事業主控（こちらにご入力下さい）'!V826</f>
        <v>0</v>
      </c>
      <c r="W826" s="743"/>
      <c r="X826" s="743"/>
      <c r="Y826" s="66"/>
      <c r="Z826" s="53"/>
      <c r="AA826" s="73"/>
      <c r="AB826" s="73"/>
      <c r="AC826" s="66"/>
      <c r="AD826" s="53"/>
      <c r="AE826" s="73"/>
      <c r="AF826" s="73"/>
      <c r="AG826" s="66"/>
      <c r="AH826" s="744">
        <f>'事業主控（こちらにご入力下さい）'!AH826</f>
        <v>0</v>
      </c>
      <c r="AI826" s="745"/>
      <c r="AJ826" s="745"/>
      <c r="AK826" s="1080"/>
      <c r="AL826" s="53"/>
      <c r="AM826" s="54"/>
      <c r="AN826" s="744">
        <f>'事業主控（こちらにご入力下さい）'!AN826</f>
        <v>0</v>
      </c>
      <c r="AO826" s="745"/>
      <c r="AP826" s="745"/>
      <c r="AQ826" s="745"/>
      <c r="AR826" s="745"/>
      <c r="AS826" s="74"/>
    </row>
    <row r="827" spans="2:45" ht="18" customHeight="1" x14ac:dyDescent="0.15">
      <c r="B827" s="1075"/>
      <c r="C827" s="1076"/>
      <c r="D827" s="1076"/>
      <c r="E827" s="1076"/>
      <c r="F827" s="1076"/>
      <c r="G827" s="1076"/>
      <c r="H827" s="1076"/>
      <c r="I827" s="1161"/>
      <c r="J827" s="1075"/>
      <c r="K827" s="1076"/>
      <c r="L827" s="1076"/>
      <c r="M827" s="1076"/>
      <c r="N827" s="1077"/>
      <c r="O827" s="75">
        <f>'事業主控（こちらにご入力下さい）'!O827</f>
        <v>0</v>
      </c>
      <c r="P827" s="16" t="s">
        <v>45</v>
      </c>
      <c r="Q827" s="75">
        <f>'事業主控（こちらにご入力下さい）'!Q827</f>
        <v>0</v>
      </c>
      <c r="R827" s="16" t="s">
        <v>46</v>
      </c>
      <c r="S827" s="75">
        <f>'事業主控（こちらにご入力下さい）'!S827</f>
        <v>0</v>
      </c>
      <c r="T827" s="480" t="s">
        <v>48</v>
      </c>
      <c r="U827" s="480"/>
      <c r="V827" s="927">
        <f>'事業主控（こちらにご入力下さい）'!V827</f>
        <v>0</v>
      </c>
      <c r="W827" s="928"/>
      <c r="X827" s="928"/>
      <c r="Y827" s="928"/>
      <c r="Z827" s="927">
        <f>'事業主控（こちらにご入力下さい）'!Z827</f>
        <v>0</v>
      </c>
      <c r="AA827" s="928"/>
      <c r="AB827" s="928"/>
      <c r="AC827" s="928"/>
      <c r="AD827" s="927">
        <f>'事業主控（こちらにご入力下さい）'!AD827</f>
        <v>0</v>
      </c>
      <c r="AE827" s="928"/>
      <c r="AF827" s="928"/>
      <c r="AG827" s="928"/>
      <c r="AH827" s="927">
        <f>'事業主控（こちらにご入力下さい）'!AH827</f>
        <v>0</v>
      </c>
      <c r="AI827" s="928"/>
      <c r="AJ827" s="928"/>
      <c r="AK827" s="1082"/>
      <c r="AL827" s="439">
        <f>'事業主控（こちらにご入力下さい）'!AL827</f>
        <v>0</v>
      </c>
      <c r="AM827" s="1081"/>
      <c r="AN827" s="708">
        <f>'事業主控（こちらにご入力下さい）'!AN827</f>
        <v>0</v>
      </c>
      <c r="AO827" s="709"/>
      <c r="AP827" s="709"/>
      <c r="AQ827" s="709"/>
      <c r="AR827" s="709"/>
      <c r="AS827" s="58"/>
    </row>
    <row r="828" spans="2:45" ht="18" customHeight="1" x14ac:dyDescent="0.15">
      <c r="B828" s="1072">
        <f>'事業主控（こちらにご入力下さい）'!B828</f>
        <v>0</v>
      </c>
      <c r="C828" s="1073"/>
      <c r="D828" s="1073"/>
      <c r="E828" s="1073"/>
      <c r="F828" s="1073"/>
      <c r="G828" s="1073"/>
      <c r="H828" s="1073"/>
      <c r="I828" s="1160"/>
      <c r="J828" s="1072">
        <f>'事業主控（こちらにご入力下さい）'!J828</f>
        <v>0</v>
      </c>
      <c r="K828" s="1073"/>
      <c r="L828" s="1073"/>
      <c r="M828" s="1073"/>
      <c r="N828" s="1074"/>
      <c r="O828" s="71">
        <f>'事業主控（こちらにご入力下さい）'!O828</f>
        <v>0</v>
      </c>
      <c r="P828" s="5" t="s">
        <v>45</v>
      </c>
      <c r="Q828" s="71">
        <f>'事業主控（こちらにご入力下さい）'!Q828</f>
        <v>0</v>
      </c>
      <c r="R828" s="5" t="s">
        <v>46</v>
      </c>
      <c r="S828" s="71">
        <f>'事業主控（こちらにご入力下さい）'!S828</f>
        <v>0</v>
      </c>
      <c r="T828" s="1022" t="s">
        <v>47</v>
      </c>
      <c r="U828" s="1022"/>
      <c r="V828" s="742">
        <f>'事業主控（こちらにご入力下さい）'!V828</f>
        <v>0</v>
      </c>
      <c r="W828" s="743"/>
      <c r="X828" s="743"/>
      <c r="Y828" s="66"/>
      <c r="Z828" s="53"/>
      <c r="AA828" s="73"/>
      <c r="AB828" s="73"/>
      <c r="AC828" s="66"/>
      <c r="AD828" s="53"/>
      <c r="AE828" s="73"/>
      <c r="AF828" s="73"/>
      <c r="AG828" s="66"/>
      <c r="AH828" s="744">
        <f>'事業主控（こちらにご入力下さい）'!AH828</f>
        <v>0</v>
      </c>
      <c r="AI828" s="745"/>
      <c r="AJ828" s="745"/>
      <c r="AK828" s="1080"/>
      <c r="AL828" s="53"/>
      <c r="AM828" s="54"/>
      <c r="AN828" s="744">
        <f>'事業主控（こちらにご入力下さい）'!AN828</f>
        <v>0</v>
      </c>
      <c r="AO828" s="745"/>
      <c r="AP828" s="745"/>
      <c r="AQ828" s="745"/>
      <c r="AR828" s="745"/>
      <c r="AS828" s="74"/>
    </row>
    <row r="829" spans="2:45" ht="18" customHeight="1" x14ac:dyDescent="0.15">
      <c r="B829" s="1075"/>
      <c r="C829" s="1076"/>
      <c r="D829" s="1076"/>
      <c r="E829" s="1076"/>
      <c r="F829" s="1076"/>
      <c r="G829" s="1076"/>
      <c r="H829" s="1076"/>
      <c r="I829" s="1161"/>
      <c r="J829" s="1075"/>
      <c r="K829" s="1076"/>
      <c r="L829" s="1076"/>
      <c r="M829" s="1076"/>
      <c r="N829" s="1077"/>
      <c r="O829" s="75">
        <f>'事業主控（こちらにご入力下さい）'!O829</f>
        <v>0</v>
      </c>
      <c r="P829" s="16" t="s">
        <v>45</v>
      </c>
      <c r="Q829" s="75">
        <f>'事業主控（こちらにご入力下さい）'!Q829</f>
        <v>0</v>
      </c>
      <c r="R829" s="16" t="s">
        <v>46</v>
      </c>
      <c r="S829" s="75">
        <f>'事業主控（こちらにご入力下さい）'!S829</f>
        <v>0</v>
      </c>
      <c r="T829" s="480" t="s">
        <v>48</v>
      </c>
      <c r="U829" s="480"/>
      <c r="V829" s="927">
        <f>'事業主控（こちらにご入力下さい）'!V829</f>
        <v>0</v>
      </c>
      <c r="W829" s="928"/>
      <c r="X829" s="928"/>
      <c r="Y829" s="928"/>
      <c r="Z829" s="927">
        <f>'事業主控（こちらにご入力下さい）'!Z829</f>
        <v>0</v>
      </c>
      <c r="AA829" s="928"/>
      <c r="AB829" s="928"/>
      <c r="AC829" s="928"/>
      <c r="AD829" s="927">
        <f>'事業主控（こちらにご入力下さい）'!AD829</f>
        <v>0</v>
      </c>
      <c r="AE829" s="928"/>
      <c r="AF829" s="928"/>
      <c r="AG829" s="928"/>
      <c r="AH829" s="927">
        <f>'事業主控（こちらにご入力下さい）'!AH829</f>
        <v>0</v>
      </c>
      <c r="AI829" s="928"/>
      <c r="AJ829" s="928"/>
      <c r="AK829" s="1082"/>
      <c r="AL829" s="439">
        <f>'事業主控（こちらにご入力下さい）'!AL829</f>
        <v>0</v>
      </c>
      <c r="AM829" s="1081"/>
      <c r="AN829" s="708">
        <f>'事業主控（こちらにご入力下さい）'!AN829</f>
        <v>0</v>
      </c>
      <c r="AO829" s="709"/>
      <c r="AP829" s="709"/>
      <c r="AQ829" s="709"/>
      <c r="AR829" s="709"/>
      <c r="AS829" s="58"/>
    </row>
    <row r="830" spans="2:45" ht="18" customHeight="1" x14ac:dyDescent="0.15">
      <c r="B830" s="1072">
        <f>'事業主控（こちらにご入力下さい）'!B830</f>
        <v>0</v>
      </c>
      <c r="C830" s="1073"/>
      <c r="D830" s="1073"/>
      <c r="E830" s="1073"/>
      <c r="F830" s="1073"/>
      <c r="G830" s="1073"/>
      <c r="H830" s="1073"/>
      <c r="I830" s="1160"/>
      <c r="J830" s="1072">
        <f>'事業主控（こちらにご入力下さい）'!J830</f>
        <v>0</v>
      </c>
      <c r="K830" s="1073"/>
      <c r="L830" s="1073"/>
      <c r="M830" s="1073"/>
      <c r="N830" s="1074"/>
      <c r="O830" s="71">
        <f>'事業主控（こちらにご入力下さい）'!O830</f>
        <v>0</v>
      </c>
      <c r="P830" s="5" t="s">
        <v>45</v>
      </c>
      <c r="Q830" s="71">
        <f>'事業主控（こちらにご入力下さい）'!Q830</f>
        <v>0</v>
      </c>
      <c r="R830" s="5" t="s">
        <v>46</v>
      </c>
      <c r="S830" s="71">
        <f>'事業主控（こちらにご入力下さい）'!S830</f>
        <v>0</v>
      </c>
      <c r="T830" s="1022" t="s">
        <v>47</v>
      </c>
      <c r="U830" s="1022"/>
      <c r="V830" s="742">
        <f>'事業主控（こちらにご入力下さい）'!V830</f>
        <v>0</v>
      </c>
      <c r="W830" s="743"/>
      <c r="X830" s="743"/>
      <c r="Y830" s="66"/>
      <c r="Z830" s="53"/>
      <c r="AA830" s="73"/>
      <c r="AB830" s="73"/>
      <c r="AC830" s="66"/>
      <c r="AD830" s="53"/>
      <c r="AE830" s="73"/>
      <c r="AF830" s="73"/>
      <c r="AG830" s="66"/>
      <c r="AH830" s="744">
        <f>'事業主控（こちらにご入力下さい）'!AH830</f>
        <v>0</v>
      </c>
      <c r="AI830" s="745"/>
      <c r="AJ830" s="745"/>
      <c r="AK830" s="1080"/>
      <c r="AL830" s="53"/>
      <c r="AM830" s="54"/>
      <c r="AN830" s="744">
        <f>'事業主控（こちらにご入力下さい）'!AN830</f>
        <v>0</v>
      </c>
      <c r="AO830" s="745"/>
      <c r="AP830" s="745"/>
      <c r="AQ830" s="745"/>
      <c r="AR830" s="745"/>
      <c r="AS830" s="74"/>
    </row>
    <row r="831" spans="2:45" ht="18" customHeight="1" x14ac:dyDescent="0.15">
      <c r="B831" s="1075"/>
      <c r="C831" s="1076"/>
      <c r="D831" s="1076"/>
      <c r="E831" s="1076"/>
      <c r="F831" s="1076"/>
      <c r="G831" s="1076"/>
      <c r="H831" s="1076"/>
      <c r="I831" s="1161"/>
      <c r="J831" s="1075"/>
      <c r="K831" s="1076"/>
      <c r="L831" s="1076"/>
      <c r="M831" s="1076"/>
      <c r="N831" s="1077"/>
      <c r="O831" s="75">
        <f>'事業主控（こちらにご入力下さい）'!O831</f>
        <v>0</v>
      </c>
      <c r="P831" s="16" t="s">
        <v>45</v>
      </c>
      <c r="Q831" s="75">
        <f>'事業主控（こちらにご入力下さい）'!Q831</f>
        <v>0</v>
      </c>
      <c r="R831" s="16" t="s">
        <v>46</v>
      </c>
      <c r="S831" s="75">
        <f>'事業主控（こちらにご入力下さい）'!S831</f>
        <v>0</v>
      </c>
      <c r="T831" s="480" t="s">
        <v>48</v>
      </c>
      <c r="U831" s="480"/>
      <c r="V831" s="927">
        <f>'事業主控（こちらにご入力下さい）'!V831</f>
        <v>0</v>
      </c>
      <c r="W831" s="928"/>
      <c r="X831" s="928"/>
      <c r="Y831" s="928"/>
      <c r="Z831" s="927">
        <f>'事業主控（こちらにご入力下さい）'!Z831</f>
        <v>0</v>
      </c>
      <c r="AA831" s="928"/>
      <c r="AB831" s="928"/>
      <c r="AC831" s="928"/>
      <c r="AD831" s="927">
        <f>'事業主控（こちらにご入力下さい）'!AD831</f>
        <v>0</v>
      </c>
      <c r="AE831" s="928"/>
      <c r="AF831" s="928"/>
      <c r="AG831" s="928"/>
      <c r="AH831" s="927">
        <f>'事業主控（こちらにご入力下さい）'!AH831</f>
        <v>0</v>
      </c>
      <c r="AI831" s="928"/>
      <c r="AJ831" s="928"/>
      <c r="AK831" s="1082"/>
      <c r="AL831" s="439">
        <f>'事業主控（こちらにご入力下さい）'!AL831</f>
        <v>0</v>
      </c>
      <c r="AM831" s="1081"/>
      <c r="AN831" s="708">
        <f>'事業主控（こちらにご入力下さい）'!AN831</f>
        <v>0</v>
      </c>
      <c r="AO831" s="709"/>
      <c r="AP831" s="709"/>
      <c r="AQ831" s="709"/>
      <c r="AR831" s="709"/>
      <c r="AS831" s="58"/>
    </row>
    <row r="832" spans="2:45" ht="18" customHeight="1" x14ac:dyDescent="0.15">
      <c r="B832" s="1072">
        <f>'事業主控（こちらにご入力下さい）'!B832</f>
        <v>0</v>
      </c>
      <c r="C832" s="1073"/>
      <c r="D832" s="1073"/>
      <c r="E832" s="1073"/>
      <c r="F832" s="1073"/>
      <c r="G832" s="1073"/>
      <c r="H832" s="1073"/>
      <c r="I832" s="1160"/>
      <c r="J832" s="1072">
        <f>'事業主控（こちらにご入力下さい）'!J832</f>
        <v>0</v>
      </c>
      <c r="K832" s="1073"/>
      <c r="L832" s="1073"/>
      <c r="M832" s="1073"/>
      <c r="N832" s="1074"/>
      <c r="O832" s="71">
        <f>'事業主控（こちらにご入力下さい）'!O832</f>
        <v>0</v>
      </c>
      <c r="P832" s="5" t="s">
        <v>45</v>
      </c>
      <c r="Q832" s="71">
        <f>'事業主控（こちらにご入力下さい）'!Q832</f>
        <v>0</v>
      </c>
      <c r="R832" s="5" t="s">
        <v>46</v>
      </c>
      <c r="S832" s="71">
        <f>'事業主控（こちらにご入力下さい）'!S832</f>
        <v>0</v>
      </c>
      <c r="T832" s="1022" t="s">
        <v>47</v>
      </c>
      <c r="U832" s="1022"/>
      <c r="V832" s="742">
        <f>'事業主控（こちらにご入力下さい）'!V832</f>
        <v>0</v>
      </c>
      <c r="W832" s="743"/>
      <c r="X832" s="743"/>
      <c r="Y832" s="66"/>
      <c r="Z832" s="53"/>
      <c r="AA832" s="73"/>
      <c r="AB832" s="73"/>
      <c r="AC832" s="66"/>
      <c r="AD832" s="53"/>
      <c r="AE832" s="73"/>
      <c r="AF832" s="73"/>
      <c r="AG832" s="66"/>
      <c r="AH832" s="744">
        <f>'事業主控（こちらにご入力下さい）'!AH832</f>
        <v>0</v>
      </c>
      <c r="AI832" s="745"/>
      <c r="AJ832" s="745"/>
      <c r="AK832" s="1080"/>
      <c r="AL832" s="53"/>
      <c r="AM832" s="54"/>
      <c r="AN832" s="744">
        <f>'事業主控（こちらにご入力下さい）'!AN832</f>
        <v>0</v>
      </c>
      <c r="AO832" s="745"/>
      <c r="AP832" s="745"/>
      <c r="AQ832" s="745"/>
      <c r="AR832" s="745"/>
      <c r="AS832" s="74"/>
    </row>
    <row r="833" spans="2:45" ht="18" customHeight="1" x14ac:dyDescent="0.15">
      <c r="B833" s="1075"/>
      <c r="C833" s="1076"/>
      <c r="D833" s="1076"/>
      <c r="E833" s="1076"/>
      <c r="F833" s="1076"/>
      <c r="G833" s="1076"/>
      <c r="H833" s="1076"/>
      <c r="I833" s="1161"/>
      <c r="J833" s="1075"/>
      <c r="K833" s="1076"/>
      <c r="L833" s="1076"/>
      <c r="M833" s="1076"/>
      <c r="N833" s="1077"/>
      <c r="O833" s="75">
        <f>'事業主控（こちらにご入力下さい）'!O833</f>
        <v>0</v>
      </c>
      <c r="P833" s="16" t="s">
        <v>45</v>
      </c>
      <c r="Q833" s="75">
        <f>'事業主控（こちらにご入力下さい）'!Q833</f>
        <v>0</v>
      </c>
      <c r="R833" s="16" t="s">
        <v>46</v>
      </c>
      <c r="S833" s="75">
        <f>'事業主控（こちらにご入力下さい）'!S833</f>
        <v>0</v>
      </c>
      <c r="T833" s="480" t="s">
        <v>48</v>
      </c>
      <c r="U833" s="480"/>
      <c r="V833" s="927">
        <f>'事業主控（こちらにご入力下さい）'!V833</f>
        <v>0</v>
      </c>
      <c r="W833" s="928"/>
      <c r="X833" s="928"/>
      <c r="Y833" s="928"/>
      <c r="Z833" s="927">
        <f>'事業主控（こちらにご入力下さい）'!Z833</f>
        <v>0</v>
      </c>
      <c r="AA833" s="928"/>
      <c r="AB833" s="928"/>
      <c r="AC833" s="928"/>
      <c r="AD833" s="927">
        <f>'事業主控（こちらにご入力下さい）'!AD833</f>
        <v>0</v>
      </c>
      <c r="AE833" s="928"/>
      <c r="AF833" s="928"/>
      <c r="AG833" s="928"/>
      <c r="AH833" s="927">
        <f>'事業主控（こちらにご入力下さい）'!AH833</f>
        <v>0</v>
      </c>
      <c r="AI833" s="928"/>
      <c r="AJ833" s="928"/>
      <c r="AK833" s="1082"/>
      <c r="AL833" s="439">
        <f>'事業主控（こちらにご入力下さい）'!AL833</f>
        <v>0</v>
      </c>
      <c r="AM833" s="1081"/>
      <c r="AN833" s="708">
        <f>'事業主控（こちらにご入力下さい）'!AN833</f>
        <v>0</v>
      </c>
      <c r="AO833" s="709"/>
      <c r="AP833" s="709"/>
      <c r="AQ833" s="709"/>
      <c r="AR833" s="709"/>
      <c r="AS833" s="58"/>
    </row>
    <row r="834" spans="2:45" ht="18" customHeight="1" x14ac:dyDescent="0.15">
      <c r="B834" s="1072">
        <f>'事業主控（こちらにご入力下さい）'!B834</f>
        <v>0</v>
      </c>
      <c r="C834" s="1073"/>
      <c r="D834" s="1073"/>
      <c r="E834" s="1073"/>
      <c r="F834" s="1073"/>
      <c r="G834" s="1073"/>
      <c r="H834" s="1073"/>
      <c r="I834" s="1160"/>
      <c r="J834" s="1072">
        <f>'事業主控（こちらにご入力下さい）'!J834</f>
        <v>0</v>
      </c>
      <c r="K834" s="1073"/>
      <c r="L834" s="1073"/>
      <c r="M834" s="1073"/>
      <c r="N834" s="1074"/>
      <c r="O834" s="71">
        <f>'事業主控（こちらにご入力下さい）'!O834</f>
        <v>0</v>
      </c>
      <c r="P834" s="5" t="s">
        <v>45</v>
      </c>
      <c r="Q834" s="71">
        <f>'事業主控（こちらにご入力下さい）'!Q834</f>
        <v>0</v>
      </c>
      <c r="R834" s="5" t="s">
        <v>46</v>
      </c>
      <c r="S834" s="71">
        <f>'事業主控（こちらにご入力下さい）'!S834</f>
        <v>0</v>
      </c>
      <c r="T834" s="1022" t="s">
        <v>47</v>
      </c>
      <c r="U834" s="1022"/>
      <c r="V834" s="742">
        <f>'事業主控（こちらにご入力下さい）'!V834</f>
        <v>0</v>
      </c>
      <c r="W834" s="743"/>
      <c r="X834" s="743"/>
      <c r="Y834" s="66"/>
      <c r="Z834" s="53"/>
      <c r="AA834" s="73"/>
      <c r="AB834" s="73"/>
      <c r="AC834" s="66"/>
      <c r="AD834" s="53"/>
      <c r="AE834" s="73"/>
      <c r="AF834" s="73"/>
      <c r="AG834" s="66"/>
      <c r="AH834" s="744">
        <f>'事業主控（こちらにご入力下さい）'!AH834</f>
        <v>0</v>
      </c>
      <c r="AI834" s="745"/>
      <c r="AJ834" s="745"/>
      <c r="AK834" s="1080"/>
      <c r="AL834" s="53"/>
      <c r="AM834" s="54"/>
      <c r="AN834" s="744">
        <f>'事業主控（こちらにご入力下さい）'!AN834</f>
        <v>0</v>
      </c>
      <c r="AO834" s="745"/>
      <c r="AP834" s="745"/>
      <c r="AQ834" s="745"/>
      <c r="AR834" s="745"/>
      <c r="AS834" s="74"/>
    </row>
    <row r="835" spans="2:45" ht="18" customHeight="1" x14ac:dyDescent="0.15">
      <c r="B835" s="1075"/>
      <c r="C835" s="1076"/>
      <c r="D835" s="1076"/>
      <c r="E835" s="1076"/>
      <c r="F835" s="1076"/>
      <c r="G835" s="1076"/>
      <c r="H835" s="1076"/>
      <c r="I835" s="1161"/>
      <c r="J835" s="1075"/>
      <c r="K835" s="1076"/>
      <c r="L835" s="1076"/>
      <c r="M835" s="1076"/>
      <c r="N835" s="1077"/>
      <c r="O835" s="75">
        <f>'事業主控（こちらにご入力下さい）'!O835</f>
        <v>0</v>
      </c>
      <c r="P835" s="16" t="s">
        <v>45</v>
      </c>
      <c r="Q835" s="75">
        <f>'事業主控（こちらにご入力下さい）'!Q835</f>
        <v>0</v>
      </c>
      <c r="R835" s="16" t="s">
        <v>46</v>
      </c>
      <c r="S835" s="75">
        <f>'事業主控（こちらにご入力下さい）'!S835</f>
        <v>0</v>
      </c>
      <c r="T835" s="480" t="s">
        <v>48</v>
      </c>
      <c r="U835" s="480"/>
      <c r="V835" s="927">
        <f>'事業主控（こちらにご入力下さい）'!V835</f>
        <v>0</v>
      </c>
      <c r="W835" s="928"/>
      <c r="X835" s="928"/>
      <c r="Y835" s="928"/>
      <c r="Z835" s="927">
        <f>'事業主控（こちらにご入力下さい）'!Z835</f>
        <v>0</v>
      </c>
      <c r="AA835" s="928"/>
      <c r="AB835" s="928"/>
      <c r="AC835" s="928"/>
      <c r="AD835" s="927">
        <f>'事業主控（こちらにご入力下さい）'!AD835</f>
        <v>0</v>
      </c>
      <c r="AE835" s="928"/>
      <c r="AF835" s="928"/>
      <c r="AG835" s="928"/>
      <c r="AH835" s="927">
        <f>'事業主控（こちらにご入力下さい）'!AH835</f>
        <v>0</v>
      </c>
      <c r="AI835" s="928"/>
      <c r="AJ835" s="928"/>
      <c r="AK835" s="1082"/>
      <c r="AL835" s="439">
        <f>'事業主控（こちらにご入力下さい）'!AL835</f>
        <v>0</v>
      </c>
      <c r="AM835" s="1081"/>
      <c r="AN835" s="708">
        <f>'事業主控（こちらにご入力下さい）'!AN835</f>
        <v>0</v>
      </c>
      <c r="AO835" s="709"/>
      <c r="AP835" s="709"/>
      <c r="AQ835" s="709"/>
      <c r="AR835" s="709"/>
      <c r="AS835" s="58"/>
    </row>
    <row r="836" spans="2:45" ht="18" customHeight="1" x14ac:dyDescent="0.15">
      <c r="B836" s="1072">
        <f>'事業主控（こちらにご入力下さい）'!B836</f>
        <v>0</v>
      </c>
      <c r="C836" s="1073"/>
      <c r="D836" s="1073"/>
      <c r="E836" s="1073"/>
      <c r="F836" s="1073"/>
      <c r="G836" s="1073"/>
      <c r="H836" s="1073"/>
      <c r="I836" s="1160"/>
      <c r="J836" s="1072">
        <f>'事業主控（こちらにご入力下さい）'!J836</f>
        <v>0</v>
      </c>
      <c r="K836" s="1073"/>
      <c r="L836" s="1073"/>
      <c r="M836" s="1073"/>
      <c r="N836" s="1074"/>
      <c r="O836" s="71">
        <f>'事業主控（こちらにご入力下さい）'!O836</f>
        <v>0</v>
      </c>
      <c r="P836" s="5" t="s">
        <v>45</v>
      </c>
      <c r="Q836" s="71">
        <f>'事業主控（こちらにご入力下さい）'!Q836</f>
        <v>0</v>
      </c>
      <c r="R836" s="5" t="s">
        <v>46</v>
      </c>
      <c r="S836" s="71">
        <f>'事業主控（こちらにご入力下さい）'!S836</f>
        <v>0</v>
      </c>
      <c r="T836" s="1022" t="s">
        <v>47</v>
      </c>
      <c r="U836" s="1022"/>
      <c r="V836" s="742">
        <f>'事業主控（こちらにご入力下さい）'!V836</f>
        <v>0</v>
      </c>
      <c r="W836" s="743"/>
      <c r="X836" s="743"/>
      <c r="Y836" s="66"/>
      <c r="Z836" s="53"/>
      <c r="AA836" s="73"/>
      <c r="AB836" s="73"/>
      <c r="AC836" s="66"/>
      <c r="AD836" s="53"/>
      <c r="AE836" s="73"/>
      <c r="AF836" s="73"/>
      <c r="AG836" s="66"/>
      <c r="AH836" s="744">
        <f>'事業主控（こちらにご入力下さい）'!AH836</f>
        <v>0</v>
      </c>
      <c r="AI836" s="745"/>
      <c r="AJ836" s="745"/>
      <c r="AK836" s="1080"/>
      <c r="AL836" s="53"/>
      <c r="AM836" s="54"/>
      <c r="AN836" s="744">
        <f>'事業主控（こちらにご入力下さい）'!AN836</f>
        <v>0</v>
      </c>
      <c r="AO836" s="745"/>
      <c r="AP836" s="745"/>
      <c r="AQ836" s="745"/>
      <c r="AR836" s="745"/>
      <c r="AS836" s="74"/>
    </row>
    <row r="837" spans="2:45" ht="18" customHeight="1" x14ac:dyDescent="0.15">
      <c r="B837" s="1075"/>
      <c r="C837" s="1076"/>
      <c r="D837" s="1076"/>
      <c r="E837" s="1076"/>
      <c r="F837" s="1076"/>
      <c r="G837" s="1076"/>
      <c r="H837" s="1076"/>
      <c r="I837" s="1161"/>
      <c r="J837" s="1075"/>
      <c r="K837" s="1076"/>
      <c r="L837" s="1076"/>
      <c r="M837" s="1076"/>
      <c r="N837" s="1077"/>
      <c r="O837" s="75">
        <f>'事業主控（こちらにご入力下さい）'!O837</f>
        <v>0</v>
      </c>
      <c r="P837" s="16" t="s">
        <v>45</v>
      </c>
      <c r="Q837" s="75">
        <f>'事業主控（こちらにご入力下さい）'!Q837</f>
        <v>0</v>
      </c>
      <c r="R837" s="16" t="s">
        <v>46</v>
      </c>
      <c r="S837" s="75">
        <f>'事業主控（こちらにご入力下さい）'!S837</f>
        <v>0</v>
      </c>
      <c r="T837" s="480" t="s">
        <v>48</v>
      </c>
      <c r="U837" s="480"/>
      <c r="V837" s="927">
        <f>'事業主控（こちらにご入力下さい）'!V837</f>
        <v>0</v>
      </c>
      <c r="W837" s="928"/>
      <c r="X837" s="928"/>
      <c r="Y837" s="928"/>
      <c r="Z837" s="927">
        <f>'事業主控（こちらにご入力下さい）'!Z837</f>
        <v>0</v>
      </c>
      <c r="AA837" s="928"/>
      <c r="AB837" s="928"/>
      <c r="AC837" s="928"/>
      <c r="AD837" s="927">
        <f>'事業主控（こちらにご入力下さい）'!AD837</f>
        <v>0</v>
      </c>
      <c r="AE837" s="928"/>
      <c r="AF837" s="928"/>
      <c r="AG837" s="928"/>
      <c r="AH837" s="927">
        <f>'事業主控（こちらにご入力下さい）'!AH837</f>
        <v>0</v>
      </c>
      <c r="AI837" s="928"/>
      <c r="AJ837" s="928"/>
      <c r="AK837" s="1082"/>
      <c r="AL837" s="439">
        <f>'事業主控（こちらにご入力下さい）'!AL837</f>
        <v>0</v>
      </c>
      <c r="AM837" s="1081"/>
      <c r="AN837" s="708">
        <f>'事業主控（こちらにご入力下さい）'!AN837</f>
        <v>0</v>
      </c>
      <c r="AO837" s="709"/>
      <c r="AP837" s="709"/>
      <c r="AQ837" s="709"/>
      <c r="AR837" s="709"/>
      <c r="AS837" s="58"/>
    </row>
    <row r="838" spans="2:45" ht="18" customHeight="1" x14ac:dyDescent="0.15">
      <c r="B838" s="1072">
        <f>'事業主控（こちらにご入力下さい）'!B838</f>
        <v>0</v>
      </c>
      <c r="C838" s="1073"/>
      <c r="D838" s="1073"/>
      <c r="E838" s="1073"/>
      <c r="F838" s="1073"/>
      <c r="G838" s="1073"/>
      <c r="H838" s="1073"/>
      <c r="I838" s="1160"/>
      <c r="J838" s="1072">
        <f>'事業主控（こちらにご入力下さい）'!J838</f>
        <v>0</v>
      </c>
      <c r="K838" s="1073"/>
      <c r="L838" s="1073"/>
      <c r="M838" s="1073"/>
      <c r="N838" s="1074"/>
      <c r="O838" s="71">
        <f>'事業主控（こちらにご入力下さい）'!O838</f>
        <v>0</v>
      </c>
      <c r="P838" s="5" t="s">
        <v>45</v>
      </c>
      <c r="Q838" s="71">
        <f>'事業主控（こちらにご入力下さい）'!Q838</f>
        <v>0</v>
      </c>
      <c r="R838" s="5" t="s">
        <v>46</v>
      </c>
      <c r="S838" s="71">
        <f>'事業主控（こちらにご入力下さい）'!S838</f>
        <v>0</v>
      </c>
      <c r="T838" s="1022" t="s">
        <v>47</v>
      </c>
      <c r="U838" s="1022"/>
      <c r="V838" s="742">
        <f>'事業主控（こちらにご入力下さい）'!V838</f>
        <v>0</v>
      </c>
      <c r="W838" s="743"/>
      <c r="X838" s="743"/>
      <c r="Y838" s="66"/>
      <c r="Z838" s="53"/>
      <c r="AA838" s="73"/>
      <c r="AB838" s="73"/>
      <c r="AC838" s="66"/>
      <c r="AD838" s="53"/>
      <c r="AE838" s="73"/>
      <c r="AF838" s="73"/>
      <c r="AG838" s="66"/>
      <c r="AH838" s="744">
        <f>'事業主控（こちらにご入力下さい）'!AH838</f>
        <v>0</v>
      </c>
      <c r="AI838" s="745"/>
      <c r="AJ838" s="745"/>
      <c r="AK838" s="1080"/>
      <c r="AL838" s="53"/>
      <c r="AM838" s="54"/>
      <c r="AN838" s="744">
        <f>'事業主控（こちらにご入力下さい）'!AN838</f>
        <v>0</v>
      </c>
      <c r="AO838" s="745"/>
      <c r="AP838" s="745"/>
      <c r="AQ838" s="745"/>
      <c r="AR838" s="745"/>
      <c r="AS838" s="74"/>
    </row>
    <row r="839" spans="2:45" ht="18" customHeight="1" x14ac:dyDescent="0.15">
      <c r="B839" s="1075"/>
      <c r="C839" s="1076"/>
      <c r="D839" s="1076"/>
      <c r="E839" s="1076"/>
      <c r="F839" s="1076"/>
      <c r="G839" s="1076"/>
      <c r="H839" s="1076"/>
      <c r="I839" s="1161"/>
      <c r="J839" s="1075"/>
      <c r="K839" s="1076"/>
      <c r="L839" s="1076"/>
      <c r="M839" s="1076"/>
      <c r="N839" s="1077"/>
      <c r="O839" s="75">
        <f>'事業主控（こちらにご入力下さい）'!O839</f>
        <v>0</v>
      </c>
      <c r="P839" s="16" t="s">
        <v>45</v>
      </c>
      <c r="Q839" s="75">
        <f>'事業主控（こちらにご入力下さい）'!Q839</f>
        <v>0</v>
      </c>
      <c r="R839" s="16" t="s">
        <v>46</v>
      </c>
      <c r="S839" s="75">
        <f>'事業主控（こちらにご入力下さい）'!S839</f>
        <v>0</v>
      </c>
      <c r="T839" s="480" t="s">
        <v>48</v>
      </c>
      <c r="U839" s="480"/>
      <c r="V839" s="927">
        <f>'事業主控（こちらにご入力下さい）'!V839</f>
        <v>0</v>
      </c>
      <c r="W839" s="928"/>
      <c r="X839" s="928"/>
      <c r="Y839" s="928"/>
      <c r="Z839" s="927">
        <f>'事業主控（こちらにご入力下さい）'!Z839</f>
        <v>0</v>
      </c>
      <c r="AA839" s="928"/>
      <c r="AB839" s="928"/>
      <c r="AC839" s="928"/>
      <c r="AD839" s="927">
        <f>'事業主控（こちらにご入力下さい）'!AD839</f>
        <v>0</v>
      </c>
      <c r="AE839" s="928"/>
      <c r="AF839" s="928"/>
      <c r="AG839" s="928"/>
      <c r="AH839" s="927">
        <f>'事業主控（こちらにご入力下さい）'!AH839</f>
        <v>0</v>
      </c>
      <c r="AI839" s="928"/>
      <c r="AJ839" s="928"/>
      <c r="AK839" s="1082"/>
      <c r="AL839" s="439">
        <f>'事業主控（こちらにご入力下さい）'!AL839</f>
        <v>0</v>
      </c>
      <c r="AM839" s="1081"/>
      <c r="AN839" s="708">
        <f>'事業主控（こちらにご入力下さい）'!AN839</f>
        <v>0</v>
      </c>
      <c r="AO839" s="709"/>
      <c r="AP839" s="709"/>
      <c r="AQ839" s="709"/>
      <c r="AR839" s="709"/>
      <c r="AS839" s="58"/>
    </row>
    <row r="840" spans="2:45" ht="18" customHeight="1" x14ac:dyDescent="0.15">
      <c r="B840" s="1072">
        <f>'事業主控（こちらにご入力下さい）'!B840</f>
        <v>0</v>
      </c>
      <c r="C840" s="1073"/>
      <c r="D840" s="1073"/>
      <c r="E840" s="1073"/>
      <c r="F840" s="1073"/>
      <c r="G840" s="1073"/>
      <c r="H840" s="1073"/>
      <c r="I840" s="1160"/>
      <c r="J840" s="1072">
        <f>'事業主控（こちらにご入力下さい）'!J840</f>
        <v>0</v>
      </c>
      <c r="K840" s="1073"/>
      <c r="L840" s="1073"/>
      <c r="M840" s="1073"/>
      <c r="N840" s="1074"/>
      <c r="O840" s="71">
        <f>'事業主控（こちらにご入力下さい）'!O840</f>
        <v>0</v>
      </c>
      <c r="P840" s="5" t="s">
        <v>45</v>
      </c>
      <c r="Q840" s="71">
        <f>'事業主控（こちらにご入力下さい）'!Q840</f>
        <v>0</v>
      </c>
      <c r="R840" s="5" t="s">
        <v>46</v>
      </c>
      <c r="S840" s="71">
        <f>'事業主控（こちらにご入力下さい）'!S840</f>
        <v>0</v>
      </c>
      <c r="T840" s="1022" t="s">
        <v>47</v>
      </c>
      <c r="U840" s="1022"/>
      <c r="V840" s="742">
        <f>'事業主控（こちらにご入力下さい）'!V840</f>
        <v>0</v>
      </c>
      <c r="W840" s="743"/>
      <c r="X840" s="743"/>
      <c r="Y840" s="66"/>
      <c r="Z840" s="53"/>
      <c r="AA840" s="73"/>
      <c r="AB840" s="73"/>
      <c r="AC840" s="66"/>
      <c r="AD840" s="53"/>
      <c r="AE840" s="73"/>
      <c r="AF840" s="73"/>
      <c r="AG840" s="66"/>
      <c r="AH840" s="744">
        <f>'事業主控（こちらにご入力下さい）'!AH840</f>
        <v>0</v>
      </c>
      <c r="AI840" s="745"/>
      <c r="AJ840" s="745"/>
      <c r="AK840" s="1080"/>
      <c r="AL840" s="53"/>
      <c r="AM840" s="54"/>
      <c r="AN840" s="744">
        <f>'事業主控（こちらにご入力下さい）'!AN840</f>
        <v>0</v>
      </c>
      <c r="AO840" s="745"/>
      <c r="AP840" s="745"/>
      <c r="AQ840" s="745"/>
      <c r="AR840" s="745"/>
      <c r="AS840" s="74"/>
    </row>
    <row r="841" spans="2:45" ht="18" customHeight="1" x14ac:dyDescent="0.15">
      <c r="B841" s="1075"/>
      <c r="C841" s="1076"/>
      <c r="D841" s="1076"/>
      <c r="E841" s="1076"/>
      <c r="F841" s="1076"/>
      <c r="G841" s="1076"/>
      <c r="H841" s="1076"/>
      <c r="I841" s="1161"/>
      <c r="J841" s="1075"/>
      <c r="K841" s="1076"/>
      <c r="L841" s="1076"/>
      <c r="M841" s="1076"/>
      <c r="N841" s="1077"/>
      <c r="O841" s="75">
        <f>'事業主控（こちらにご入力下さい）'!O841</f>
        <v>0</v>
      </c>
      <c r="P841" s="16" t="s">
        <v>45</v>
      </c>
      <c r="Q841" s="75">
        <f>'事業主控（こちらにご入力下さい）'!Q841</f>
        <v>0</v>
      </c>
      <c r="R841" s="16" t="s">
        <v>46</v>
      </c>
      <c r="S841" s="75">
        <f>'事業主控（こちらにご入力下さい）'!S841</f>
        <v>0</v>
      </c>
      <c r="T841" s="480" t="s">
        <v>48</v>
      </c>
      <c r="U841" s="480"/>
      <c r="V841" s="927">
        <f>'事業主控（こちらにご入力下さい）'!V841</f>
        <v>0</v>
      </c>
      <c r="W841" s="928"/>
      <c r="X841" s="928"/>
      <c r="Y841" s="928"/>
      <c r="Z841" s="927">
        <f>'事業主控（こちらにご入力下さい）'!Z841</f>
        <v>0</v>
      </c>
      <c r="AA841" s="928"/>
      <c r="AB841" s="928"/>
      <c r="AC841" s="928"/>
      <c r="AD841" s="927">
        <f>'事業主控（こちらにご入力下さい）'!AD841</f>
        <v>0</v>
      </c>
      <c r="AE841" s="928"/>
      <c r="AF841" s="928"/>
      <c r="AG841" s="928"/>
      <c r="AH841" s="927">
        <f>'事業主控（こちらにご入力下さい）'!AH841</f>
        <v>0</v>
      </c>
      <c r="AI841" s="928"/>
      <c r="AJ841" s="928"/>
      <c r="AK841" s="1082"/>
      <c r="AL841" s="439">
        <f>'事業主控（こちらにご入力下さい）'!AL841</f>
        <v>0</v>
      </c>
      <c r="AM841" s="1081"/>
      <c r="AN841" s="708">
        <f>'事業主控（こちらにご入力下さい）'!AN841</f>
        <v>0</v>
      </c>
      <c r="AO841" s="709"/>
      <c r="AP841" s="709"/>
      <c r="AQ841" s="709"/>
      <c r="AR841" s="709"/>
      <c r="AS841" s="58"/>
    </row>
    <row r="842" spans="2:45" ht="18" customHeight="1" x14ac:dyDescent="0.15">
      <c r="B842" s="441" t="s">
        <v>85</v>
      </c>
      <c r="C842" s="442"/>
      <c r="D842" s="442"/>
      <c r="E842" s="443"/>
      <c r="F842" s="1163">
        <f>'事業主控（こちらにご入力下さい）'!F842</f>
        <v>0</v>
      </c>
      <c r="G842" s="1164"/>
      <c r="H842" s="1164"/>
      <c r="I842" s="1164"/>
      <c r="J842" s="1164"/>
      <c r="K842" s="1164"/>
      <c r="L842" s="1164"/>
      <c r="M842" s="1164"/>
      <c r="N842" s="1165"/>
      <c r="O842" s="441" t="s">
        <v>63</v>
      </c>
      <c r="P842" s="442"/>
      <c r="Q842" s="442"/>
      <c r="R842" s="442"/>
      <c r="S842" s="442"/>
      <c r="T842" s="442"/>
      <c r="U842" s="443"/>
      <c r="V842" s="744">
        <f>'事業主控（こちらにご入力下さい）'!V842</f>
        <v>0</v>
      </c>
      <c r="W842" s="745"/>
      <c r="X842" s="745"/>
      <c r="Y842" s="1080"/>
      <c r="Z842" s="53"/>
      <c r="AA842" s="73"/>
      <c r="AB842" s="73"/>
      <c r="AC842" s="66"/>
      <c r="AD842" s="53"/>
      <c r="AE842" s="73"/>
      <c r="AF842" s="73"/>
      <c r="AG842" s="66"/>
      <c r="AH842" s="744">
        <f>'事業主控（こちらにご入力下さい）'!AH842</f>
        <v>0</v>
      </c>
      <c r="AI842" s="745"/>
      <c r="AJ842" s="745"/>
      <c r="AK842" s="1080"/>
      <c r="AL842" s="53"/>
      <c r="AM842" s="54"/>
      <c r="AN842" s="744">
        <f>'事業主控（こちらにご入力下さい）'!AN842</f>
        <v>0</v>
      </c>
      <c r="AO842" s="745"/>
      <c r="AP842" s="745"/>
      <c r="AQ842" s="745"/>
      <c r="AR842" s="745"/>
      <c r="AS842" s="74"/>
    </row>
    <row r="843" spans="2:45" ht="18" customHeight="1" x14ac:dyDescent="0.15">
      <c r="B843" s="444"/>
      <c r="C843" s="445"/>
      <c r="D843" s="445"/>
      <c r="E843" s="446"/>
      <c r="F843" s="1166"/>
      <c r="G843" s="1167"/>
      <c r="H843" s="1167"/>
      <c r="I843" s="1167"/>
      <c r="J843" s="1167"/>
      <c r="K843" s="1167"/>
      <c r="L843" s="1167"/>
      <c r="M843" s="1167"/>
      <c r="N843" s="1168"/>
      <c r="O843" s="444"/>
      <c r="P843" s="445"/>
      <c r="Q843" s="445"/>
      <c r="R843" s="445"/>
      <c r="S843" s="445"/>
      <c r="T843" s="445"/>
      <c r="U843" s="446"/>
      <c r="V843" s="434">
        <f>'事業主控（こちらにご入力下さい）'!V843</f>
        <v>0</v>
      </c>
      <c r="W843" s="1054"/>
      <c r="X843" s="1054"/>
      <c r="Y843" s="1055"/>
      <c r="Z843" s="434">
        <f>'事業主控（こちらにご入力下さい）'!Z843</f>
        <v>0</v>
      </c>
      <c r="AA843" s="1052"/>
      <c r="AB843" s="1052"/>
      <c r="AC843" s="1053"/>
      <c r="AD843" s="434">
        <f>'事業主控（こちらにご入力下さい）'!AD843</f>
        <v>0</v>
      </c>
      <c r="AE843" s="1052"/>
      <c r="AF843" s="1052"/>
      <c r="AG843" s="1053"/>
      <c r="AH843" s="434">
        <f>'事業主控（こちらにご入力下さい）'!AH843</f>
        <v>0</v>
      </c>
      <c r="AI843" s="435"/>
      <c r="AJ843" s="435"/>
      <c r="AK843" s="435"/>
      <c r="AL843" s="55"/>
      <c r="AM843" s="56"/>
      <c r="AN843" s="434">
        <f>'事業主控（こちらにご入力下さい）'!AN843</f>
        <v>0</v>
      </c>
      <c r="AO843" s="1054"/>
      <c r="AP843" s="1054"/>
      <c r="AQ843" s="1054"/>
      <c r="AR843" s="1054"/>
      <c r="AS843" s="182"/>
    </row>
    <row r="844" spans="2:45" ht="18" customHeight="1" x14ac:dyDescent="0.15">
      <c r="B844" s="447"/>
      <c r="C844" s="448"/>
      <c r="D844" s="448"/>
      <c r="E844" s="449"/>
      <c r="F844" s="1169"/>
      <c r="G844" s="1170"/>
      <c r="H844" s="1170"/>
      <c r="I844" s="1170"/>
      <c r="J844" s="1170"/>
      <c r="K844" s="1170"/>
      <c r="L844" s="1170"/>
      <c r="M844" s="1170"/>
      <c r="N844" s="1171"/>
      <c r="O844" s="447"/>
      <c r="P844" s="448"/>
      <c r="Q844" s="448"/>
      <c r="R844" s="448"/>
      <c r="S844" s="448"/>
      <c r="T844" s="448"/>
      <c r="U844" s="449"/>
      <c r="V844" s="708">
        <f>'事業主控（こちらにご入力下さい）'!V844</f>
        <v>0</v>
      </c>
      <c r="W844" s="709"/>
      <c r="X844" s="709"/>
      <c r="Y844" s="1079"/>
      <c r="Z844" s="708">
        <f>'事業主控（こちらにご入力下さい）'!Z844</f>
        <v>0</v>
      </c>
      <c r="AA844" s="709"/>
      <c r="AB844" s="709"/>
      <c r="AC844" s="1079"/>
      <c r="AD844" s="708">
        <f>'事業主控（こちらにご入力下さい）'!AD844</f>
        <v>0</v>
      </c>
      <c r="AE844" s="709"/>
      <c r="AF844" s="709"/>
      <c r="AG844" s="1079"/>
      <c r="AH844" s="708">
        <f>'事業主控（こちらにご入力下さい）'!AH844</f>
        <v>0</v>
      </c>
      <c r="AI844" s="709"/>
      <c r="AJ844" s="709"/>
      <c r="AK844" s="1079"/>
      <c r="AL844" s="57"/>
      <c r="AM844" s="58"/>
      <c r="AN844" s="708">
        <f>'事業主控（こちらにご入力下さい）'!AN844</f>
        <v>0</v>
      </c>
      <c r="AO844" s="709"/>
      <c r="AP844" s="709"/>
      <c r="AQ844" s="709"/>
      <c r="AR844" s="709"/>
      <c r="AS844" s="58"/>
    </row>
    <row r="845" spans="2:45" ht="18" customHeight="1" x14ac:dyDescent="0.15">
      <c r="AN845" s="1078">
        <f>'事業主控（こちらにご入力下さい）'!AN845:AR845</f>
        <v>0</v>
      </c>
      <c r="AO845" s="1078"/>
      <c r="AP845" s="1078"/>
      <c r="AQ845" s="1078"/>
      <c r="AR845" s="1078"/>
    </row>
    <row r="846" spans="2:45" ht="31.5" customHeight="1" x14ac:dyDescent="0.15">
      <c r="AN846" s="82"/>
      <c r="AO846" s="82"/>
      <c r="AP846" s="82"/>
      <c r="AQ846" s="82"/>
      <c r="AR846" s="82"/>
    </row>
    <row r="847" spans="2:45" ht="7.5" customHeight="1" x14ac:dyDescent="0.15">
      <c r="X847" s="6"/>
      <c r="Y847" s="6"/>
    </row>
    <row r="848" spans="2:45" ht="10.5" customHeight="1" x14ac:dyDescent="0.15">
      <c r="X848" s="6"/>
      <c r="Y848" s="6"/>
    </row>
    <row r="849" spans="2:45" ht="5.25" customHeight="1" x14ac:dyDescent="0.15">
      <c r="X849" s="6"/>
      <c r="Y849" s="6"/>
    </row>
    <row r="850" spans="2:45" ht="5.25" customHeight="1" x14ac:dyDescent="0.15">
      <c r="X850" s="6"/>
      <c r="Y850" s="6"/>
    </row>
    <row r="851" spans="2:45" ht="5.25" customHeight="1" x14ac:dyDescent="0.15">
      <c r="X851" s="6"/>
      <c r="Y851" s="6"/>
    </row>
    <row r="852" spans="2:45" ht="5.25" customHeight="1" x14ac:dyDescent="0.15">
      <c r="X852" s="6"/>
      <c r="Y852" s="6"/>
    </row>
    <row r="853" spans="2:45" ht="17.25" customHeight="1" x14ac:dyDescent="0.15">
      <c r="B853" s="2" t="s">
        <v>50</v>
      </c>
      <c r="S853" s="4"/>
      <c r="T853" s="4"/>
      <c r="U853" s="4"/>
      <c r="V853" s="4"/>
      <c r="W853" s="4"/>
      <c r="AL853" s="48"/>
      <c r="AM853" s="48"/>
      <c r="AN853" s="48"/>
      <c r="AO853" s="48"/>
    </row>
    <row r="854" spans="2:45" ht="12.75" customHeight="1" x14ac:dyDescent="0.15">
      <c r="M854" s="49"/>
      <c r="N854" s="49"/>
      <c r="O854" s="49"/>
      <c r="P854" s="49"/>
      <c r="Q854" s="49"/>
      <c r="R854" s="49"/>
      <c r="S854" s="49"/>
      <c r="T854" s="50"/>
      <c r="U854" s="50"/>
      <c r="V854" s="50"/>
      <c r="W854" s="50"/>
      <c r="X854" s="50"/>
      <c r="Y854" s="50"/>
      <c r="Z854" s="50"/>
      <c r="AA854" s="49"/>
      <c r="AB854" s="49"/>
      <c r="AC854" s="49"/>
      <c r="AL854" s="48"/>
      <c r="AM854" s="560" t="s">
        <v>268</v>
      </c>
      <c r="AN854" s="1172"/>
      <c r="AO854" s="1172"/>
      <c r="AP854" s="1173"/>
    </row>
    <row r="855" spans="2:45" ht="12.75" customHeight="1" x14ac:dyDescent="0.15">
      <c r="M855" s="49"/>
      <c r="N855" s="49"/>
      <c r="O855" s="49"/>
      <c r="P855" s="49"/>
      <c r="Q855" s="49"/>
      <c r="R855" s="49"/>
      <c r="S855" s="49"/>
      <c r="T855" s="50"/>
      <c r="U855" s="50"/>
      <c r="V855" s="50"/>
      <c r="W855" s="50"/>
      <c r="X855" s="50"/>
      <c r="Y855" s="50"/>
      <c r="Z855" s="50"/>
      <c r="AA855" s="49"/>
      <c r="AB855" s="49"/>
      <c r="AC855" s="49"/>
      <c r="AL855" s="48"/>
      <c r="AM855" s="1174"/>
      <c r="AN855" s="1175"/>
      <c r="AO855" s="1175"/>
      <c r="AP855" s="1176"/>
    </row>
    <row r="856" spans="2:45" ht="12.75" customHeight="1" x14ac:dyDescent="0.15">
      <c r="M856" s="49"/>
      <c r="N856" s="49"/>
      <c r="O856" s="49"/>
      <c r="P856" s="49"/>
      <c r="Q856" s="49"/>
      <c r="R856" s="49"/>
      <c r="S856" s="49"/>
      <c r="T856" s="49"/>
      <c r="U856" s="49"/>
      <c r="V856" s="49"/>
      <c r="W856" s="49"/>
      <c r="X856" s="49"/>
      <c r="Y856" s="49"/>
      <c r="Z856" s="49"/>
      <c r="AA856" s="49"/>
      <c r="AB856" s="49"/>
      <c r="AC856" s="49"/>
      <c r="AL856" s="48"/>
      <c r="AM856" s="48"/>
      <c r="AN856" s="222"/>
      <c r="AO856" s="222"/>
    </row>
    <row r="857" spans="2:45" ht="6" customHeight="1" x14ac:dyDescent="0.15">
      <c r="M857" s="49"/>
      <c r="N857" s="49"/>
      <c r="O857" s="49"/>
      <c r="P857" s="49"/>
      <c r="Q857" s="49"/>
      <c r="R857" s="49"/>
      <c r="S857" s="49"/>
      <c r="T857" s="49"/>
      <c r="U857" s="49"/>
      <c r="V857" s="49"/>
      <c r="W857" s="49"/>
      <c r="X857" s="49"/>
      <c r="Y857" s="49"/>
      <c r="Z857" s="49"/>
      <c r="AA857" s="49"/>
      <c r="AB857" s="49"/>
      <c r="AC857" s="49"/>
      <c r="AL857" s="48"/>
      <c r="AM857" s="48"/>
    </row>
    <row r="858" spans="2:45" ht="12.75" customHeight="1" x14ac:dyDescent="0.15">
      <c r="B858" s="566" t="s">
        <v>2</v>
      </c>
      <c r="C858" s="567"/>
      <c r="D858" s="567"/>
      <c r="E858" s="567"/>
      <c r="F858" s="567"/>
      <c r="G858" s="567"/>
      <c r="H858" s="567"/>
      <c r="I858" s="567"/>
      <c r="J858" s="569" t="s">
        <v>10</v>
      </c>
      <c r="K858" s="569"/>
      <c r="L858" s="3" t="s">
        <v>3</v>
      </c>
      <c r="M858" s="569" t="s">
        <v>11</v>
      </c>
      <c r="N858" s="569"/>
      <c r="O858" s="570" t="s">
        <v>12</v>
      </c>
      <c r="P858" s="569"/>
      <c r="Q858" s="569"/>
      <c r="R858" s="569"/>
      <c r="S858" s="569"/>
      <c r="T858" s="569"/>
      <c r="U858" s="569" t="s">
        <v>13</v>
      </c>
      <c r="V858" s="569"/>
      <c r="W858" s="569"/>
      <c r="AD858" s="5"/>
      <c r="AE858" s="5"/>
      <c r="AF858" s="5"/>
      <c r="AG858" s="5"/>
      <c r="AH858" s="5"/>
      <c r="AI858" s="5"/>
      <c r="AJ858" s="5"/>
      <c r="AL858" s="571">
        <f>$AL$9</f>
        <v>0</v>
      </c>
      <c r="AM858" s="572"/>
      <c r="AN858" s="502" t="s">
        <v>4</v>
      </c>
      <c r="AO858" s="502"/>
      <c r="AP858" s="572">
        <v>21</v>
      </c>
      <c r="AQ858" s="572"/>
      <c r="AR858" s="502" t="s">
        <v>5</v>
      </c>
      <c r="AS858" s="503"/>
    </row>
    <row r="859" spans="2:45" ht="13.5" customHeight="1" x14ac:dyDescent="0.15">
      <c r="B859" s="567"/>
      <c r="C859" s="567"/>
      <c r="D859" s="567"/>
      <c r="E859" s="567"/>
      <c r="F859" s="567"/>
      <c r="G859" s="567"/>
      <c r="H859" s="567"/>
      <c r="I859" s="567"/>
      <c r="J859" s="508" t="str">
        <f>$J$10</f>
        <v>1</v>
      </c>
      <c r="K859" s="510" t="str">
        <f>$K$10</f>
        <v>2</v>
      </c>
      <c r="L859" s="513" t="str">
        <f>$L$10</f>
        <v>1</v>
      </c>
      <c r="M859" s="516" t="str">
        <f>$M$10</f>
        <v>0</v>
      </c>
      <c r="N859" s="510" t="str">
        <f>$N$10</f>
        <v>3</v>
      </c>
      <c r="O859" s="516" t="str">
        <f>$O$10</f>
        <v>9</v>
      </c>
      <c r="P859" s="519" t="str">
        <f>$P$10</f>
        <v>3</v>
      </c>
      <c r="Q859" s="519" t="str">
        <f>$Q$10</f>
        <v>9</v>
      </c>
      <c r="R859" s="519" t="str">
        <f>$R$10</f>
        <v>0</v>
      </c>
      <c r="S859" s="519" t="str">
        <f>$S$10</f>
        <v>2</v>
      </c>
      <c r="T859" s="510" t="str">
        <f>$T$10</f>
        <v>5</v>
      </c>
      <c r="U859" s="516">
        <f>$U$10</f>
        <v>0</v>
      </c>
      <c r="V859" s="519">
        <f>$V$10</f>
        <v>0</v>
      </c>
      <c r="W859" s="510">
        <f>$W$10</f>
        <v>0</v>
      </c>
      <c r="AD859" s="5"/>
      <c r="AE859" s="5"/>
      <c r="AF859" s="5"/>
      <c r="AG859" s="5"/>
      <c r="AH859" s="5"/>
      <c r="AI859" s="5"/>
      <c r="AJ859" s="5"/>
      <c r="AL859" s="573"/>
      <c r="AM859" s="574"/>
      <c r="AN859" s="504"/>
      <c r="AO859" s="504"/>
      <c r="AP859" s="574"/>
      <c r="AQ859" s="574"/>
      <c r="AR859" s="504"/>
      <c r="AS859" s="505"/>
    </row>
    <row r="860" spans="2:45" ht="9" customHeight="1" x14ac:dyDescent="0.15">
      <c r="B860" s="567"/>
      <c r="C860" s="567"/>
      <c r="D860" s="567"/>
      <c r="E860" s="567"/>
      <c r="F860" s="567"/>
      <c r="G860" s="567"/>
      <c r="H860" s="567"/>
      <c r="I860" s="567"/>
      <c r="J860" s="509"/>
      <c r="K860" s="511"/>
      <c r="L860" s="514"/>
      <c r="M860" s="517"/>
      <c r="N860" s="511"/>
      <c r="O860" s="517"/>
      <c r="P860" s="520"/>
      <c r="Q860" s="520"/>
      <c r="R860" s="520"/>
      <c r="S860" s="520"/>
      <c r="T860" s="511"/>
      <c r="U860" s="517"/>
      <c r="V860" s="520"/>
      <c r="W860" s="511"/>
      <c r="AD860" s="5"/>
      <c r="AE860" s="5"/>
      <c r="AF860" s="5"/>
      <c r="AG860" s="5"/>
      <c r="AH860" s="5"/>
      <c r="AI860" s="5"/>
      <c r="AJ860" s="5"/>
      <c r="AL860" s="575"/>
      <c r="AM860" s="576"/>
      <c r="AN860" s="506"/>
      <c r="AO860" s="506"/>
      <c r="AP860" s="576"/>
      <c r="AQ860" s="576"/>
      <c r="AR860" s="506"/>
      <c r="AS860" s="507"/>
    </row>
    <row r="861" spans="2:45" ht="6" customHeight="1" x14ac:dyDescent="0.15">
      <c r="B861" s="568"/>
      <c r="C861" s="568"/>
      <c r="D861" s="568"/>
      <c r="E861" s="568"/>
      <c r="F861" s="568"/>
      <c r="G861" s="568"/>
      <c r="H861" s="568"/>
      <c r="I861" s="568"/>
      <c r="J861" s="509"/>
      <c r="K861" s="512"/>
      <c r="L861" s="515"/>
      <c r="M861" s="518"/>
      <c r="N861" s="512"/>
      <c r="O861" s="518"/>
      <c r="P861" s="521"/>
      <c r="Q861" s="521"/>
      <c r="R861" s="521"/>
      <c r="S861" s="521"/>
      <c r="T861" s="512"/>
      <c r="U861" s="518"/>
      <c r="V861" s="521"/>
      <c r="W861" s="512"/>
    </row>
    <row r="862" spans="2:45" ht="15" customHeight="1" x14ac:dyDescent="0.15">
      <c r="B862" s="487" t="s">
        <v>51</v>
      </c>
      <c r="C862" s="488"/>
      <c r="D862" s="488"/>
      <c r="E862" s="488"/>
      <c r="F862" s="488"/>
      <c r="G862" s="488"/>
      <c r="H862" s="488"/>
      <c r="I862" s="489"/>
      <c r="J862" s="487" t="s">
        <v>6</v>
      </c>
      <c r="K862" s="488"/>
      <c r="L862" s="488"/>
      <c r="M862" s="488"/>
      <c r="N862" s="496"/>
      <c r="O862" s="499" t="s">
        <v>52</v>
      </c>
      <c r="P862" s="488"/>
      <c r="Q862" s="488"/>
      <c r="R862" s="488"/>
      <c r="S862" s="488"/>
      <c r="T862" s="488"/>
      <c r="U862" s="489"/>
      <c r="V862" s="12" t="s">
        <v>53</v>
      </c>
      <c r="W862" s="27"/>
      <c r="X862" s="27"/>
      <c r="Y862" s="526" t="s">
        <v>54</v>
      </c>
      <c r="Z862" s="526"/>
      <c r="AA862" s="526"/>
      <c r="AB862" s="526"/>
      <c r="AC862" s="526"/>
      <c r="AD862" s="526"/>
      <c r="AE862" s="526"/>
      <c r="AF862" s="526"/>
      <c r="AG862" s="526"/>
      <c r="AH862" s="526"/>
      <c r="AI862" s="27"/>
      <c r="AJ862" s="27"/>
      <c r="AK862" s="28"/>
      <c r="AL862" s="527" t="s">
        <v>55</v>
      </c>
      <c r="AM862" s="527"/>
      <c r="AN862" s="528" t="s">
        <v>62</v>
      </c>
      <c r="AO862" s="528"/>
      <c r="AP862" s="528"/>
      <c r="AQ862" s="528"/>
      <c r="AR862" s="528"/>
      <c r="AS862" s="529"/>
    </row>
    <row r="863" spans="2:45" ht="13.5" customHeight="1" x14ac:dyDescent="0.15">
      <c r="B863" s="490"/>
      <c r="C863" s="491"/>
      <c r="D863" s="491"/>
      <c r="E863" s="491"/>
      <c r="F863" s="491"/>
      <c r="G863" s="491"/>
      <c r="H863" s="491"/>
      <c r="I863" s="492"/>
      <c r="J863" s="490"/>
      <c r="K863" s="491"/>
      <c r="L863" s="491"/>
      <c r="M863" s="491"/>
      <c r="N863" s="497"/>
      <c r="O863" s="500"/>
      <c r="P863" s="491"/>
      <c r="Q863" s="491"/>
      <c r="R863" s="491"/>
      <c r="S863" s="491"/>
      <c r="T863" s="491"/>
      <c r="U863" s="492"/>
      <c r="V863" s="530" t="s">
        <v>7</v>
      </c>
      <c r="W863" s="643"/>
      <c r="X863" s="643"/>
      <c r="Y863" s="644"/>
      <c r="Z863" s="536" t="s">
        <v>16</v>
      </c>
      <c r="AA863" s="537"/>
      <c r="AB863" s="537"/>
      <c r="AC863" s="538"/>
      <c r="AD863" s="648" t="s">
        <v>17</v>
      </c>
      <c r="AE863" s="649"/>
      <c r="AF863" s="649"/>
      <c r="AG863" s="650"/>
      <c r="AH863" s="1090" t="s">
        <v>86</v>
      </c>
      <c r="AI863" s="502"/>
      <c r="AJ863" s="502"/>
      <c r="AK863" s="503"/>
      <c r="AL863" s="554" t="s">
        <v>56</v>
      </c>
      <c r="AM863" s="554"/>
      <c r="AN863" s="556" t="s">
        <v>19</v>
      </c>
      <c r="AO863" s="557"/>
      <c r="AP863" s="557"/>
      <c r="AQ863" s="557"/>
      <c r="AR863" s="558"/>
      <c r="AS863" s="559"/>
    </row>
    <row r="864" spans="2:45" ht="13.5" customHeight="1" x14ac:dyDescent="0.15">
      <c r="B864" s="493"/>
      <c r="C864" s="494"/>
      <c r="D864" s="494"/>
      <c r="E864" s="494"/>
      <c r="F864" s="494"/>
      <c r="G864" s="494"/>
      <c r="H864" s="494"/>
      <c r="I864" s="495"/>
      <c r="J864" s="493"/>
      <c r="K864" s="494"/>
      <c r="L864" s="494"/>
      <c r="M864" s="494"/>
      <c r="N864" s="498"/>
      <c r="O864" s="501"/>
      <c r="P864" s="494"/>
      <c r="Q864" s="494"/>
      <c r="R864" s="494"/>
      <c r="S864" s="494"/>
      <c r="T864" s="494"/>
      <c r="U864" s="495"/>
      <c r="V864" s="645"/>
      <c r="W864" s="646"/>
      <c r="X864" s="646"/>
      <c r="Y864" s="647"/>
      <c r="Z864" s="539"/>
      <c r="AA864" s="540"/>
      <c r="AB864" s="540"/>
      <c r="AC864" s="541"/>
      <c r="AD864" s="651"/>
      <c r="AE864" s="652"/>
      <c r="AF864" s="652"/>
      <c r="AG864" s="653"/>
      <c r="AH864" s="1091"/>
      <c r="AI864" s="506"/>
      <c r="AJ864" s="506"/>
      <c r="AK864" s="507"/>
      <c r="AL864" s="555"/>
      <c r="AM864" s="555"/>
      <c r="AN864" s="524"/>
      <c r="AO864" s="524"/>
      <c r="AP864" s="524"/>
      <c r="AQ864" s="524"/>
      <c r="AR864" s="524"/>
      <c r="AS864" s="525"/>
    </row>
    <row r="865" spans="2:45" ht="18" customHeight="1" x14ac:dyDescent="0.15">
      <c r="B865" s="1092">
        <f>'事業主控（こちらにご入力下さい）'!B865</f>
        <v>0</v>
      </c>
      <c r="C865" s="1093"/>
      <c r="D865" s="1093"/>
      <c r="E865" s="1093"/>
      <c r="F865" s="1093"/>
      <c r="G865" s="1093"/>
      <c r="H865" s="1093"/>
      <c r="I865" s="1162"/>
      <c r="J865" s="1092">
        <f>'事業主控（こちらにご入力下さい）'!J865</f>
        <v>0</v>
      </c>
      <c r="K865" s="1093"/>
      <c r="L865" s="1093"/>
      <c r="M865" s="1093"/>
      <c r="N865" s="1094"/>
      <c r="O865" s="68">
        <f>'事業主控（こちらにご入力下さい）'!O865</f>
        <v>0</v>
      </c>
      <c r="P865" s="15" t="s">
        <v>45</v>
      </c>
      <c r="Q865" s="68">
        <f>'事業主控（こちらにご入力下さい）'!Q865</f>
        <v>0</v>
      </c>
      <c r="R865" s="15" t="s">
        <v>46</v>
      </c>
      <c r="S865" s="68">
        <f>'事業主控（こちらにご入力下さい）'!S865</f>
        <v>0</v>
      </c>
      <c r="T865" s="474" t="s">
        <v>47</v>
      </c>
      <c r="U865" s="474"/>
      <c r="V865" s="742">
        <f>'事業主控（こちらにご入力下さい）'!V865</f>
        <v>0</v>
      </c>
      <c r="W865" s="743"/>
      <c r="X865" s="743"/>
      <c r="Y865" s="65" t="s">
        <v>8</v>
      </c>
      <c r="Z865" s="53"/>
      <c r="AA865" s="73"/>
      <c r="AB865" s="73"/>
      <c r="AC865" s="65" t="s">
        <v>8</v>
      </c>
      <c r="AD865" s="53"/>
      <c r="AE865" s="73"/>
      <c r="AF865" s="73"/>
      <c r="AG865" s="65" t="s">
        <v>8</v>
      </c>
      <c r="AH865" s="1134">
        <f>'事業主控（こちらにご入力下さい）'!AH865</f>
        <v>0</v>
      </c>
      <c r="AI865" s="1135"/>
      <c r="AJ865" s="1135"/>
      <c r="AK865" s="1136"/>
      <c r="AL865" s="53"/>
      <c r="AM865" s="54"/>
      <c r="AN865" s="744">
        <f>'事業主控（こちらにご入力下さい）'!AN865</f>
        <v>0</v>
      </c>
      <c r="AO865" s="745"/>
      <c r="AP865" s="745"/>
      <c r="AQ865" s="745"/>
      <c r="AR865" s="745"/>
      <c r="AS865" s="70" t="s">
        <v>8</v>
      </c>
    </row>
    <row r="866" spans="2:45" ht="18" customHeight="1" x14ac:dyDescent="0.15">
      <c r="B866" s="1075"/>
      <c r="C866" s="1076"/>
      <c r="D866" s="1076"/>
      <c r="E866" s="1076"/>
      <c r="F866" s="1076"/>
      <c r="G866" s="1076"/>
      <c r="H866" s="1076"/>
      <c r="I866" s="1161"/>
      <c r="J866" s="1075"/>
      <c r="K866" s="1076"/>
      <c r="L866" s="1076"/>
      <c r="M866" s="1076"/>
      <c r="N866" s="1077"/>
      <c r="O866" s="75">
        <f>'事業主控（こちらにご入力下さい）'!O866</f>
        <v>0</v>
      </c>
      <c r="P866" s="16" t="s">
        <v>45</v>
      </c>
      <c r="Q866" s="75">
        <f>'事業主控（こちらにご入力下さい）'!Q866</f>
        <v>0</v>
      </c>
      <c r="R866" s="16" t="s">
        <v>46</v>
      </c>
      <c r="S866" s="75">
        <f>'事業主控（こちらにご入力下さい）'!S866</f>
        <v>0</v>
      </c>
      <c r="T866" s="480" t="s">
        <v>48</v>
      </c>
      <c r="U866" s="480"/>
      <c r="V866" s="708">
        <f>'事業主控（こちらにご入力下さい）'!V866</f>
        <v>0</v>
      </c>
      <c r="W866" s="709"/>
      <c r="X866" s="709"/>
      <c r="Y866" s="709"/>
      <c r="Z866" s="708">
        <f>'事業主控（こちらにご入力下さい）'!Z866</f>
        <v>0</v>
      </c>
      <c r="AA866" s="709"/>
      <c r="AB866" s="709"/>
      <c r="AC866" s="709"/>
      <c r="AD866" s="708">
        <f>'事業主控（こちらにご入力下さい）'!AD866</f>
        <v>0</v>
      </c>
      <c r="AE866" s="709"/>
      <c r="AF866" s="709"/>
      <c r="AG866" s="709"/>
      <c r="AH866" s="708">
        <f>'事業主控（こちらにご入力下さい）'!AH866</f>
        <v>0</v>
      </c>
      <c r="AI866" s="709"/>
      <c r="AJ866" s="709"/>
      <c r="AK866" s="1079"/>
      <c r="AL866" s="439">
        <f>'事業主控（こちらにご入力下さい）'!AL866</f>
        <v>0</v>
      </c>
      <c r="AM866" s="1081"/>
      <c r="AN866" s="708">
        <f>'事業主控（こちらにご入力下さい）'!AN866</f>
        <v>0</v>
      </c>
      <c r="AO866" s="709"/>
      <c r="AP866" s="709"/>
      <c r="AQ866" s="709"/>
      <c r="AR866" s="709"/>
      <c r="AS866" s="58"/>
    </row>
    <row r="867" spans="2:45" ht="18" customHeight="1" x14ac:dyDescent="0.15">
      <c r="B867" s="1072">
        <f>'事業主控（こちらにご入力下さい）'!B867</f>
        <v>0</v>
      </c>
      <c r="C867" s="1073"/>
      <c r="D867" s="1073"/>
      <c r="E867" s="1073"/>
      <c r="F867" s="1073"/>
      <c r="G867" s="1073"/>
      <c r="H867" s="1073"/>
      <c r="I867" s="1160"/>
      <c r="J867" s="1072">
        <f>'事業主控（こちらにご入力下さい）'!J867</f>
        <v>0</v>
      </c>
      <c r="K867" s="1073"/>
      <c r="L867" s="1073"/>
      <c r="M867" s="1073"/>
      <c r="N867" s="1074"/>
      <c r="O867" s="71">
        <f>'事業主控（こちらにご入力下さい）'!O867</f>
        <v>0</v>
      </c>
      <c r="P867" s="5" t="s">
        <v>45</v>
      </c>
      <c r="Q867" s="71">
        <f>'事業主控（こちらにご入力下さい）'!Q867</f>
        <v>0</v>
      </c>
      <c r="R867" s="5" t="s">
        <v>46</v>
      </c>
      <c r="S867" s="71">
        <f>'事業主控（こちらにご入力下さい）'!S867</f>
        <v>0</v>
      </c>
      <c r="T867" s="1022" t="s">
        <v>47</v>
      </c>
      <c r="U867" s="1022"/>
      <c r="V867" s="742">
        <f>'事業主控（こちらにご入力下さい）'!V867</f>
        <v>0</v>
      </c>
      <c r="W867" s="743"/>
      <c r="X867" s="743"/>
      <c r="Y867" s="66"/>
      <c r="Z867" s="53"/>
      <c r="AA867" s="73"/>
      <c r="AB867" s="73"/>
      <c r="AC867" s="66"/>
      <c r="AD867" s="53"/>
      <c r="AE867" s="73"/>
      <c r="AF867" s="73"/>
      <c r="AG867" s="66"/>
      <c r="AH867" s="744">
        <f>'事業主控（こちらにご入力下さい）'!AH867</f>
        <v>0</v>
      </c>
      <c r="AI867" s="745"/>
      <c r="AJ867" s="745"/>
      <c r="AK867" s="1080"/>
      <c r="AL867" s="53"/>
      <c r="AM867" s="54"/>
      <c r="AN867" s="744">
        <f>'事業主控（こちらにご入力下さい）'!AN867</f>
        <v>0</v>
      </c>
      <c r="AO867" s="745"/>
      <c r="AP867" s="745"/>
      <c r="AQ867" s="745"/>
      <c r="AR867" s="745"/>
      <c r="AS867" s="74"/>
    </row>
    <row r="868" spans="2:45" ht="18" customHeight="1" x14ac:dyDescent="0.15">
      <c r="B868" s="1075"/>
      <c r="C868" s="1076"/>
      <c r="D868" s="1076"/>
      <c r="E868" s="1076"/>
      <c r="F868" s="1076"/>
      <c r="G868" s="1076"/>
      <c r="H868" s="1076"/>
      <c r="I868" s="1161"/>
      <c r="J868" s="1075"/>
      <c r="K868" s="1076"/>
      <c r="L868" s="1076"/>
      <c r="M868" s="1076"/>
      <c r="N868" s="1077"/>
      <c r="O868" s="75">
        <f>'事業主控（こちらにご入力下さい）'!O868</f>
        <v>0</v>
      </c>
      <c r="P868" s="16" t="s">
        <v>45</v>
      </c>
      <c r="Q868" s="75">
        <f>'事業主控（こちらにご入力下さい）'!Q868</f>
        <v>0</v>
      </c>
      <c r="R868" s="16" t="s">
        <v>46</v>
      </c>
      <c r="S868" s="75">
        <f>'事業主控（こちらにご入力下さい）'!S868</f>
        <v>0</v>
      </c>
      <c r="T868" s="480" t="s">
        <v>48</v>
      </c>
      <c r="U868" s="480"/>
      <c r="V868" s="927">
        <f>'事業主控（こちらにご入力下さい）'!V868</f>
        <v>0</v>
      </c>
      <c r="W868" s="928"/>
      <c r="X868" s="928"/>
      <c r="Y868" s="928"/>
      <c r="Z868" s="927">
        <f>'事業主控（こちらにご入力下さい）'!Z868</f>
        <v>0</v>
      </c>
      <c r="AA868" s="928"/>
      <c r="AB868" s="928"/>
      <c r="AC868" s="928"/>
      <c r="AD868" s="927">
        <f>'事業主控（こちらにご入力下さい）'!AD868</f>
        <v>0</v>
      </c>
      <c r="AE868" s="928"/>
      <c r="AF868" s="928"/>
      <c r="AG868" s="928"/>
      <c r="AH868" s="927">
        <f>'事業主控（こちらにご入力下さい）'!AH868</f>
        <v>0</v>
      </c>
      <c r="AI868" s="928"/>
      <c r="AJ868" s="928"/>
      <c r="AK868" s="1082"/>
      <c r="AL868" s="439">
        <f>'事業主控（こちらにご入力下さい）'!AL868</f>
        <v>0</v>
      </c>
      <c r="AM868" s="1081"/>
      <c r="AN868" s="708">
        <f>'事業主控（こちらにご入力下さい）'!AN868</f>
        <v>0</v>
      </c>
      <c r="AO868" s="709"/>
      <c r="AP868" s="709"/>
      <c r="AQ868" s="709"/>
      <c r="AR868" s="709"/>
      <c r="AS868" s="58"/>
    </row>
    <row r="869" spans="2:45" ht="18" customHeight="1" x14ac:dyDescent="0.15">
      <c r="B869" s="1072">
        <f>'事業主控（こちらにご入力下さい）'!B869</f>
        <v>0</v>
      </c>
      <c r="C869" s="1073"/>
      <c r="D869" s="1073"/>
      <c r="E869" s="1073"/>
      <c r="F869" s="1073"/>
      <c r="G869" s="1073"/>
      <c r="H869" s="1073"/>
      <c r="I869" s="1160"/>
      <c r="J869" s="1072">
        <f>'事業主控（こちらにご入力下さい）'!J869</f>
        <v>0</v>
      </c>
      <c r="K869" s="1073"/>
      <c r="L869" s="1073"/>
      <c r="M869" s="1073"/>
      <c r="N869" s="1074"/>
      <c r="O869" s="71">
        <f>'事業主控（こちらにご入力下さい）'!O869</f>
        <v>0</v>
      </c>
      <c r="P869" s="5" t="s">
        <v>45</v>
      </c>
      <c r="Q869" s="71">
        <f>'事業主控（こちらにご入力下さい）'!Q869</f>
        <v>0</v>
      </c>
      <c r="R869" s="5" t="s">
        <v>46</v>
      </c>
      <c r="S869" s="71">
        <f>'事業主控（こちらにご入力下さい）'!S869</f>
        <v>0</v>
      </c>
      <c r="T869" s="1022" t="s">
        <v>47</v>
      </c>
      <c r="U869" s="1022"/>
      <c r="V869" s="742">
        <f>'事業主控（こちらにご入力下さい）'!V869</f>
        <v>0</v>
      </c>
      <c r="W869" s="743"/>
      <c r="X869" s="743"/>
      <c r="Y869" s="66"/>
      <c r="Z869" s="53"/>
      <c r="AA869" s="73"/>
      <c r="AB869" s="73"/>
      <c r="AC869" s="66"/>
      <c r="AD869" s="53"/>
      <c r="AE869" s="73"/>
      <c r="AF869" s="73"/>
      <c r="AG869" s="66"/>
      <c r="AH869" s="744">
        <f>'事業主控（こちらにご入力下さい）'!AH869</f>
        <v>0</v>
      </c>
      <c r="AI869" s="745"/>
      <c r="AJ869" s="745"/>
      <c r="AK869" s="1080"/>
      <c r="AL869" s="53"/>
      <c r="AM869" s="54"/>
      <c r="AN869" s="744">
        <f>'事業主控（こちらにご入力下さい）'!AN869</f>
        <v>0</v>
      </c>
      <c r="AO869" s="745"/>
      <c r="AP869" s="745"/>
      <c r="AQ869" s="745"/>
      <c r="AR869" s="745"/>
      <c r="AS869" s="74"/>
    </row>
    <row r="870" spans="2:45" ht="18" customHeight="1" x14ac:dyDescent="0.15">
      <c r="B870" s="1075"/>
      <c r="C870" s="1076"/>
      <c r="D870" s="1076"/>
      <c r="E870" s="1076"/>
      <c r="F870" s="1076"/>
      <c r="G870" s="1076"/>
      <c r="H870" s="1076"/>
      <c r="I870" s="1161"/>
      <c r="J870" s="1075"/>
      <c r="K870" s="1076"/>
      <c r="L870" s="1076"/>
      <c r="M870" s="1076"/>
      <c r="N870" s="1077"/>
      <c r="O870" s="75">
        <f>'事業主控（こちらにご入力下さい）'!O870</f>
        <v>0</v>
      </c>
      <c r="P870" s="16" t="s">
        <v>45</v>
      </c>
      <c r="Q870" s="75">
        <f>'事業主控（こちらにご入力下さい）'!Q870</f>
        <v>0</v>
      </c>
      <c r="R870" s="16" t="s">
        <v>46</v>
      </c>
      <c r="S870" s="75">
        <f>'事業主控（こちらにご入力下さい）'!S870</f>
        <v>0</v>
      </c>
      <c r="T870" s="480" t="s">
        <v>48</v>
      </c>
      <c r="U870" s="480"/>
      <c r="V870" s="927">
        <f>'事業主控（こちらにご入力下さい）'!V870</f>
        <v>0</v>
      </c>
      <c r="W870" s="928"/>
      <c r="X870" s="928"/>
      <c r="Y870" s="928"/>
      <c r="Z870" s="927">
        <f>'事業主控（こちらにご入力下さい）'!Z870</f>
        <v>0</v>
      </c>
      <c r="AA870" s="928"/>
      <c r="AB870" s="928"/>
      <c r="AC870" s="928"/>
      <c r="AD870" s="927">
        <f>'事業主控（こちらにご入力下さい）'!AD870</f>
        <v>0</v>
      </c>
      <c r="AE870" s="928"/>
      <c r="AF870" s="928"/>
      <c r="AG870" s="928"/>
      <c r="AH870" s="927">
        <f>'事業主控（こちらにご入力下さい）'!AH870</f>
        <v>0</v>
      </c>
      <c r="AI870" s="928"/>
      <c r="AJ870" s="928"/>
      <c r="AK870" s="1082"/>
      <c r="AL870" s="439">
        <f>'事業主控（こちらにご入力下さい）'!AL870</f>
        <v>0</v>
      </c>
      <c r="AM870" s="1081"/>
      <c r="AN870" s="708">
        <f>'事業主控（こちらにご入力下さい）'!AN870</f>
        <v>0</v>
      </c>
      <c r="AO870" s="709"/>
      <c r="AP870" s="709"/>
      <c r="AQ870" s="709"/>
      <c r="AR870" s="709"/>
      <c r="AS870" s="58"/>
    </row>
    <row r="871" spans="2:45" ht="18" customHeight="1" x14ac:dyDescent="0.15">
      <c r="B871" s="1072">
        <f>'事業主控（こちらにご入力下さい）'!B871</f>
        <v>0</v>
      </c>
      <c r="C871" s="1073"/>
      <c r="D871" s="1073"/>
      <c r="E871" s="1073"/>
      <c r="F871" s="1073"/>
      <c r="G871" s="1073"/>
      <c r="H871" s="1073"/>
      <c r="I871" s="1160"/>
      <c r="J871" s="1072">
        <f>'事業主控（こちらにご入力下さい）'!J871</f>
        <v>0</v>
      </c>
      <c r="K871" s="1073"/>
      <c r="L871" s="1073"/>
      <c r="M871" s="1073"/>
      <c r="N871" s="1074"/>
      <c r="O871" s="71">
        <f>'事業主控（こちらにご入力下さい）'!O871</f>
        <v>0</v>
      </c>
      <c r="P871" s="5" t="s">
        <v>45</v>
      </c>
      <c r="Q871" s="71">
        <f>'事業主控（こちらにご入力下さい）'!Q871</f>
        <v>0</v>
      </c>
      <c r="R871" s="5" t="s">
        <v>46</v>
      </c>
      <c r="S871" s="71">
        <f>'事業主控（こちらにご入力下さい）'!S871</f>
        <v>0</v>
      </c>
      <c r="T871" s="1022" t="s">
        <v>47</v>
      </c>
      <c r="U871" s="1022"/>
      <c r="V871" s="742">
        <f>'事業主控（こちらにご入力下さい）'!V871</f>
        <v>0</v>
      </c>
      <c r="W871" s="743"/>
      <c r="X871" s="743"/>
      <c r="Y871" s="66"/>
      <c r="Z871" s="53"/>
      <c r="AA871" s="73"/>
      <c r="AB871" s="73"/>
      <c r="AC871" s="66"/>
      <c r="AD871" s="53"/>
      <c r="AE871" s="73"/>
      <c r="AF871" s="73"/>
      <c r="AG871" s="66"/>
      <c r="AH871" s="744">
        <f>'事業主控（こちらにご入力下さい）'!AH871</f>
        <v>0</v>
      </c>
      <c r="AI871" s="745"/>
      <c r="AJ871" s="745"/>
      <c r="AK871" s="1080"/>
      <c r="AL871" s="53"/>
      <c r="AM871" s="54"/>
      <c r="AN871" s="744">
        <f>'事業主控（こちらにご入力下さい）'!AN871</f>
        <v>0</v>
      </c>
      <c r="AO871" s="745"/>
      <c r="AP871" s="745"/>
      <c r="AQ871" s="745"/>
      <c r="AR871" s="745"/>
      <c r="AS871" s="74"/>
    </row>
    <row r="872" spans="2:45" ht="18" customHeight="1" x14ac:dyDescent="0.15">
      <c r="B872" s="1075"/>
      <c r="C872" s="1076"/>
      <c r="D872" s="1076"/>
      <c r="E872" s="1076"/>
      <c r="F872" s="1076"/>
      <c r="G872" s="1076"/>
      <c r="H872" s="1076"/>
      <c r="I872" s="1161"/>
      <c r="J872" s="1075"/>
      <c r="K872" s="1076"/>
      <c r="L872" s="1076"/>
      <c r="M872" s="1076"/>
      <c r="N872" s="1077"/>
      <c r="O872" s="75">
        <f>'事業主控（こちらにご入力下さい）'!O872</f>
        <v>0</v>
      </c>
      <c r="P872" s="16" t="s">
        <v>45</v>
      </c>
      <c r="Q872" s="75">
        <f>'事業主控（こちらにご入力下さい）'!Q872</f>
        <v>0</v>
      </c>
      <c r="R872" s="16" t="s">
        <v>46</v>
      </c>
      <c r="S872" s="75">
        <f>'事業主控（こちらにご入力下さい）'!S872</f>
        <v>0</v>
      </c>
      <c r="T872" s="480" t="s">
        <v>48</v>
      </c>
      <c r="U872" s="480"/>
      <c r="V872" s="927">
        <f>'事業主控（こちらにご入力下さい）'!V872</f>
        <v>0</v>
      </c>
      <c r="W872" s="928"/>
      <c r="X872" s="928"/>
      <c r="Y872" s="928"/>
      <c r="Z872" s="927">
        <f>'事業主控（こちらにご入力下さい）'!Z872</f>
        <v>0</v>
      </c>
      <c r="AA872" s="928"/>
      <c r="AB872" s="928"/>
      <c r="AC872" s="928"/>
      <c r="AD872" s="927">
        <f>'事業主控（こちらにご入力下さい）'!AD872</f>
        <v>0</v>
      </c>
      <c r="AE872" s="928"/>
      <c r="AF872" s="928"/>
      <c r="AG872" s="928"/>
      <c r="AH872" s="927">
        <f>'事業主控（こちらにご入力下さい）'!AH872</f>
        <v>0</v>
      </c>
      <c r="AI872" s="928"/>
      <c r="AJ872" s="928"/>
      <c r="AK872" s="1082"/>
      <c r="AL872" s="439">
        <f>'事業主控（こちらにご入力下さい）'!AL872</f>
        <v>0</v>
      </c>
      <c r="AM872" s="1081"/>
      <c r="AN872" s="708">
        <f>'事業主控（こちらにご入力下さい）'!AN872</f>
        <v>0</v>
      </c>
      <c r="AO872" s="709"/>
      <c r="AP872" s="709"/>
      <c r="AQ872" s="709"/>
      <c r="AR872" s="709"/>
      <c r="AS872" s="58"/>
    </row>
    <row r="873" spans="2:45" ht="18" customHeight="1" x14ac:dyDescent="0.15">
      <c r="B873" s="1072">
        <f>'事業主控（こちらにご入力下さい）'!B873</f>
        <v>0</v>
      </c>
      <c r="C873" s="1073"/>
      <c r="D873" s="1073"/>
      <c r="E873" s="1073"/>
      <c r="F873" s="1073"/>
      <c r="G873" s="1073"/>
      <c r="H873" s="1073"/>
      <c r="I873" s="1160"/>
      <c r="J873" s="1072">
        <f>'事業主控（こちらにご入力下さい）'!J873</f>
        <v>0</v>
      </c>
      <c r="K873" s="1073"/>
      <c r="L873" s="1073"/>
      <c r="M873" s="1073"/>
      <c r="N873" s="1074"/>
      <c r="O873" s="71">
        <f>'事業主控（こちらにご入力下さい）'!O873</f>
        <v>0</v>
      </c>
      <c r="P873" s="5" t="s">
        <v>45</v>
      </c>
      <c r="Q873" s="71">
        <f>'事業主控（こちらにご入力下さい）'!Q873</f>
        <v>0</v>
      </c>
      <c r="R873" s="5" t="s">
        <v>46</v>
      </c>
      <c r="S873" s="71">
        <f>'事業主控（こちらにご入力下さい）'!S873</f>
        <v>0</v>
      </c>
      <c r="T873" s="1022" t="s">
        <v>47</v>
      </c>
      <c r="U873" s="1022"/>
      <c r="V873" s="742">
        <f>'事業主控（こちらにご入力下さい）'!V873</f>
        <v>0</v>
      </c>
      <c r="W873" s="743"/>
      <c r="X873" s="743"/>
      <c r="Y873" s="66"/>
      <c r="Z873" s="53"/>
      <c r="AA873" s="73"/>
      <c r="AB873" s="73"/>
      <c r="AC873" s="66"/>
      <c r="AD873" s="53"/>
      <c r="AE873" s="73"/>
      <c r="AF873" s="73"/>
      <c r="AG873" s="66"/>
      <c r="AH873" s="744">
        <f>'事業主控（こちらにご入力下さい）'!AH873</f>
        <v>0</v>
      </c>
      <c r="AI873" s="745"/>
      <c r="AJ873" s="745"/>
      <c r="AK873" s="1080"/>
      <c r="AL873" s="53"/>
      <c r="AM873" s="54"/>
      <c r="AN873" s="744">
        <f>'事業主控（こちらにご入力下さい）'!AN873</f>
        <v>0</v>
      </c>
      <c r="AO873" s="745"/>
      <c r="AP873" s="745"/>
      <c r="AQ873" s="745"/>
      <c r="AR873" s="745"/>
      <c r="AS873" s="74"/>
    </row>
    <row r="874" spans="2:45" ht="18" customHeight="1" x14ac:dyDescent="0.15">
      <c r="B874" s="1075"/>
      <c r="C874" s="1076"/>
      <c r="D874" s="1076"/>
      <c r="E874" s="1076"/>
      <c r="F874" s="1076"/>
      <c r="G874" s="1076"/>
      <c r="H874" s="1076"/>
      <c r="I874" s="1161"/>
      <c r="J874" s="1075"/>
      <c r="K874" s="1076"/>
      <c r="L874" s="1076"/>
      <c r="M874" s="1076"/>
      <c r="N874" s="1077"/>
      <c r="O874" s="75">
        <f>'事業主控（こちらにご入力下さい）'!O874</f>
        <v>0</v>
      </c>
      <c r="P874" s="16" t="s">
        <v>45</v>
      </c>
      <c r="Q874" s="75">
        <f>'事業主控（こちらにご入力下さい）'!Q874</f>
        <v>0</v>
      </c>
      <c r="R874" s="16" t="s">
        <v>46</v>
      </c>
      <c r="S874" s="75">
        <f>'事業主控（こちらにご入力下さい）'!S874</f>
        <v>0</v>
      </c>
      <c r="T874" s="480" t="s">
        <v>48</v>
      </c>
      <c r="U874" s="480"/>
      <c r="V874" s="927">
        <f>'事業主控（こちらにご入力下さい）'!V874</f>
        <v>0</v>
      </c>
      <c r="W874" s="928"/>
      <c r="X874" s="928"/>
      <c r="Y874" s="928"/>
      <c r="Z874" s="927">
        <f>'事業主控（こちらにご入力下さい）'!Z874</f>
        <v>0</v>
      </c>
      <c r="AA874" s="928"/>
      <c r="AB874" s="928"/>
      <c r="AC874" s="928"/>
      <c r="AD874" s="927">
        <f>'事業主控（こちらにご入力下さい）'!AD874</f>
        <v>0</v>
      </c>
      <c r="AE874" s="928"/>
      <c r="AF874" s="928"/>
      <c r="AG874" s="928"/>
      <c r="AH874" s="927">
        <f>'事業主控（こちらにご入力下さい）'!AH874</f>
        <v>0</v>
      </c>
      <c r="AI874" s="928"/>
      <c r="AJ874" s="928"/>
      <c r="AK874" s="1082"/>
      <c r="AL874" s="439">
        <f>'事業主控（こちらにご入力下さい）'!AL874</f>
        <v>0</v>
      </c>
      <c r="AM874" s="1081"/>
      <c r="AN874" s="708">
        <f>'事業主控（こちらにご入力下さい）'!AN874</f>
        <v>0</v>
      </c>
      <c r="AO874" s="709"/>
      <c r="AP874" s="709"/>
      <c r="AQ874" s="709"/>
      <c r="AR874" s="709"/>
      <c r="AS874" s="58"/>
    </row>
    <row r="875" spans="2:45" ht="18" customHeight="1" x14ac:dyDescent="0.15">
      <c r="B875" s="1072">
        <f>'事業主控（こちらにご入力下さい）'!B875</f>
        <v>0</v>
      </c>
      <c r="C875" s="1073"/>
      <c r="D875" s="1073"/>
      <c r="E875" s="1073"/>
      <c r="F875" s="1073"/>
      <c r="G875" s="1073"/>
      <c r="H875" s="1073"/>
      <c r="I875" s="1160"/>
      <c r="J875" s="1072">
        <f>'事業主控（こちらにご入力下さい）'!J875</f>
        <v>0</v>
      </c>
      <c r="K875" s="1073"/>
      <c r="L875" s="1073"/>
      <c r="M875" s="1073"/>
      <c r="N875" s="1074"/>
      <c r="O875" s="71">
        <f>'事業主控（こちらにご入力下さい）'!O875</f>
        <v>0</v>
      </c>
      <c r="P875" s="5" t="s">
        <v>45</v>
      </c>
      <c r="Q875" s="71">
        <f>'事業主控（こちらにご入力下さい）'!Q875</f>
        <v>0</v>
      </c>
      <c r="R875" s="5" t="s">
        <v>46</v>
      </c>
      <c r="S875" s="71">
        <f>'事業主控（こちらにご入力下さい）'!S875</f>
        <v>0</v>
      </c>
      <c r="T875" s="1022" t="s">
        <v>47</v>
      </c>
      <c r="U875" s="1022"/>
      <c r="V875" s="742">
        <f>'事業主控（こちらにご入力下さい）'!V875</f>
        <v>0</v>
      </c>
      <c r="W875" s="743"/>
      <c r="X875" s="743"/>
      <c r="Y875" s="66"/>
      <c r="Z875" s="53"/>
      <c r="AA875" s="73"/>
      <c r="AB875" s="73"/>
      <c r="AC875" s="66"/>
      <c r="AD875" s="53"/>
      <c r="AE875" s="73"/>
      <c r="AF875" s="73"/>
      <c r="AG875" s="66"/>
      <c r="AH875" s="744">
        <f>'事業主控（こちらにご入力下さい）'!AH875</f>
        <v>0</v>
      </c>
      <c r="AI875" s="745"/>
      <c r="AJ875" s="745"/>
      <c r="AK875" s="1080"/>
      <c r="AL875" s="53"/>
      <c r="AM875" s="54"/>
      <c r="AN875" s="744">
        <f>'事業主控（こちらにご入力下さい）'!AN875</f>
        <v>0</v>
      </c>
      <c r="AO875" s="745"/>
      <c r="AP875" s="745"/>
      <c r="AQ875" s="745"/>
      <c r="AR875" s="745"/>
      <c r="AS875" s="74"/>
    </row>
    <row r="876" spans="2:45" ht="18" customHeight="1" x14ac:dyDescent="0.15">
      <c r="B876" s="1075"/>
      <c r="C876" s="1076"/>
      <c r="D876" s="1076"/>
      <c r="E876" s="1076"/>
      <c r="F876" s="1076"/>
      <c r="G876" s="1076"/>
      <c r="H876" s="1076"/>
      <c r="I876" s="1161"/>
      <c r="J876" s="1075"/>
      <c r="K876" s="1076"/>
      <c r="L876" s="1076"/>
      <c r="M876" s="1076"/>
      <c r="N876" s="1077"/>
      <c r="O876" s="75">
        <f>'事業主控（こちらにご入力下さい）'!O876</f>
        <v>0</v>
      </c>
      <c r="P876" s="16" t="s">
        <v>45</v>
      </c>
      <c r="Q876" s="75">
        <f>'事業主控（こちらにご入力下さい）'!Q876</f>
        <v>0</v>
      </c>
      <c r="R876" s="16" t="s">
        <v>46</v>
      </c>
      <c r="S876" s="75">
        <f>'事業主控（こちらにご入力下さい）'!S876</f>
        <v>0</v>
      </c>
      <c r="T876" s="480" t="s">
        <v>48</v>
      </c>
      <c r="U876" s="480"/>
      <c r="V876" s="927">
        <f>'事業主控（こちらにご入力下さい）'!V876</f>
        <v>0</v>
      </c>
      <c r="W876" s="928"/>
      <c r="X876" s="928"/>
      <c r="Y876" s="928"/>
      <c r="Z876" s="927">
        <f>'事業主控（こちらにご入力下さい）'!Z876</f>
        <v>0</v>
      </c>
      <c r="AA876" s="928"/>
      <c r="AB876" s="928"/>
      <c r="AC876" s="928"/>
      <c r="AD876" s="927">
        <f>'事業主控（こちらにご入力下さい）'!AD876</f>
        <v>0</v>
      </c>
      <c r="AE876" s="928"/>
      <c r="AF876" s="928"/>
      <c r="AG876" s="928"/>
      <c r="AH876" s="927">
        <f>'事業主控（こちらにご入力下さい）'!AH876</f>
        <v>0</v>
      </c>
      <c r="AI876" s="928"/>
      <c r="AJ876" s="928"/>
      <c r="AK876" s="1082"/>
      <c r="AL876" s="439">
        <f>'事業主控（こちらにご入力下さい）'!AL876</f>
        <v>0</v>
      </c>
      <c r="AM876" s="1081"/>
      <c r="AN876" s="708">
        <f>'事業主控（こちらにご入力下さい）'!AN876</f>
        <v>0</v>
      </c>
      <c r="AO876" s="709"/>
      <c r="AP876" s="709"/>
      <c r="AQ876" s="709"/>
      <c r="AR876" s="709"/>
      <c r="AS876" s="58"/>
    </row>
    <row r="877" spans="2:45" ht="18" customHeight="1" x14ac:dyDescent="0.15">
      <c r="B877" s="1072">
        <f>'事業主控（こちらにご入力下さい）'!B877</f>
        <v>0</v>
      </c>
      <c r="C877" s="1073"/>
      <c r="D877" s="1073"/>
      <c r="E877" s="1073"/>
      <c r="F877" s="1073"/>
      <c r="G877" s="1073"/>
      <c r="H877" s="1073"/>
      <c r="I877" s="1160"/>
      <c r="J877" s="1072">
        <f>'事業主控（こちらにご入力下さい）'!J877</f>
        <v>0</v>
      </c>
      <c r="K877" s="1073"/>
      <c r="L877" s="1073"/>
      <c r="M877" s="1073"/>
      <c r="N877" s="1074"/>
      <c r="O877" s="71">
        <f>'事業主控（こちらにご入力下さい）'!O877</f>
        <v>0</v>
      </c>
      <c r="P877" s="5" t="s">
        <v>45</v>
      </c>
      <c r="Q877" s="71">
        <f>'事業主控（こちらにご入力下さい）'!Q877</f>
        <v>0</v>
      </c>
      <c r="R877" s="5" t="s">
        <v>46</v>
      </c>
      <c r="S877" s="71">
        <f>'事業主控（こちらにご入力下さい）'!S877</f>
        <v>0</v>
      </c>
      <c r="T877" s="1022" t="s">
        <v>47</v>
      </c>
      <c r="U877" s="1022"/>
      <c r="V877" s="742">
        <f>'事業主控（こちらにご入力下さい）'!V877</f>
        <v>0</v>
      </c>
      <c r="W877" s="743"/>
      <c r="X877" s="743"/>
      <c r="Y877" s="66"/>
      <c r="Z877" s="53"/>
      <c r="AA877" s="73"/>
      <c r="AB877" s="73"/>
      <c r="AC877" s="66"/>
      <c r="AD877" s="53"/>
      <c r="AE877" s="73"/>
      <c r="AF877" s="73"/>
      <c r="AG877" s="66"/>
      <c r="AH877" s="744">
        <f>'事業主控（こちらにご入力下さい）'!AH877</f>
        <v>0</v>
      </c>
      <c r="AI877" s="745"/>
      <c r="AJ877" s="745"/>
      <c r="AK877" s="1080"/>
      <c r="AL877" s="53"/>
      <c r="AM877" s="54"/>
      <c r="AN877" s="744">
        <f>'事業主控（こちらにご入力下さい）'!AN877</f>
        <v>0</v>
      </c>
      <c r="AO877" s="745"/>
      <c r="AP877" s="745"/>
      <c r="AQ877" s="745"/>
      <c r="AR877" s="745"/>
      <c r="AS877" s="74"/>
    </row>
    <row r="878" spans="2:45" ht="18" customHeight="1" x14ac:dyDescent="0.15">
      <c r="B878" s="1075"/>
      <c r="C878" s="1076"/>
      <c r="D878" s="1076"/>
      <c r="E878" s="1076"/>
      <c r="F878" s="1076"/>
      <c r="G878" s="1076"/>
      <c r="H878" s="1076"/>
      <c r="I878" s="1161"/>
      <c r="J878" s="1075"/>
      <c r="K878" s="1076"/>
      <c r="L878" s="1076"/>
      <c r="M878" s="1076"/>
      <c r="N878" s="1077"/>
      <c r="O878" s="75">
        <f>'事業主控（こちらにご入力下さい）'!O878</f>
        <v>0</v>
      </c>
      <c r="P878" s="16" t="s">
        <v>45</v>
      </c>
      <c r="Q878" s="75">
        <f>'事業主控（こちらにご入力下さい）'!Q878</f>
        <v>0</v>
      </c>
      <c r="R878" s="16" t="s">
        <v>46</v>
      </c>
      <c r="S878" s="75">
        <f>'事業主控（こちらにご入力下さい）'!S878</f>
        <v>0</v>
      </c>
      <c r="T878" s="480" t="s">
        <v>48</v>
      </c>
      <c r="U878" s="480"/>
      <c r="V878" s="927">
        <f>'事業主控（こちらにご入力下さい）'!V878</f>
        <v>0</v>
      </c>
      <c r="W878" s="928"/>
      <c r="X878" s="928"/>
      <c r="Y878" s="928"/>
      <c r="Z878" s="927">
        <f>'事業主控（こちらにご入力下さい）'!Z878</f>
        <v>0</v>
      </c>
      <c r="AA878" s="928"/>
      <c r="AB878" s="928"/>
      <c r="AC878" s="928"/>
      <c r="AD878" s="927">
        <f>'事業主控（こちらにご入力下さい）'!AD878</f>
        <v>0</v>
      </c>
      <c r="AE878" s="928"/>
      <c r="AF878" s="928"/>
      <c r="AG878" s="928"/>
      <c r="AH878" s="927">
        <f>'事業主控（こちらにご入力下さい）'!AH878</f>
        <v>0</v>
      </c>
      <c r="AI878" s="928"/>
      <c r="AJ878" s="928"/>
      <c r="AK878" s="1082"/>
      <c r="AL878" s="439">
        <f>'事業主控（こちらにご入力下さい）'!AL878</f>
        <v>0</v>
      </c>
      <c r="AM878" s="1081"/>
      <c r="AN878" s="708">
        <f>'事業主控（こちらにご入力下さい）'!AN878</f>
        <v>0</v>
      </c>
      <c r="AO878" s="709"/>
      <c r="AP878" s="709"/>
      <c r="AQ878" s="709"/>
      <c r="AR878" s="709"/>
      <c r="AS878" s="58"/>
    </row>
    <row r="879" spans="2:45" ht="18" customHeight="1" x14ac:dyDescent="0.15">
      <c r="B879" s="1072">
        <f>'事業主控（こちらにご入力下さい）'!B879</f>
        <v>0</v>
      </c>
      <c r="C879" s="1073"/>
      <c r="D879" s="1073"/>
      <c r="E879" s="1073"/>
      <c r="F879" s="1073"/>
      <c r="G879" s="1073"/>
      <c r="H879" s="1073"/>
      <c r="I879" s="1160"/>
      <c r="J879" s="1072">
        <f>'事業主控（こちらにご入力下さい）'!J879</f>
        <v>0</v>
      </c>
      <c r="K879" s="1073"/>
      <c r="L879" s="1073"/>
      <c r="M879" s="1073"/>
      <c r="N879" s="1074"/>
      <c r="O879" s="71">
        <f>'事業主控（こちらにご入力下さい）'!O879</f>
        <v>0</v>
      </c>
      <c r="P879" s="5" t="s">
        <v>45</v>
      </c>
      <c r="Q879" s="71">
        <f>'事業主控（こちらにご入力下さい）'!Q879</f>
        <v>0</v>
      </c>
      <c r="R879" s="5" t="s">
        <v>46</v>
      </c>
      <c r="S879" s="71">
        <f>'事業主控（こちらにご入力下さい）'!S879</f>
        <v>0</v>
      </c>
      <c r="T879" s="1022" t="s">
        <v>47</v>
      </c>
      <c r="U879" s="1022"/>
      <c r="V879" s="742">
        <f>'事業主控（こちらにご入力下さい）'!V879</f>
        <v>0</v>
      </c>
      <c r="W879" s="743"/>
      <c r="X879" s="743"/>
      <c r="Y879" s="66"/>
      <c r="Z879" s="53"/>
      <c r="AA879" s="73"/>
      <c r="AB879" s="73"/>
      <c r="AC879" s="66"/>
      <c r="AD879" s="53"/>
      <c r="AE879" s="73"/>
      <c r="AF879" s="73"/>
      <c r="AG879" s="66"/>
      <c r="AH879" s="744">
        <f>'事業主控（こちらにご入力下さい）'!AH879</f>
        <v>0</v>
      </c>
      <c r="AI879" s="745"/>
      <c r="AJ879" s="745"/>
      <c r="AK879" s="1080"/>
      <c r="AL879" s="53"/>
      <c r="AM879" s="54"/>
      <c r="AN879" s="744">
        <f>'事業主控（こちらにご入力下さい）'!AN879</f>
        <v>0</v>
      </c>
      <c r="AO879" s="745"/>
      <c r="AP879" s="745"/>
      <c r="AQ879" s="745"/>
      <c r="AR879" s="745"/>
      <c r="AS879" s="74"/>
    </row>
    <row r="880" spans="2:45" ht="18" customHeight="1" x14ac:dyDescent="0.15">
      <c r="B880" s="1075"/>
      <c r="C880" s="1076"/>
      <c r="D880" s="1076"/>
      <c r="E880" s="1076"/>
      <c r="F880" s="1076"/>
      <c r="G880" s="1076"/>
      <c r="H880" s="1076"/>
      <c r="I880" s="1161"/>
      <c r="J880" s="1075"/>
      <c r="K880" s="1076"/>
      <c r="L880" s="1076"/>
      <c r="M880" s="1076"/>
      <c r="N880" s="1077"/>
      <c r="O880" s="75">
        <f>'事業主控（こちらにご入力下さい）'!O880</f>
        <v>0</v>
      </c>
      <c r="P880" s="16" t="s">
        <v>45</v>
      </c>
      <c r="Q880" s="75">
        <f>'事業主控（こちらにご入力下さい）'!Q880</f>
        <v>0</v>
      </c>
      <c r="R880" s="16" t="s">
        <v>46</v>
      </c>
      <c r="S880" s="75">
        <f>'事業主控（こちらにご入力下さい）'!S880</f>
        <v>0</v>
      </c>
      <c r="T880" s="480" t="s">
        <v>48</v>
      </c>
      <c r="U880" s="480"/>
      <c r="V880" s="927">
        <f>'事業主控（こちらにご入力下さい）'!V880</f>
        <v>0</v>
      </c>
      <c r="W880" s="928"/>
      <c r="X880" s="928"/>
      <c r="Y880" s="928"/>
      <c r="Z880" s="927">
        <f>'事業主控（こちらにご入力下さい）'!Z880</f>
        <v>0</v>
      </c>
      <c r="AA880" s="928"/>
      <c r="AB880" s="928"/>
      <c r="AC880" s="928"/>
      <c r="AD880" s="927">
        <f>'事業主控（こちらにご入力下さい）'!AD880</f>
        <v>0</v>
      </c>
      <c r="AE880" s="928"/>
      <c r="AF880" s="928"/>
      <c r="AG880" s="928"/>
      <c r="AH880" s="927">
        <f>'事業主控（こちらにご入力下さい）'!AH880</f>
        <v>0</v>
      </c>
      <c r="AI880" s="928"/>
      <c r="AJ880" s="928"/>
      <c r="AK880" s="1082"/>
      <c r="AL880" s="439">
        <f>'事業主控（こちらにご入力下さい）'!AL880</f>
        <v>0</v>
      </c>
      <c r="AM880" s="1081"/>
      <c r="AN880" s="708">
        <f>'事業主控（こちらにご入力下さい）'!AN880</f>
        <v>0</v>
      </c>
      <c r="AO880" s="709"/>
      <c r="AP880" s="709"/>
      <c r="AQ880" s="709"/>
      <c r="AR880" s="709"/>
      <c r="AS880" s="58"/>
    </row>
    <row r="881" spans="2:45" ht="18" customHeight="1" x14ac:dyDescent="0.15">
      <c r="B881" s="1072">
        <f>'事業主控（こちらにご入力下さい）'!B881</f>
        <v>0</v>
      </c>
      <c r="C881" s="1073"/>
      <c r="D881" s="1073"/>
      <c r="E881" s="1073"/>
      <c r="F881" s="1073"/>
      <c r="G881" s="1073"/>
      <c r="H881" s="1073"/>
      <c r="I881" s="1160"/>
      <c r="J881" s="1072">
        <f>'事業主控（こちらにご入力下さい）'!J881</f>
        <v>0</v>
      </c>
      <c r="K881" s="1073"/>
      <c r="L881" s="1073"/>
      <c r="M881" s="1073"/>
      <c r="N881" s="1074"/>
      <c r="O881" s="71">
        <f>'事業主控（こちらにご入力下さい）'!O881</f>
        <v>0</v>
      </c>
      <c r="P881" s="5" t="s">
        <v>45</v>
      </c>
      <c r="Q881" s="71">
        <f>'事業主控（こちらにご入力下さい）'!Q881</f>
        <v>0</v>
      </c>
      <c r="R881" s="5" t="s">
        <v>46</v>
      </c>
      <c r="S881" s="71">
        <f>'事業主控（こちらにご入力下さい）'!S881</f>
        <v>0</v>
      </c>
      <c r="T881" s="1022" t="s">
        <v>47</v>
      </c>
      <c r="U881" s="1022"/>
      <c r="V881" s="742">
        <f>'事業主控（こちらにご入力下さい）'!V881</f>
        <v>0</v>
      </c>
      <c r="W881" s="743"/>
      <c r="X881" s="743"/>
      <c r="Y881" s="66"/>
      <c r="Z881" s="53"/>
      <c r="AA881" s="73"/>
      <c r="AB881" s="73"/>
      <c r="AC881" s="66"/>
      <c r="AD881" s="53"/>
      <c r="AE881" s="73"/>
      <c r="AF881" s="73"/>
      <c r="AG881" s="66"/>
      <c r="AH881" s="744">
        <f>'事業主控（こちらにご入力下さい）'!AH881</f>
        <v>0</v>
      </c>
      <c r="AI881" s="745"/>
      <c r="AJ881" s="745"/>
      <c r="AK881" s="1080"/>
      <c r="AL881" s="53"/>
      <c r="AM881" s="54"/>
      <c r="AN881" s="744">
        <f>'事業主控（こちらにご入力下さい）'!AN881</f>
        <v>0</v>
      </c>
      <c r="AO881" s="745"/>
      <c r="AP881" s="745"/>
      <c r="AQ881" s="745"/>
      <c r="AR881" s="745"/>
      <c r="AS881" s="74"/>
    </row>
    <row r="882" spans="2:45" ht="18" customHeight="1" x14ac:dyDescent="0.15">
      <c r="B882" s="1075"/>
      <c r="C882" s="1076"/>
      <c r="D882" s="1076"/>
      <c r="E882" s="1076"/>
      <c r="F882" s="1076"/>
      <c r="G882" s="1076"/>
      <c r="H882" s="1076"/>
      <c r="I882" s="1161"/>
      <c r="J882" s="1075"/>
      <c r="K882" s="1076"/>
      <c r="L882" s="1076"/>
      <c r="M882" s="1076"/>
      <c r="N882" s="1077"/>
      <c r="O882" s="75">
        <f>'事業主控（こちらにご入力下さい）'!O882</f>
        <v>0</v>
      </c>
      <c r="P882" s="16" t="s">
        <v>45</v>
      </c>
      <c r="Q882" s="75">
        <f>'事業主控（こちらにご入力下さい）'!Q882</f>
        <v>0</v>
      </c>
      <c r="R882" s="16" t="s">
        <v>46</v>
      </c>
      <c r="S882" s="75">
        <f>'事業主控（こちらにご入力下さい）'!S882</f>
        <v>0</v>
      </c>
      <c r="T882" s="480" t="s">
        <v>48</v>
      </c>
      <c r="U882" s="480"/>
      <c r="V882" s="927">
        <f>'事業主控（こちらにご入力下さい）'!V882</f>
        <v>0</v>
      </c>
      <c r="W882" s="928"/>
      <c r="X882" s="928"/>
      <c r="Y882" s="928"/>
      <c r="Z882" s="927">
        <f>'事業主控（こちらにご入力下さい）'!Z882</f>
        <v>0</v>
      </c>
      <c r="AA882" s="928"/>
      <c r="AB882" s="928"/>
      <c r="AC882" s="928"/>
      <c r="AD882" s="927">
        <f>'事業主控（こちらにご入力下さい）'!AD882</f>
        <v>0</v>
      </c>
      <c r="AE882" s="928"/>
      <c r="AF882" s="928"/>
      <c r="AG882" s="928"/>
      <c r="AH882" s="927">
        <f>'事業主控（こちらにご入力下さい）'!AH882</f>
        <v>0</v>
      </c>
      <c r="AI882" s="928"/>
      <c r="AJ882" s="928"/>
      <c r="AK882" s="1082"/>
      <c r="AL882" s="439">
        <f>'事業主控（こちらにご入力下さい）'!AL882</f>
        <v>0</v>
      </c>
      <c r="AM882" s="1081"/>
      <c r="AN882" s="708">
        <f>'事業主控（こちらにご入力下さい）'!AN882</f>
        <v>0</v>
      </c>
      <c r="AO882" s="709"/>
      <c r="AP882" s="709"/>
      <c r="AQ882" s="709"/>
      <c r="AR882" s="709"/>
      <c r="AS882" s="58"/>
    </row>
    <row r="883" spans="2:45" ht="18" customHeight="1" x14ac:dyDescent="0.15">
      <c r="B883" s="441" t="s">
        <v>85</v>
      </c>
      <c r="C883" s="442"/>
      <c r="D883" s="442"/>
      <c r="E883" s="443"/>
      <c r="F883" s="1163">
        <f>'事業主控（こちらにご入力下さい）'!F883</f>
        <v>0</v>
      </c>
      <c r="G883" s="1164"/>
      <c r="H883" s="1164"/>
      <c r="I883" s="1164"/>
      <c r="J883" s="1164"/>
      <c r="K883" s="1164"/>
      <c r="L883" s="1164"/>
      <c r="M883" s="1164"/>
      <c r="N883" s="1165"/>
      <c r="O883" s="441" t="s">
        <v>63</v>
      </c>
      <c r="P883" s="442"/>
      <c r="Q883" s="442"/>
      <c r="R883" s="442"/>
      <c r="S883" s="442"/>
      <c r="T883" s="442"/>
      <c r="U883" s="443"/>
      <c r="V883" s="744">
        <f>'事業主控（こちらにご入力下さい）'!V883</f>
        <v>0</v>
      </c>
      <c r="W883" s="745"/>
      <c r="X883" s="745"/>
      <c r="Y883" s="1080"/>
      <c r="Z883" s="53"/>
      <c r="AA883" s="73"/>
      <c r="AB883" s="73"/>
      <c r="AC883" s="66"/>
      <c r="AD883" s="53"/>
      <c r="AE883" s="73"/>
      <c r="AF883" s="73"/>
      <c r="AG883" s="66"/>
      <c r="AH883" s="744">
        <f>'事業主控（こちらにご入力下さい）'!AH883</f>
        <v>0</v>
      </c>
      <c r="AI883" s="745"/>
      <c r="AJ883" s="745"/>
      <c r="AK883" s="1080"/>
      <c r="AL883" s="53"/>
      <c r="AM883" s="54"/>
      <c r="AN883" s="744">
        <f>'事業主控（こちらにご入力下さい）'!AN883</f>
        <v>0</v>
      </c>
      <c r="AO883" s="745"/>
      <c r="AP883" s="745"/>
      <c r="AQ883" s="745"/>
      <c r="AR883" s="745"/>
      <c r="AS883" s="74"/>
    </row>
    <row r="884" spans="2:45" ht="18" customHeight="1" x14ac:dyDescent="0.15">
      <c r="B884" s="444"/>
      <c r="C884" s="445"/>
      <c r="D884" s="445"/>
      <c r="E884" s="446"/>
      <c r="F884" s="1166"/>
      <c r="G884" s="1167"/>
      <c r="H884" s="1167"/>
      <c r="I884" s="1167"/>
      <c r="J884" s="1167"/>
      <c r="K884" s="1167"/>
      <c r="L884" s="1167"/>
      <c r="M884" s="1167"/>
      <c r="N884" s="1168"/>
      <c r="O884" s="444"/>
      <c r="P884" s="445"/>
      <c r="Q884" s="445"/>
      <c r="R884" s="445"/>
      <c r="S884" s="445"/>
      <c r="T884" s="445"/>
      <c r="U884" s="446"/>
      <c r="V884" s="434">
        <f>'事業主控（こちらにご入力下さい）'!V884</f>
        <v>0</v>
      </c>
      <c r="W884" s="1054"/>
      <c r="X884" s="1054"/>
      <c r="Y884" s="1055"/>
      <c r="Z884" s="434">
        <f>'事業主控（こちらにご入力下さい）'!Z884</f>
        <v>0</v>
      </c>
      <c r="AA884" s="1052"/>
      <c r="AB884" s="1052"/>
      <c r="AC884" s="1053"/>
      <c r="AD884" s="434">
        <f>'事業主控（こちらにご入力下さい）'!AD884</f>
        <v>0</v>
      </c>
      <c r="AE884" s="1052"/>
      <c r="AF884" s="1052"/>
      <c r="AG884" s="1053"/>
      <c r="AH884" s="434">
        <f>'事業主控（こちらにご入力下さい）'!AH884</f>
        <v>0</v>
      </c>
      <c r="AI884" s="435"/>
      <c r="AJ884" s="435"/>
      <c r="AK884" s="435"/>
      <c r="AL884" s="55"/>
      <c r="AM884" s="56"/>
      <c r="AN884" s="434">
        <f>'事業主控（こちらにご入力下さい）'!AN884</f>
        <v>0</v>
      </c>
      <c r="AO884" s="1054"/>
      <c r="AP884" s="1054"/>
      <c r="AQ884" s="1054"/>
      <c r="AR884" s="1054"/>
      <c r="AS884" s="182"/>
    </row>
    <row r="885" spans="2:45" ht="18" customHeight="1" x14ac:dyDescent="0.15">
      <c r="B885" s="447"/>
      <c r="C885" s="448"/>
      <c r="D885" s="448"/>
      <c r="E885" s="449"/>
      <c r="F885" s="1169"/>
      <c r="G885" s="1170"/>
      <c r="H885" s="1170"/>
      <c r="I885" s="1170"/>
      <c r="J885" s="1170"/>
      <c r="K885" s="1170"/>
      <c r="L885" s="1170"/>
      <c r="M885" s="1170"/>
      <c r="N885" s="1171"/>
      <c r="O885" s="447"/>
      <c r="P885" s="448"/>
      <c r="Q885" s="448"/>
      <c r="R885" s="448"/>
      <c r="S885" s="448"/>
      <c r="T885" s="448"/>
      <c r="U885" s="449"/>
      <c r="V885" s="708">
        <f>'事業主控（こちらにご入力下さい）'!V885</f>
        <v>0</v>
      </c>
      <c r="W885" s="709"/>
      <c r="X885" s="709"/>
      <c r="Y885" s="1079"/>
      <c r="Z885" s="708">
        <f>'事業主控（こちらにご入力下さい）'!Z885</f>
        <v>0</v>
      </c>
      <c r="AA885" s="709"/>
      <c r="AB885" s="709"/>
      <c r="AC885" s="1079"/>
      <c r="AD885" s="708">
        <f>'事業主控（こちらにご入力下さい）'!AD885</f>
        <v>0</v>
      </c>
      <c r="AE885" s="709"/>
      <c r="AF885" s="709"/>
      <c r="AG885" s="1079"/>
      <c r="AH885" s="708">
        <f>'事業主控（こちらにご入力下さい）'!AH885</f>
        <v>0</v>
      </c>
      <c r="AI885" s="709"/>
      <c r="AJ885" s="709"/>
      <c r="AK885" s="1079"/>
      <c r="AL885" s="57"/>
      <c r="AM885" s="58"/>
      <c r="AN885" s="708">
        <f>'事業主控（こちらにご入力下さい）'!AN885</f>
        <v>0</v>
      </c>
      <c r="AO885" s="709"/>
      <c r="AP885" s="709"/>
      <c r="AQ885" s="709"/>
      <c r="AR885" s="709"/>
      <c r="AS885" s="58"/>
    </row>
    <row r="886" spans="2:45" ht="18" customHeight="1" x14ac:dyDescent="0.15">
      <c r="AN886" s="1078">
        <f>'事業主控（こちらにご入力下さい）'!AN886:AR886</f>
        <v>0</v>
      </c>
      <c r="AO886" s="1078"/>
      <c r="AP886" s="1078"/>
      <c r="AQ886" s="1078"/>
      <c r="AR886" s="1078"/>
    </row>
    <row r="887" spans="2:45" ht="31.5" customHeight="1" x14ac:dyDescent="0.15">
      <c r="AN887" s="82"/>
      <c r="AO887" s="82"/>
      <c r="AP887" s="82"/>
      <c r="AQ887" s="82"/>
      <c r="AR887" s="82"/>
    </row>
    <row r="888" spans="2:45" ht="7.5" customHeight="1" x14ac:dyDescent="0.15">
      <c r="X888" s="6"/>
      <c r="Y888" s="6"/>
    </row>
    <row r="889" spans="2:45" ht="10.5" customHeight="1" x14ac:dyDescent="0.15">
      <c r="X889" s="6"/>
      <c r="Y889" s="6"/>
    </row>
    <row r="890" spans="2:45" ht="5.25" customHeight="1" x14ac:dyDescent="0.15">
      <c r="X890" s="6"/>
      <c r="Y890" s="6"/>
    </row>
    <row r="891" spans="2:45" ht="5.25" customHeight="1" x14ac:dyDescent="0.15">
      <c r="X891" s="6"/>
      <c r="Y891" s="6"/>
    </row>
    <row r="892" spans="2:45" ht="5.25" customHeight="1" x14ac:dyDescent="0.15">
      <c r="X892" s="6"/>
      <c r="Y892" s="6"/>
    </row>
    <row r="893" spans="2:45" ht="5.25" customHeight="1" x14ac:dyDescent="0.15">
      <c r="X893" s="6"/>
      <c r="Y893" s="6"/>
    </row>
    <row r="894" spans="2:45" ht="17.25" customHeight="1" x14ac:dyDescent="0.15">
      <c r="B894" s="2" t="s">
        <v>50</v>
      </c>
      <c r="S894" s="4"/>
      <c r="T894" s="4"/>
      <c r="U894" s="4"/>
      <c r="V894" s="4"/>
      <c r="W894" s="4"/>
      <c r="AL894" s="48"/>
      <c r="AM894" s="48"/>
      <c r="AN894" s="48"/>
      <c r="AO894" s="48"/>
    </row>
    <row r="895" spans="2:45" ht="12.75" customHeight="1" x14ac:dyDescent="0.15">
      <c r="M895" s="49"/>
      <c r="N895" s="49"/>
      <c r="O895" s="49"/>
      <c r="P895" s="49"/>
      <c r="Q895" s="49"/>
      <c r="R895" s="49"/>
      <c r="S895" s="49"/>
      <c r="T895" s="50"/>
      <c r="U895" s="50"/>
      <c r="V895" s="50"/>
      <c r="W895" s="50"/>
      <c r="X895" s="50"/>
      <c r="Y895" s="50"/>
      <c r="Z895" s="50"/>
      <c r="AA895" s="49"/>
      <c r="AB895" s="49"/>
      <c r="AC895" s="49"/>
      <c r="AL895" s="48"/>
      <c r="AM895" s="560" t="s">
        <v>268</v>
      </c>
      <c r="AN895" s="1172"/>
      <c r="AO895" s="1172"/>
      <c r="AP895" s="1173"/>
    </row>
    <row r="896" spans="2:45" ht="12.75" customHeight="1" x14ac:dyDescent="0.15">
      <c r="M896" s="49"/>
      <c r="N896" s="49"/>
      <c r="O896" s="49"/>
      <c r="P896" s="49"/>
      <c r="Q896" s="49"/>
      <c r="R896" s="49"/>
      <c r="S896" s="49"/>
      <c r="T896" s="50"/>
      <c r="U896" s="50"/>
      <c r="V896" s="50"/>
      <c r="W896" s="50"/>
      <c r="X896" s="50"/>
      <c r="Y896" s="50"/>
      <c r="Z896" s="50"/>
      <c r="AA896" s="49"/>
      <c r="AB896" s="49"/>
      <c r="AC896" s="49"/>
      <c r="AL896" s="48"/>
      <c r="AM896" s="1174"/>
      <c r="AN896" s="1175"/>
      <c r="AO896" s="1175"/>
      <c r="AP896" s="1176"/>
    </row>
    <row r="897" spans="2:45" ht="12.75" customHeight="1" x14ac:dyDescent="0.15">
      <c r="M897" s="49"/>
      <c r="N897" s="49"/>
      <c r="O897" s="49"/>
      <c r="P897" s="49"/>
      <c r="Q897" s="49"/>
      <c r="R897" s="49"/>
      <c r="S897" s="49"/>
      <c r="T897" s="49"/>
      <c r="U897" s="49"/>
      <c r="V897" s="49"/>
      <c r="W897" s="49"/>
      <c r="X897" s="49"/>
      <c r="Y897" s="49"/>
      <c r="Z897" s="49"/>
      <c r="AA897" s="49"/>
      <c r="AB897" s="49"/>
      <c r="AC897" s="49"/>
      <c r="AL897" s="48"/>
      <c r="AM897" s="48"/>
      <c r="AN897" s="222"/>
      <c r="AO897" s="222"/>
    </row>
    <row r="898" spans="2:45" ht="6" customHeight="1" x14ac:dyDescent="0.15">
      <c r="M898" s="49"/>
      <c r="N898" s="49"/>
      <c r="O898" s="49"/>
      <c r="P898" s="49"/>
      <c r="Q898" s="49"/>
      <c r="R898" s="49"/>
      <c r="S898" s="49"/>
      <c r="T898" s="49"/>
      <c r="U898" s="49"/>
      <c r="V898" s="49"/>
      <c r="W898" s="49"/>
      <c r="X898" s="49"/>
      <c r="Y898" s="49"/>
      <c r="Z898" s="49"/>
      <c r="AA898" s="49"/>
      <c r="AB898" s="49"/>
      <c r="AC898" s="49"/>
      <c r="AL898" s="48"/>
      <c r="AM898" s="48"/>
    </row>
    <row r="899" spans="2:45" ht="12.75" customHeight="1" x14ac:dyDescent="0.15">
      <c r="B899" s="566" t="s">
        <v>2</v>
      </c>
      <c r="C899" s="567"/>
      <c r="D899" s="567"/>
      <c r="E899" s="567"/>
      <c r="F899" s="567"/>
      <c r="G899" s="567"/>
      <c r="H899" s="567"/>
      <c r="I899" s="567"/>
      <c r="J899" s="569" t="s">
        <v>10</v>
      </c>
      <c r="K899" s="569"/>
      <c r="L899" s="3" t="s">
        <v>3</v>
      </c>
      <c r="M899" s="569" t="s">
        <v>11</v>
      </c>
      <c r="N899" s="569"/>
      <c r="O899" s="570" t="s">
        <v>12</v>
      </c>
      <c r="P899" s="569"/>
      <c r="Q899" s="569"/>
      <c r="R899" s="569"/>
      <c r="S899" s="569"/>
      <c r="T899" s="569"/>
      <c r="U899" s="569" t="s">
        <v>13</v>
      </c>
      <c r="V899" s="569"/>
      <c r="W899" s="569"/>
      <c r="AD899" s="5"/>
      <c r="AE899" s="5"/>
      <c r="AF899" s="5"/>
      <c r="AG899" s="5"/>
      <c r="AH899" s="5"/>
      <c r="AI899" s="5"/>
      <c r="AJ899" s="5"/>
      <c r="AL899" s="571">
        <f>$AL$9</f>
        <v>0</v>
      </c>
      <c r="AM899" s="572"/>
      <c r="AN899" s="502" t="s">
        <v>4</v>
      </c>
      <c r="AO899" s="502"/>
      <c r="AP899" s="572">
        <v>22</v>
      </c>
      <c r="AQ899" s="572"/>
      <c r="AR899" s="502" t="s">
        <v>5</v>
      </c>
      <c r="AS899" s="503"/>
    </row>
    <row r="900" spans="2:45" ht="13.5" customHeight="1" x14ac:dyDescent="0.15">
      <c r="B900" s="567"/>
      <c r="C900" s="567"/>
      <c r="D900" s="567"/>
      <c r="E900" s="567"/>
      <c r="F900" s="567"/>
      <c r="G900" s="567"/>
      <c r="H900" s="567"/>
      <c r="I900" s="567"/>
      <c r="J900" s="508" t="str">
        <f>$J$10</f>
        <v>1</v>
      </c>
      <c r="K900" s="510" t="str">
        <f>$K$10</f>
        <v>2</v>
      </c>
      <c r="L900" s="513" t="str">
        <f>$L$10</f>
        <v>1</v>
      </c>
      <c r="M900" s="516" t="str">
        <f>$M$10</f>
        <v>0</v>
      </c>
      <c r="N900" s="510" t="str">
        <f>$N$10</f>
        <v>3</v>
      </c>
      <c r="O900" s="516" t="str">
        <f>$O$10</f>
        <v>9</v>
      </c>
      <c r="P900" s="519" t="str">
        <f>$P$10</f>
        <v>3</v>
      </c>
      <c r="Q900" s="519" t="str">
        <f>$Q$10</f>
        <v>9</v>
      </c>
      <c r="R900" s="519" t="str">
        <f>$R$10</f>
        <v>0</v>
      </c>
      <c r="S900" s="519" t="str">
        <f>$S$10</f>
        <v>2</v>
      </c>
      <c r="T900" s="510" t="str">
        <f>$T$10</f>
        <v>5</v>
      </c>
      <c r="U900" s="516">
        <f>$U$10</f>
        <v>0</v>
      </c>
      <c r="V900" s="519">
        <f>$V$10</f>
        <v>0</v>
      </c>
      <c r="W900" s="510">
        <f>$W$10</f>
        <v>0</v>
      </c>
      <c r="AD900" s="5"/>
      <c r="AE900" s="5"/>
      <c r="AF900" s="5"/>
      <c r="AG900" s="5"/>
      <c r="AH900" s="5"/>
      <c r="AI900" s="5"/>
      <c r="AJ900" s="5"/>
      <c r="AL900" s="573"/>
      <c r="AM900" s="574"/>
      <c r="AN900" s="504"/>
      <c r="AO900" s="504"/>
      <c r="AP900" s="574"/>
      <c r="AQ900" s="574"/>
      <c r="AR900" s="504"/>
      <c r="AS900" s="505"/>
    </row>
    <row r="901" spans="2:45" ht="9" customHeight="1" x14ac:dyDescent="0.15">
      <c r="B901" s="567"/>
      <c r="C901" s="567"/>
      <c r="D901" s="567"/>
      <c r="E901" s="567"/>
      <c r="F901" s="567"/>
      <c r="G901" s="567"/>
      <c r="H901" s="567"/>
      <c r="I901" s="567"/>
      <c r="J901" s="509"/>
      <c r="K901" s="511"/>
      <c r="L901" s="514"/>
      <c r="M901" s="517"/>
      <c r="N901" s="511"/>
      <c r="O901" s="517"/>
      <c r="P901" s="520"/>
      <c r="Q901" s="520"/>
      <c r="R901" s="520"/>
      <c r="S901" s="520"/>
      <c r="T901" s="511"/>
      <c r="U901" s="517"/>
      <c r="V901" s="520"/>
      <c r="W901" s="511"/>
      <c r="AD901" s="5"/>
      <c r="AE901" s="5"/>
      <c r="AF901" s="5"/>
      <c r="AG901" s="5"/>
      <c r="AH901" s="5"/>
      <c r="AI901" s="5"/>
      <c r="AJ901" s="5"/>
      <c r="AL901" s="575"/>
      <c r="AM901" s="576"/>
      <c r="AN901" s="506"/>
      <c r="AO901" s="506"/>
      <c r="AP901" s="576"/>
      <c r="AQ901" s="576"/>
      <c r="AR901" s="506"/>
      <c r="AS901" s="507"/>
    </row>
    <row r="902" spans="2:45" ht="6" customHeight="1" x14ac:dyDescent="0.15">
      <c r="B902" s="568"/>
      <c r="C902" s="568"/>
      <c r="D902" s="568"/>
      <c r="E902" s="568"/>
      <c r="F902" s="568"/>
      <c r="G902" s="568"/>
      <c r="H902" s="568"/>
      <c r="I902" s="568"/>
      <c r="J902" s="509"/>
      <c r="K902" s="512"/>
      <c r="L902" s="515"/>
      <c r="M902" s="518"/>
      <c r="N902" s="512"/>
      <c r="O902" s="518"/>
      <c r="P902" s="521"/>
      <c r="Q902" s="521"/>
      <c r="R902" s="521"/>
      <c r="S902" s="521"/>
      <c r="T902" s="512"/>
      <c r="U902" s="518"/>
      <c r="V902" s="521"/>
      <c r="W902" s="512"/>
    </row>
    <row r="903" spans="2:45" ht="15" customHeight="1" x14ac:dyDescent="0.15">
      <c r="B903" s="487" t="s">
        <v>51</v>
      </c>
      <c r="C903" s="488"/>
      <c r="D903" s="488"/>
      <c r="E903" s="488"/>
      <c r="F903" s="488"/>
      <c r="G903" s="488"/>
      <c r="H903" s="488"/>
      <c r="I903" s="489"/>
      <c r="J903" s="487" t="s">
        <v>6</v>
      </c>
      <c r="K903" s="488"/>
      <c r="L903" s="488"/>
      <c r="M903" s="488"/>
      <c r="N903" s="496"/>
      <c r="O903" s="499" t="s">
        <v>52</v>
      </c>
      <c r="P903" s="488"/>
      <c r="Q903" s="488"/>
      <c r="R903" s="488"/>
      <c r="S903" s="488"/>
      <c r="T903" s="488"/>
      <c r="U903" s="489"/>
      <c r="V903" s="12" t="s">
        <v>53</v>
      </c>
      <c r="W903" s="27"/>
      <c r="X903" s="27"/>
      <c r="Y903" s="526" t="s">
        <v>54</v>
      </c>
      <c r="Z903" s="526"/>
      <c r="AA903" s="526"/>
      <c r="AB903" s="526"/>
      <c r="AC903" s="526"/>
      <c r="AD903" s="526"/>
      <c r="AE903" s="526"/>
      <c r="AF903" s="526"/>
      <c r="AG903" s="526"/>
      <c r="AH903" s="526"/>
      <c r="AI903" s="27"/>
      <c r="AJ903" s="27"/>
      <c r="AK903" s="28"/>
      <c r="AL903" s="527" t="s">
        <v>55</v>
      </c>
      <c r="AM903" s="527"/>
      <c r="AN903" s="528" t="s">
        <v>62</v>
      </c>
      <c r="AO903" s="528"/>
      <c r="AP903" s="528"/>
      <c r="AQ903" s="528"/>
      <c r="AR903" s="528"/>
      <c r="AS903" s="529"/>
    </row>
    <row r="904" spans="2:45" ht="13.5" customHeight="1" x14ac:dyDescent="0.15">
      <c r="B904" s="490"/>
      <c r="C904" s="491"/>
      <c r="D904" s="491"/>
      <c r="E904" s="491"/>
      <c r="F904" s="491"/>
      <c r="G904" s="491"/>
      <c r="H904" s="491"/>
      <c r="I904" s="492"/>
      <c r="J904" s="490"/>
      <c r="K904" s="491"/>
      <c r="L904" s="491"/>
      <c r="M904" s="491"/>
      <c r="N904" s="497"/>
      <c r="O904" s="500"/>
      <c r="P904" s="491"/>
      <c r="Q904" s="491"/>
      <c r="R904" s="491"/>
      <c r="S904" s="491"/>
      <c r="T904" s="491"/>
      <c r="U904" s="492"/>
      <c r="V904" s="530" t="s">
        <v>7</v>
      </c>
      <c r="W904" s="643"/>
      <c r="X904" s="643"/>
      <c r="Y904" s="644"/>
      <c r="Z904" s="536" t="s">
        <v>16</v>
      </c>
      <c r="AA904" s="537"/>
      <c r="AB904" s="537"/>
      <c r="AC904" s="538"/>
      <c r="AD904" s="648" t="s">
        <v>17</v>
      </c>
      <c r="AE904" s="649"/>
      <c r="AF904" s="649"/>
      <c r="AG904" s="650"/>
      <c r="AH904" s="1090" t="s">
        <v>86</v>
      </c>
      <c r="AI904" s="502"/>
      <c r="AJ904" s="502"/>
      <c r="AK904" s="503"/>
      <c r="AL904" s="554" t="s">
        <v>56</v>
      </c>
      <c r="AM904" s="554"/>
      <c r="AN904" s="556" t="s">
        <v>19</v>
      </c>
      <c r="AO904" s="557"/>
      <c r="AP904" s="557"/>
      <c r="AQ904" s="557"/>
      <c r="AR904" s="558"/>
      <c r="AS904" s="559"/>
    </row>
    <row r="905" spans="2:45" ht="13.5" customHeight="1" x14ac:dyDescent="0.15">
      <c r="B905" s="493"/>
      <c r="C905" s="494"/>
      <c r="D905" s="494"/>
      <c r="E905" s="494"/>
      <c r="F905" s="494"/>
      <c r="G905" s="494"/>
      <c r="H905" s="494"/>
      <c r="I905" s="495"/>
      <c r="J905" s="493"/>
      <c r="K905" s="494"/>
      <c r="L905" s="494"/>
      <c r="M905" s="494"/>
      <c r="N905" s="498"/>
      <c r="O905" s="501"/>
      <c r="P905" s="494"/>
      <c r="Q905" s="494"/>
      <c r="R905" s="494"/>
      <c r="S905" s="494"/>
      <c r="T905" s="494"/>
      <c r="U905" s="495"/>
      <c r="V905" s="645"/>
      <c r="W905" s="646"/>
      <c r="X905" s="646"/>
      <c r="Y905" s="647"/>
      <c r="Z905" s="539"/>
      <c r="AA905" s="540"/>
      <c r="AB905" s="540"/>
      <c r="AC905" s="541"/>
      <c r="AD905" s="651"/>
      <c r="AE905" s="652"/>
      <c r="AF905" s="652"/>
      <c r="AG905" s="653"/>
      <c r="AH905" s="1091"/>
      <c r="AI905" s="506"/>
      <c r="AJ905" s="506"/>
      <c r="AK905" s="507"/>
      <c r="AL905" s="555"/>
      <c r="AM905" s="555"/>
      <c r="AN905" s="524"/>
      <c r="AO905" s="524"/>
      <c r="AP905" s="524"/>
      <c r="AQ905" s="524"/>
      <c r="AR905" s="524"/>
      <c r="AS905" s="525"/>
    </row>
    <row r="906" spans="2:45" ht="18" customHeight="1" x14ac:dyDescent="0.15">
      <c r="B906" s="1092">
        <f>'事業主控（こちらにご入力下さい）'!B906</f>
        <v>0</v>
      </c>
      <c r="C906" s="1093"/>
      <c r="D906" s="1093"/>
      <c r="E906" s="1093"/>
      <c r="F906" s="1093"/>
      <c r="G906" s="1093"/>
      <c r="H906" s="1093"/>
      <c r="I906" s="1162"/>
      <c r="J906" s="1092">
        <f>'事業主控（こちらにご入力下さい）'!J906</f>
        <v>0</v>
      </c>
      <c r="K906" s="1093"/>
      <c r="L906" s="1093"/>
      <c r="M906" s="1093"/>
      <c r="N906" s="1094"/>
      <c r="O906" s="68">
        <f>'事業主控（こちらにご入力下さい）'!O906</f>
        <v>0</v>
      </c>
      <c r="P906" s="15" t="s">
        <v>45</v>
      </c>
      <c r="Q906" s="68">
        <f>'事業主控（こちらにご入力下さい）'!Q906</f>
        <v>0</v>
      </c>
      <c r="R906" s="15" t="s">
        <v>46</v>
      </c>
      <c r="S906" s="68">
        <f>'事業主控（こちらにご入力下さい）'!S906</f>
        <v>0</v>
      </c>
      <c r="T906" s="474" t="s">
        <v>47</v>
      </c>
      <c r="U906" s="474"/>
      <c r="V906" s="742">
        <f>'事業主控（こちらにご入力下さい）'!V906</f>
        <v>0</v>
      </c>
      <c r="W906" s="743"/>
      <c r="X906" s="743"/>
      <c r="Y906" s="65" t="s">
        <v>8</v>
      </c>
      <c r="Z906" s="53"/>
      <c r="AA906" s="73"/>
      <c r="AB906" s="73"/>
      <c r="AC906" s="65" t="s">
        <v>8</v>
      </c>
      <c r="AD906" s="53"/>
      <c r="AE906" s="73"/>
      <c r="AF906" s="73"/>
      <c r="AG906" s="65" t="s">
        <v>8</v>
      </c>
      <c r="AH906" s="1134">
        <f>'事業主控（こちらにご入力下さい）'!AH906</f>
        <v>0</v>
      </c>
      <c r="AI906" s="1135"/>
      <c r="AJ906" s="1135"/>
      <c r="AK906" s="1136"/>
      <c r="AL906" s="53"/>
      <c r="AM906" s="54"/>
      <c r="AN906" s="744">
        <f>'事業主控（こちらにご入力下さい）'!AN906</f>
        <v>0</v>
      </c>
      <c r="AO906" s="745"/>
      <c r="AP906" s="745"/>
      <c r="AQ906" s="745"/>
      <c r="AR906" s="745"/>
      <c r="AS906" s="70" t="s">
        <v>8</v>
      </c>
    </row>
    <row r="907" spans="2:45" ht="18" customHeight="1" x14ac:dyDescent="0.15">
      <c r="B907" s="1075"/>
      <c r="C907" s="1076"/>
      <c r="D907" s="1076"/>
      <c r="E907" s="1076"/>
      <c r="F907" s="1076"/>
      <c r="G907" s="1076"/>
      <c r="H907" s="1076"/>
      <c r="I907" s="1161"/>
      <c r="J907" s="1075"/>
      <c r="K907" s="1076"/>
      <c r="L907" s="1076"/>
      <c r="M907" s="1076"/>
      <c r="N907" s="1077"/>
      <c r="O907" s="75">
        <f>'事業主控（こちらにご入力下さい）'!O907</f>
        <v>0</v>
      </c>
      <c r="P907" s="16" t="s">
        <v>45</v>
      </c>
      <c r="Q907" s="75">
        <f>'事業主控（こちらにご入力下さい）'!Q907</f>
        <v>0</v>
      </c>
      <c r="R907" s="16" t="s">
        <v>46</v>
      </c>
      <c r="S907" s="75">
        <f>'事業主控（こちらにご入力下さい）'!S907</f>
        <v>0</v>
      </c>
      <c r="T907" s="480" t="s">
        <v>48</v>
      </c>
      <c r="U907" s="480"/>
      <c r="V907" s="708">
        <f>'事業主控（こちらにご入力下さい）'!V907</f>
        <v>0</v>
      </c>
      <c r="W907" s="709"/>
      <c r="X907" s="709"/>
      <c r="Y907" s="709"/>
      <c r="Z907" s="708">
        <f>'事業主控（こちらにご入力下さい）'!Z907</f>
        <v>0</v>
      </c>
      <c r="AA907" s="709"/>
      <c r="AB907" s="709"/>
      <c r="AC907" s="709"/>
      <c r="AD907" s="708">
        <f>'事業主控（こちらにご入力下さい）'!AD907</f>
        <v>0</v>
      </c>
      <c r="AE907" s="709"/>
      <c r="AF907" s="709"/>
      <c r="AG907" s="709"/>
      <c r="AH907" s="708">
        <f>'事業主控（こちらにご入力下さい）'!AH907</f>
        <v>0</v>
      </c>
      <c r="AI907" s="709"/>
      <c r="AJ907" s="709"/>
      <c r="AK907" s="1079"/>
      <c r="AL907" s="439">
        <f>'事業主控（こちらにご入力下さい）'!AL907</f>
        <v>0</v>
      </c>
      <c r="AM907" s="1081"/>
      <c r="AN907" s="708">
        <f>'事業主控（こちらにご入力下さい）'!AN907</f>
        <v>0</v>
      </c>
      <c r="AO907" s="709"/>
      <c r="AP907" s="709"/>
      <c r="AQ907" s="709"/>
      <c r="AR907" s="709"/>
      <c r="AS907" s="58"/>
    </row>
    <row r="908" spans="2:45" ht="18" customHeight="1" x14ac:dyDescent="0.15">
      <c r="B908" s="1072">
        <f>'事業主控（こちらにご入力下さい）'!B908</f>
        <v>0</v>
      </c>
      <c r="C908" s="1073"/>
      <c r="D908" s="1073"/>
      <c r="E908" s="1073"/>
      <c r="F908" s="1073"/>
      <c r="G908" s="1073"/>
      <c r="H908" s="1073"/>
      <c r="I908" s="1160"/>
      <c r="J908" s="1072">
        <f>'事業主控（こちらにご入力下さい）'!J908</f>
        <v>0</v>
      </c>
      <c r="K908" s="1073"/>
      <c r="L908" s="1073"/>
      <c r="M908" s="1073"/>
      <c r="N908" s="1074"/>
      <c r="O908" s="71">
        <f>'事業主控（こちらにご入力下さい）'!O908</f>
        <v>0</v>
      </c>
      <c r="P908" s="5" t="s">
        <v>45</v>
      </c>
      <c r="Q908" s="71">
        <f>'事業主控（こちらにご入力下さい）'!Q908</f>
        <v>0</v>
      </c>
      <c r="R908" s="5" t="s">
        <v>46</v>
      </c>
      <c r="S908" s="71">
        <f>'事業主控（こちらにご入力下さい）'!S908</f>
        <v>0</v>
      </c>
      <c r="T908" s="1022" t="s">
        <v>47</v>
      </c>
      <c r="U908" s="1022"/>
      <c r="V908" s="742">
        <f>'事業主控（こちらにご入力下さい）'!V908</f>
        <v>0</v>
      </c>
      <c r="W908" s="743"/>
      <c r="X908" s="743"/>
      <c r="Y908" s="66"/>
      <c r="Z908" s="53"/>
      <c r="AA908" s="73"/>
      <c r="AB908" s="73"/>
      <c r="AC908" s="66"/>
      <c r="AD908" s="53"/>
      <c r="AE908" s="73"/>
      <c r="AF908" s="73"/>
      <c r="AG908" s="66"/>
      <c r="AH908" s="744">
        <f>'事業主控（こちらにご入力下さい）'!AH908</f>
        <v>0</v>
      </c>
      <c r="AI908" s="745"/>
      <c r="AJ908" s="745"/>
      <c r="AK908" s="1080"/>
      <c r="AL908" s="53"/>
      <c r="AM908" s="54"/>
      <c r="AN908" s="744">
        <f>'事業主控（こちらにご入力下さい）'!AN908</f>
        <v>0</v>
      </c>
      <c r="AO908" s="745"/>
      <c r="AP908" s="745"/>
      <c r="AQ908" s="745"/>
      <c r="AR908" s="745"/>
      <c r="AS908" s="74"/>
    </row>
    <row r="909" spans="2:45" ht="18" customHeight="1" x14ac:dyDescent="0.15">
      <c r="B909" s="1075"/>
      <c r="C909" s="1076"/>
      <c r="D909" s="1076"/>
      <c r="E909" s="1076"/>
      <c r="F909" s="1076"/>
      <c r="G909" s="1076"/>
      <c r="H909" s="1076"/>
      <c r="I909" s="1161"/>
      <c r="J909" s="1075"/>
      <c r="K909" s="1076"/>
      <c r="L909" s="1076"/>
      <c r="M909" s="1076"/>
      <c r="N909" s="1077"/>
      <c r="O909" s="75">
        <f>'事業主控（こちらにご入力下さい）'!O909</f>
        <v>0</v>
      </c>
      <c r="P909" s="16" t="s">
        <v>45</v>
      </c>
      <c r="Q909" s="75">
        <f>'事業主控（こちらにご入力下さい）'!Q909</f>
        <v>0</v>
      </c>
      <c r="R909" s="16" t="s">
        <v>46</v>
      </c>
      <c r="S909" s="75">
        <f>'事業主控（こちらにご入力下さい）'!S909</f>
        <v>0</v>
      </c>
      <c r="T909" s="480" t="s">
        <v>48</v>
      </c>
      <c r="U909" s="480"/>
      <c r="V909" s="927">
        <f>'事業主控（こちらにご入力下さい）'!V909</f>
        <v>0</v>
      </c>
      <c r="W909" s="928"/>
      <c r="X909" s="928"/>
      <c r="Y909" s="928"/>
      <c r="Z909" s="927">
        <f>'事業主控（こちらにご入力下さい）'!Z909</f>
        <v>0</v>
      </c>
      <c r="AA909" s="928"/>
      <c r="AB909" s="928"/>
      <c r="AC909" s="928"/>
      <c r="AD909" s="927">
        <f>'事業主控（こちらにご入力下さい）'!AD909</f>
        <v>0</v>
      </c>
      <c r="AE909" s="928"/>
      <c r="AF909" s="928"/>
      <c r="AG909" s="928"/>
      <c r="AH909" s="927">
        <f>'事業主控（こちらにご入力下さい）'!AH909</f>
        <v>0</v>
      </c>
      <c r="AI909" s="928"/>
      <c r="AJ909" s="928"/>
      <c r="AK909" s="1082"/>
      <c r="AL909" s="439">
        <f>'事業主控（こちらにご入力下さい）'!AL909</f>
        <v>0</v>
      </c>
      <c r="AM909" s="1081"/>
      <c r="AN909" s="708">
        <f>'事業主控（こちらにご入力下さい）'!AN909</f>
        <v>0</v>
      </c>
      <c r="AO909" s="709"/>
      <c r="AP909" s="709"/>
      <c r="AQ909" s="709"/>
      <c r="AR909" s="709"/>
      <c r="AS909" s="58"/>
    </row>
    <row r="910" spans="2:45" ht="18" customHeight="1" x14ac:dyDescent="0.15">
      <c r="B910" s="1072">
        <f>'事業主控（こちらにご入力下さい）'!B910</f>
        <v>0</v>
      </c>
      <c r="C910" s="1073"/>
      <c r="D910" s="1073"/>
      <c r="E910" s="1073"/>
      <c r="F910" s="1073"/>
      <c r="G910" s="1073"/>
      <c r="H910" s="1073"/>
      <c r="I910" s="1160"/>
      <c r="J910" s="1072">
        <f>'事業主控（こちらにご入力下さい）'!J910</f>
        <v>0</v>
      </c>
      <c r="K910" s="1073"/>
      <c r="L910" s="1073"/>
      <c r="M910" s="1073"/>
      <c r="N910" s="1074"/>
      <c r="O910" s="71">
        <f>'事業主控（こちらにご入力下さい）'!O910</f>
        <v>0</v>
      </c>
      <c r="P910" s="5" t="s">
        <v>45</v>
      </c>
      <c r="Q910" s="71">
        <f>'事業主控（こちらにご入力下さい）'!Q910</f>
        <v>0</v>
      </c>
      <c r="R910" s="5" t="s">
        <v>46</v>
      </c>
      <c r="S910" s="71">
        <f>'事業主控（こちらにご入力下さい）'!S910</f>
        <v>0</v>
      </c>
      <c r="T910" s="1022" t="s">
        <v>47</v>
      </c>
      <c r="U910" s="1022"/>
      <c r="V910" s="742">
        <f>'事業主控（こちらにご入力下さい）'!V910</f>
        <v>0</v>
      </c>
      <c r="W910" s="743"/>
      <c r="X910" s="743"/>
      <c r="Y910" s="66"/>
      <c r="Z910" s="53"/>
      <c r="AA910" s="73"/>
      <c r="AB910" s="73"/>
      <c r="AC910" s="66"/>
      <c r="AD910" s="53"/>
      <c r="AE910" s="73"/>
      <c r="AF910" s="73"/>
      <c r="AG910" s="66"/>
      <c r="AH910" s="744">
        <f>'事業主控（こちらにご入力下さい）'!AH910</f>
        <v>0</v>
      </c>
      <c r="AI910" s="745"/>
      <c r="AJ910" s="745"/>
      <c r="AK910" s="1080"/>
      <c r="AL910" s="53"/>
      <c r="AM910" s="54"/>
      <c r="AN910" s="744">
        <f>'事業主控（こちらにご入力下さい）'!AN910</f>
        <v>0</v>
      </c>
      <c r="AO910" s="745"/>
      <c r="AP910" s="745"/>
      <c r="AQ910" s="745"/>
      <c r="AR910" s="745"/>
      <c r="AS910" s="74"/>
    </row>
    <row r="911" spans="2:45" ht="18" customHeight="1" x14ac:dyDescent="0.15">
      <c r="B911" s="1075"/>
      <c r="C911" s="1076"/>
      <c r="D911" s="1076"/>
      <c r="E911" s="1076"/>
      <c r="F911" s="1076"/>
      <c r="G911" s="1076"/>
      <c r="H911" s="1076"/>
      <c r="I911" s="1161"/>
      <c r="J911" s="1075"/>
      <c r="K911" s="1076"/>
      <c r="L911" s="1076"/>
      <c r="M911" s="1076"/>
      <c r="N911" s="1077"/>
      <c r="O911" s="75">
        <f>'事業主控（こちらにご入力下さい）'!O911</f>
        <v>0</v>
      </c>
      <c r="P911" s="16" t="s">
        <v>45</v>
      </c>
      <c r="Q911" s="75">
        <f>'事業主控（こちらにご入力下さい）'!Q911</f>
        <v>0</v>
      </c>
      <c r="R911" s="16" t="s">
        <v>46</v>
      </c>
      <c r="S911" s="75">
        <f>'事業主控（こちらにご入力下さい）'!S911</f>
        <v>0</v>
      </c>
      <c r="T911" s="480" t="s">
        <v>48</v>
      </c>
      <c r="U911" s="480"/>
      <c r="V911" s="927">
        <f>'事業主控（こちらにご入力下さい）'!V911</f>
        <v>0</v>
      </c>
      <c r="W911" s="928"/>
      <c r="X911" s="928"/>
      <c r="Y911" s="928"/>
      <c r="Z911" s="927">
        <f>'事業主控（こちらにご入力下さい）'!Z911</f>
        <v>0</v>
      </c>
      <c r="AA911" s="928"/>
      <c r="AB911" s="928"/>
      <c r="AC911" s="928"/>
      <c r="AD911" s="927">
        <f>'事業主控（こちらにご入力下さい）'!AD911</f>
        <v>0</v>
      </c>
      <c r="AE911" s="928"/>
      <c r="AF911" s="928"/>
      <c r="AG911" s="928"/>
      <c r="AH911" s="927">
        <f>'事業主控（こちらにご入力下さい）'!AH911</f>
        <v>0</v>
      </c>
      <c r="AI911" s="928"/>
      <c r="AJ911" s="928"/>
      <c r="AK911" s="1082"/>
      <c r="AL911" s="439">
        <f>'事業主控（こちらにご入力下さい）'!AL911</f>
        <v>0</v>
      </c>
      <c r="AM911" s="1081"/>
      <c r="AN911" s="708">
        <f>'事業主控（こちらにご入力下さい）'!AN911</f>
        <v>0</v>
      </c>
      <c r="AO911" s="709"/>
      <c r="AP911" s="709"/>
      <c r="AQ911" s="709"/>
      <c r="AR911" s="709"/>
      <c r="AS911" s="58"/>
    </row>
    <row r="912" spans="2:45" ht="18" customHeight="1" x14ac:dyDescent="0.15">
      <c r="B912" s="1072">
        <f>'事業主控（こちらにご入力下さい）'!B912</f>
        <v>0</v>
      </c>
      <c r="C912" s="1073"/>
      <c r="D912" s="1073"/>
      <c r="E912" s="1073"/>
      <c r="F912" s="1073"/>
      <c r="G912" s="1073"/>
      <c r="H912" s="1073"/>
      <c r="I912" s="1160"/>
      <c r="J912" s="1072">
        <f>'事業主控（こちらにご入力下さい）'!J912</f>
        <v>0</v>
      </c>
      <c r="K912" s="1073"/>
      <c r="L912" s="1073"/>
      <c r="M912" s="1073"/>
      <c r="N912" s="1074"/>
      <c r="O912" s="71">
        <f>'事業主控（こちらにご入力下さい）'!O912</f>
        <v>0</v>
      </c>
      <c r="P912" s="5" t="s">
        <v>45</v>
      </c>
      <c r="Q912" s="71">
        <f>'事業主控（こちらにご入力下さい）'!Q912</f>
        <v>0</v>
      </c>
      <c r="R912" s="5" t="s">
        <v>46</v>
      </c>
      <c r="S912" s="71">
        <f>'事業主控（こちらにご入力下さい）'!S912</f>
        <v>0</v>
      </c>
      <c r="T912" s="1022" t="s">
        <v>47</v>
      </c>
      <c r="U912" s="1022"/>
      <c r="V912" s="742">
        <f>'事業主控（こちらにご入力下さい）'!V912</f>
        <v>0</v>
      </c>
      <c r="W912" s="743"/>
      <c r="X912" s="743"/>
      <c r="Y912" s="66"/>
      <c r="Z912" s="53"/>
      <c r="AA912" s="73"/>
      <c r="AB912" s="73"/>
      <c r="AC912" s="66"/>
      <c r="AD912" s="53"/>
      <c r="AE912" s="73"/>
      <c r="AF912" s="73"/>
      <c r="AG912" s="66"/>
      <c r="AH912" s="744">
        <f>'事業主控（こちらにご入力下さい）'!AH912</f>
        <v>0</v>
      </c>
      <c r="AI912" s="745"/>
      <c r="AJ912" s="745"/>
      <c r="AK912" s="1080"/>
      <c r="AL912" s="53"/>
      <c r="AM912" s="54"/>
      <c r="AN912" s="744">
        <f>'事業主控（こちらにご入力下さい）'!AN912</f>
        <v>0</v>
      </c>
      <c r="AO912" s="745"/>
      <c r="AP912" s="745"/>
      <c r="AQ912" s="745"/>
      <c r="AR912" s="745"/>
      <c r="AS912" s="74"/>
    </row>
    <row r="913" spans="2:45" ht="18" customHeight="1" x14ac:dyDescent="0.15">
      <c r="B913" s="1075"/>
      <c r="C913" s="1076"/>
      <c r="D913" s="1076"/>
      <c r="E913" s="1076"/>
      <c r="F913" s="1076"/>
      <c r="G913" s="1076"/>
      <c r="H913" s="1076"/>
      <c r="I913" s="1161"/>
      <c r="J913" s="1075"/>
      <c r="K913" s="1076"/>
      <c r="L913" s="1076"/>
      <c r="M913" s="1076"/>
      <c r="N913" s="1077"/>
      <c r="O913" s="75">
        <f>'事業主控（こちらにご入力下さい）'!O913</f>
        <v>0</v>
      </c>
      <c r="P913" s="16" t="s">
        <v>45</v>
      </c>
      <c r="Q913" s="75">
        <f>'事業主控（こちらにご入力下さい）'!Q913</f>
        <v>0</v>
      </c>
      <c r="R913" s="16" t="s">
        <v>46</v>
      </c>
      <c r="S913" s="75">
        <f>'事業主控（こちらにご入力下さい）'!S913</f>
        <v>0</v>
      </c>
      <c r="T913" s="480" t="s">
        <v>48</v>
      </c>
      <c r="U913" s="480"/>
      <c r="V913" s="927">
        <f>'事業主控（こちらにご入力下さい）'!V913</f>
        <v>0</v>
      </c>
      <c r="W913" s="928"/>
      <c r="X913" s="928"/>
      <c r="Y913" s="928"/>
      <c r="Z913" s="927">
        <f>'事業主控（こちらにご入力下さい）'!Z913</f>
        <v>0</v>
      </c>
      <c r="AA913" s="928"/>
      <c r="AB913" s="928"/>
      <c r="AC913" s="928"/>
      <c r="AD913" s="927">
        <f>'事業主控（こちらにご入力下さい）'!AD913</f>
        <v>0</v>
      </c>
      <c r="AE913" s="928"/>
      <c r="AF913" s="928"/>
      <c r="AG913" s="928"/>
      <c r="AH913" s="927">
        <f>'事業主控（こちらにご入力下さい）'!AH913</f>
        <v>0</v>
      </c>
      <c r="AI913" s="928"/>
      <c r="AJ913" s="928"/>
      <c r="AK913" s="1082"/>
      <c r="AL913" s="439">
        <f>'事業主控（こちらにご入力下さい）'!AL913</f>
        <v>0</v>
      </c>
      <c r="AM913" s="1081"/>
      <c r="AN913" s="708">
        <f>'事業主控（こちらにご入力下さい）'!AN913</f>
        <v>0</v>
      </c>
      <c r="AO913" s="709"/>
      <c r="AP913" s="709"/>
      <c r="AQ913" s="709"/>
      <c r="AR913" s="709"/>
      <c r="AS913" s="58"/>
    </row>
    <row r="914" spans="2:45" ht="18" customHeight="1" x14ac:dyDescent="0.15">
      <c r="B914" s="1072">
        <f>'事業主控（こちらにご入力下さい）'!B914</f>
        <v>0</v>
      </c>
      <c r="C914" s="1073"/>
      <c r="D914" s="1073"/>
      <c r="E914" s="1073"/>
      <c r="F914" s="1073"/>
      <c r="G914" s="1073"/>
      <c r="H914" s="1073"/>
      <c r="I914" s="1160"/>
      <c r="J914" s="1072">
        <f>'事業主控（こちらにご入力下さい）'!J914</f>
        <v>0</v>
      </c>
      <c r="K914" s="1073"/>
      <c r="L914" s="1073"/>
      <c r="M914" s="1073"/>
      <c r="N914" s="1074"/>
      <c r="O914" s="71">
        <f>'事業主控（こちらにご入力下さい）'!O914</f>
        <v>0</v>
      </c>
      <c r="P914" s="5" t="s">
        <v>45</v>
      </c>
      <c r="Q914" s="71">
        <f>'事業主控（こちらにご入力下さい）'!Q914</f>
        <v>0</v>
      </c>
      <c r="R914" s="5" t="s">
        <v>46</v>
      </c>
      <c r="S914" s="71">
        <f>'事業主控（こちらにご入力下さい）'!S914</f>
        <v>0</v>
      </c>
      <c r="T914" s="1022" t="s">
        <v>47</v>
      </c>
      <c r="U914" s="1022"/>
      <c r="V914" s="742">
        <f>'事業主控（こちらにご入力下さい）'!V914</f>
        <v>0</v>
      </c>
      <c r="W914" s="743"/>
      <c r="X914" s="743"/>
      <c r="Y914" s="66"/>
      <c r="Z914" s="53"/>
      <c r="AA914" s="73"/>
      <c r="AB914" s="73"/>
      <c r="AC914" s="66"/>
      <c r="AD914" s="53"/>
      <c r="AE914" s="73"/>
      <c r="AF914" s="73"/>
      <c r="AG914" s="66"/>
      <c r="AH914" s="744">
        <f>'事業主控（こちらにご入力下さい）'!AH914</f>
        <v>0</v>
      </c>
      <c r="AI914" s="745"/>
      <c r="AJ914" s="745"/>
      <c r="AK914" s="1080"/>
      <c r="AL914" s="53"/>
      <c r="AM914" s="54"/>
      <c r="AN914" s="744">
        <f>'事業主控（こちらにご入力下さい）'!AN914</f>
        <v>0</v>
      </c>
      <c r="AO914" s="745"/>
      <c r="AP914" s="745"/>
      <c r="AQ914" s="745"/>
      <c r="AR914" s="745"/>
      <c r="AS914" s="74"/>
    </row>
    <row r="915" spans="2:45" ht="18" customHeight="1" x14ac:dyDescent="0.15">
      <c r="B915" s="1075"/>
      <c r="C915" s="1076"/>
      <c r="D915" s="1076"/>
      <c r="E915" s="1076"/>
      <c r="F915" s="1076"/>
      <c r="G915" s="1076"/>
      <c r="H915" s="1076"/>
      <c r="I915" s="1161"/>
      <c r="J915" s="1075"/>
      <c r="K915" s="1076"/>
      <c r="L915" s="1076"/>
      <c r="M915" s="1076"/>
      <c r="N915" s="1077"/>
      <c r="O915" s="75">
        <f>'事業主控（こちらにご入力下さい）'!O915</f>
        <v>0</v>
      </c>
      <c r="P915" s="16" t="s">
        <v>45</v>
      </c>
      <c r="Q915" s="75">
        <f>'事業主控（こちらにご入力下さい）'!Q915</f>
        <v>0</v>
      </c>
      <c r="R915" s="16" t="s">
        <v>46</v>
      </c>
      <c r="S915" s="75">
        <f>'事業主控（こちらにご入力下さい）'!S915</f>
        <v>0</v>
      </c>
      <c r="T915" s="480" t="s">
        <v>48</v>
      </c>
      <c r="U915" s="480"/>
      <c r="V915" s="927">
        <f>'事業主控（こちらにご入力下さい）'!V915</f>
        <v>0</v>
      </c>
      <c r="W915" s="928"/>
      <c r="X915" s="928"/>
      <c r="Y915" s="928"/>
      <c r="Z915" s="927">
        <f>'事業主控（こちらにご入力下さい）'!Z915</f>
        <v>0</v>
      </c>
      <c r="AA915" s="928"/>
      <c r="AB915" s="928"/>
      <c r="AC915" s="928"/>
      <c r="AD915" s="927">
        <f>'事業主控（こちらにご入力下さい）'!AD915</f>
        <v>0</v>
      </c>
      <c r="AE915" s="928"/>
      <c r="AF915" s="928"/>
      <c r="AG915" s="928"/>
      <c r="AH915" s="927">
        <f>'事業主控（こちらにご入力下さい）'!AH915</f>
        <v>0</v>
      </c>
      <c r="AI915" s="928"/>
      <c r="AJ915" s="928"/>
      <c r="AK915" s="1082"/>
      <c r="AL915" s="439">
        <f>'事業主控（こちらにご入力下さい）'!AL915</f>
        <v>0</v>
      </c>
      <c r="AM915" s="1081"/>
      <c r="AN915" s="708">
        <f>'事業主控（こちらにご入力下さい）'!AN915</f>
        <v>0</v>
      </c>
      <c r="AO915" s="709"/>
      <c r="AP915" s="709"/>
      <c r="AQ915" s="709"/>
      <c r="AR915" s="709"/>
      <c r="AS915" s="58"/>
    </row>
    <row r="916" spans="2:45" ht="18" customHeight="1" x14ac:dyDescent="0.15">
      <c r="B916" s="1072">
        <f>'事業主控（こちらにご入力下さい）'!B916</f>
        <v>0</v>
      </c>
      <c r="C916" s="1073"/>
      <c r="D916" s="1073"/>
      <c r="E916" s="1073"/>
      <c r="F916" s="1073"/>
      <c r="G916" s="1073"/>
      <c r="H916" s="1073"/>
      <c r="I916" s="1160"/>
      <c r="J916" s="1072">
        <f>'事業主控（こちらにご入力下さい）'!J916</f>
        <v>0</v>
      </c>
      <c r="K916" s="1073"/>
      <c r="L916" s="1073"/>
      <c r="M916" s="1073"/>
      <c r="N916" s="1074"/>
      <c r="O916" s="71">
        <f>'事業主控（こちらにご入力下さい）'!O916</f>
        <v>0</v>
      </c>
      <c r="P916" s="5" t="s">
        <v>45</v>
      </c>
      <c r="Q916" s="71">
        <f>'事業主控（こちらにご入力下さい）'!Q916</f>
        <v>0</v>
      </c>
      <c r="R916" s="5" t="s">
        <v>46</v>
      </c>
      <c r="S916" s="71">
        <f>'事業主控（こちらにご入力下さい）'!S916</f>
        <v>0</v>
      </c>
      <c r="T916" s="1022" t="s">
        <v>47</v>
      </c>
      <c r="U916" s="1022"/>
      <c r="V916" s="742">
        <f>'事業主控（こちらにご入力下さい）'!V916</f>
        <v>0</v>
      </c>
      <c r="W916" s="743"/>
      <c r="X916" s="743"/>
      <c r="Y916" s="66"/>
      <c r="Z916" s="53"/>
      <c r="AA916" s="73"/>
      <c r="AB916" s="73"/>
      <c r="AC916" s="66"/>
      <c r="AD916" s="53"/>
      <c r="AE916" s="73"/>
      <c r="AF916" s="73"/>
      <c r="AG916" s="66"/>
      <c r="AH916" s="744">
        <f>'事業主控（こちらにご入力下さい）'!AH916</f>
        <v>0</v>
      </c>
      <c r="AI916" s="745"/>
      <c r="AJ916" s="745"/>
      <c r="AK916" s="1080"/>
      <c r="AL916" s="53"/>
      <c r="AM916" s="54"/>
      <c r="AN916" s="744">
        <f>'事業主控（こちらにご入力下さい）'!AN916</f>
        <v>0</v>
      </c>
      <c r="AO916" s="745"/>
      <c r="AP916" s="745"/>
      <c r="AQ916" s="745"/>
      <c r="AR916" s="745"/>
      <c r="AS916" s="74"/>
    </row>
    <row r="917" spans="2:45" ht="18" customHeight="1" x14ac:dyDescent="0.15">
      <c r="B917" s="1075"/>
      <c r="C917" s="1076"/>
      <c r="D917" s="1076"/>
      <c r="E917" s="1076"/>
      <c r="F917" s="1076"/>
      <c r="G917" s="1076"/>
      <c r="H917" s="1076"/>
      <c r="I917" s="1161"/>
      <c r="J917" s="1075"/>
      <c r="K917" s="1076"/>
      <c r="L917" s="1076"/>
      <c r="M917" s="1076"/>
      <c r="N917" s="1077"/>
      <c r="O917" s="75">
        <f>'事業主控（こちらにご入力下さい）'!O917</f>
        <v>0</v>
      </c>
      <c r="P917" s="16" t="s">
        <v>45</v>
      </c>
      <c r="Q917" s="75">
        <f>'事業主控（こちらにご入力下さい）'!Q917</f>
        <v>0</v>
      </c>
      <c r="R917" s="16" t="s">
        <v>46</v>
      </c>
      <c r="S917" s="75">
        <f>'事業主控（こちらにご入力下さい）'!S917</f>
        <v>0</v>
      </c>
      <c r="T917" s="480" t="s">
        <v>48</v>
      </c>
      <c r="U917" s="480"/>
      <c r="V917" s="927">
        <f>'事業主控（こちらにご入力下さい）'!V917</f>
        <v>0</v>
      </c>
      <c r="W917" s="928"/>
      <c r="X917" s="928"/>
      <c r="Y917" s="928"/>
      <c r="Z917" s="927">
        <f>'事業主控（こちらにご入力下さい）'!Z917</f>
        <v>0</v>
      </c>
      <c r="AA917" s="928"/>
      <c r="AB917" s="928"/>
      <c r="AC917" s="928"/>
      <c r="AD917" s="927">
        <f>'事業主控（こちらにご入力下さい）'!AD917</f>
        <v>0</v>
      </c>
      <c r="AE917" s="928"/>
      <c r="AF917" s="928"/>
      <c r="AG917" s="928"/>
      <c r="AH917" s="927">
        <f>'事業主控（こちらにご入力下さい）'!AH917</f>
        <v>0</v>
      </c>
      <c r="AI917" s="928"/>
      <c r="AJ917" s="928"/>
      <c r="AK917" s="1082"/>
      <c r="AL917" s="439">
        <f>'事業主控（こちらにご入力下さい）'!AL917</f>
        <v>0</v>
      </c>
      <c r="AM917" s="1081"/>
      <c r="AN917" s="708">
        <f>'事業主控（こちらにご入力下さい）'!AN917</f>
        <v>0</v>
      </c>
      <c r="AO917" s="709"/>
      <c r="AP917" s="709"/>
      <c r="AQ917" s="709"/>
      <c r="AR917" s="709"/>
      <c r="AS917" s="58"/>
    </row>
    <row r="918" spans="2:45" ht="18" customHeight="1" x14ac:dyDescent="0.15">
      <c r="B918" s="1072">
        <f>'事業主控（こちらにご入力下さい）'!B918</f>
        <v>0</v>
      </c>
      <c r="C918" s="1073"/>
      <c r="D918" s="1073"/>
      <c r="E918" s="1073"/>
      <c r="F918" s="1073"/>
      <c r="G918" s="1073"/>
      <c r="H918" s="1073"/>
      <c r="I918" s="1160"/>
      <c r="J918" s="1072">
        <f>'事業主控（こちらにご入力下さい）'!J918</f>
        <v>0</v>
      </c>
      <c r="K918" s="1073"/>
      <c r="L918" s="1073"/>
      <c r="M918" s="1073"/>
      <c r="N918" s="1074"/>
      <c r="O918" s="71">
        <f>'事業主控（こちらにご入力下さい）'!O918</f>
        <v>0</v>
      </c>
      <c r="P918" s="5" t="s">
        <v>45</v>
      </c>
      <c r="Q918" s="71">
        <f>'事業主控（こちらにご入力下さい）'!Q918</f>
        <v>0</v>
      </c>
      <c r="R918" s="5" t="s">
        <v>46</v>
      </c>
      <c r="S918" s="71">
        <f>'事業主控（こちらにご入力下さい）'!S918</f>
        <v>0</v>
      </c>
      <c r="T918" s="1022" t="s">
        <v>47</v>
      </c>
      <c r="U918" s="1022"/>
      <c r="V918" s="742">
        <f>'事業主控（こちらにご入力下さい）'!V918</f>
        <v>0</v>
      </c>
      <c r="W918" s="743"/>
      <c r="X918" s="743"/>
      <c r="Y918" s="66"/>
      <c r="Z918" s="53"/>
      <c r="AA918" s="73"/>
      <c r="AB918" s="73"/>
      <c r="AC918" s="66"/>
      <c r="AD918" s="53"/>
      <c r="AE918" s="73"/>
      <c r="AF918" s="73"/>
      <c r="AG918" s="66"/>
      <c r="AH918" s="744">
        <f>'事業主控（こちらにご入力下さい）'!AH918</f>
        <v>0</v>
      </c>
      <c r="AI918" s="745"/>
      <c r="AJ918" s="745"/>
      <c r="AK918" s="1080"/>
      <c r="AL918" s="53"/>
      <c r="AM918" s="54"/>
      <c r="AN918" s="744">
        <f>'事業主控（こちらにご入力下さい）'!AN918</f>
        <v>0</v>
      </c>
      <c r="AO918" s="745"/>
      <c r="AP918" s="745"/>
      <c r="AQ918" s="745"/>
      <c r="AR918" s="745"/>
      <c r="AS918" s="74"/>
    </row>
    <row r="919" spans="2:45" ht="18" customHeight="1" x14ac:dyDescent="0.15">
      <c r="B919" s="1075"/>
      <c r="C919" s="1076"/>
      <c r="D919" s="1076"/>
      <c r="E919" s="1076"/>
      <c r="F919" s="1076"/>
      <c r="G919" s="1076"/>
      <c r="H919" s="1076"/>
      <c r="I919" s="1161"/>
      <c r="J919" s="1075"/>
      <c r="K919" s="1076"/>
      <c r="L919" s="1076"/>
      <c r="M919" s="1076"/>
      <c r="N919" s="1077"/>
      <c r="O919" s="75">
        <f>'事業主控（こちらにご入力下さい）'!O919</f>
        <v>0</v>
      </c>
      <c r="P919" s="16" t="s">
        <v>45</v>
      </c>
      <c r="Q919" s="75">
        <f>'事業主控（こちらにご入力下さい）'!Q919</f>
        <v>0</v>
      </c>
      <c r="R919" s="16" t="s">
        <v>46</v>
      </c>
      <c r="S919" s="75">
        <f>'事業主控（こちらにご入力下さい）'!S919</f>
        <v>0</v>
      </c>
      <c r="T919" s="480" t="s">
        <v>48</v>
      </c>
      <c r="U919" s="480"/>
      <c r="V919" s="927">
        <f>'事業主控（こちらにご入力下さい）'!V919</f>
        <v>0</v>
      </c>
      <c r="W919" s="928"/>
      <c r="X919" s="928"/>
      <c r="Y919" s="928"/>
      <c r="Z919" s="927">
        <f>'事業主控（こちらにご入力下さい）'!Z919</f>
        <v>0</v>
      </c>
      <c r="AA919" s="928"/>
      <c r="AB919" s="928"/>
      <c r="AC919" s="928"/>
      <c r="AD919" s="927">
        <f>'事業主控（こちらにご入力下さい）'!AD919</f>
        <v>0</v>
      </c>
      <c r="AE919" s="928"/>
      <c r="AF919" s="928"/>
      <c r="AG919" s="928"/>
      <c r="AH919" s="927">
        <f>'事業主控（こちらにご入力下さい）'!AH919</f>
        <v>0</v>
      </c>
      <c r="AI919" s="928"/>
      <c r="AJ919" s="928"/>
      <c r="AK919" s="1082"/>
      <c r="AL919" s="439">
        <f>'事業主控（こちらにご入力下さい）'!AL919</f>
        <v>0</v>
      </c>
      <c r="AM919" s="1081"/>
      <c r="AN919" s="708">
        <f>'事業主控（こちらにご入力下さい）'!AN919</f>
        <v>0</v>
      </c>
      <c r="AO919" s="709"/>
      <c r="AP919" s="709"/>
      <c r="AQ919" s="709"/>
      <c r="AR919" s="709"/>
      <c r="AS919" s="58"/>
    </row>
    <row r="920" spans="2:45" ht="18" customHeight="1" x14ac:dyDescent="0.15">
      <c r="B920" s="1072">
        <f>'事業主控（こちらにご入力下さい）'!B920</f>
        <v>0</v>
      </c>
      <c r="C920" s="1073"/>
      <c r="D920" s="1073"/>
      <c r="E920" s="1073"/>
      <c r="F920" s="1073"/>
      <c r="G920" s="1073"/>
      <c r="H920" s="1073"/>
      <c r="I920" s="1160"/>
      <c r="J920" s="1072">
        <f>'事業主控（こちらにご入力下さい）'!J920</f>
        <v>0</v>
      </c>
      <c r="K920" s="1073"/>
      <c r="L920" s="1073"/>
      <c r="M920" s="1073"/>
      <c r="N920" s="1074"/>
      <c r="O920" s="71">
        <f>'事業主控（こちらにご入力下さい）'!O920</f>
        <v>0</v>
      </c>
      <c r="P920" s="5" t="s">
        <v>45</v>
      </c>
      <c r="Q920" s="71">
        <f>'事業主控（こちらにご入力下さい）'!Q920</f>
        <v>0</v>
      </c>
      <c r="R920" s="5" t="s">
        <v>46</v>
      </c>
      <c r="S920" s="71">
        <f>'事業主控（こちらにご入力下さい）'!S920</f>
        <v>0</v>
      </c>
      <c r="T920" s="1022" t="s">
        <v>47</v>
      </c>
      <c r="U920" s="1022"/>
      <c r="V920" s="742">
        <f>'事業主控（こちらにご入力下さい）'!V920</f>
        <v>0</v>
      </c>
      <c r="W920" s="743"/>
      <c r="X920" s="743"/>
      <c r="Y920" s="66"/>
      <c r="Z920" s="53"/>
      <c r="AA920" s="73"/>
      <c r="AB920" s="73"/>
      <c r="AC920" s="66"/>
      <c r="AD920" s="53"/>
      <c r="AE920" s="73"/>
      <c r="AF920" s="73"/>
      <c r="AG920" s="66"/>
      <c r="AH920" s="744">
        <f>'事業主控（こちらにご入力下さい）'!AH920</f>
        <v>0</v>
      </c>
      <c r="AI920" s="745"/>
      <c r="AJ920" s="745"/>
      <c r="AK920" s="1080"/>
      <c r="AL920" s="53"/>
      <c r="AM920" s="54"/>
      <c r="AN920" s="744">
        <f>'事業主控（こちらにご入力下さい）'!AN920</f>
        <v>0</v>
      </c>
      <c r="AO920" s="745"/>
      <c r="AP920" s="745"/>
      <c r="AQ920" s="745"/>
      <c r="AR920" s="745"/>
      <c r="AS920" s="74"/>
    </row>
    <row r="921" spans="2:45" ht="18" customHeight="1" x14ac:dyDescent="0.15">
      <c r="B921" s="1075"/>
      <c r="C921" s="1076"/>
      <c r="D921" s="1076"/>
      <c r="E921" s="1076"/>
      <c r="F921" s="1076"/>
      <c r="G921" s="1076"/>
      <c r="H921" s="1076"/>
      <c r="I921" s="1161"/>
      <c r="J921" s="1075"/>
      <c r="K921" s="1076"/>
      <c r="L921" s="1076"/>
      <c r="M921" s="1076"/>
      <c r="N921" s="1077"/>
      <c r="O921" s="75">
        <f>'事業主控（こちらにご入力下さい）'!O921</f>
        <v>0</v>
      </c>
      <c r="P921" s="16" t="s">
        <v>45</v>
      </c>
      <c r="Q921" s="75">
        <f>'事業主控（こちらにご入力下さい）'!Q921</f>
        <v>0</v>
      </c>
      <c r="R921" s="16" t="s">
        <v>46</v>
      </c>
      <c r="S921" s="75">
        <f>'事業主控（こちらにご入力下さい）'!S921</f>
        <v>0</v>
      </c>
      <c r="T921" s="480" t="s">
        <v>48</v>
      </c>
      <c r="U921" s="480"/>
      <c r="V921" s="927">
        <f>'事業主控（こちらにご入力下さい）'!V921</f>
        <v>0</v>
      </c>
      <c r="W921" s="928"/>
      <c r="X921" s="928"/>
      <c r="Y921" s="928"/>
      <c r="Z921" s="927">
        <f>'事業主控（こちらにご入力下さい）'!Z921</f>
        <v>0</v>
      </c>
      <c r="AA921" s="928"/>
      <c r="AB921" s="928"/>
      <c r="AC921" s="928"/>
      <c r="AD921" s="927">
        <f>'事業主控（こちらにご入力下さい）'!AD921</f>
        <v>0</v>
      </c>
      <c r="AE921" s="928"/>
      <c r="AF921" s="928"/>
      <c r="AG921" s="928"/>
      <c r="AH921" s="927">
        <f>'事業主控（こちらにご入力下さい）'!AH921</f>
        <v>0</v>
      </c>
      <c r="AI921" s="928"/>
      <c r="AJ921" s="928"/>
      <c r="AK921" s="1082"/>
      <c r="AL921" s="439">
        <f>'事業主控（こちらにご入力下さい）'!AL921</f>
        <v>0</v>
      </c>
      <c r="AM921" s="1081"/>
      <c r="AN921" s="708">
        <f>'事業主控（こちらにご入力下さい）'!AN921</f>
        <v>0</v>
      </c>
      <c r="AO921" s="709"/>
      <c r="AP921" s="709"/>
      <c r="AQ921" s="709"/>
      <c r="AR921" s="709"/>
      <c r="AS921" s="58"/>
    </row>
    <row r="922" spans="2:45" ht="18" customHeight="1" x14ac:dyDescent="0.15">
      <c r="B922" s="1072">
        <f>'事業主控（こちらにご入力下さい）'!B922</f>
        <v>0</v>
      </c>
      <c r="C922" s="1073"/>
      <c r="D922" s="1073"/>
      <c r="E922" s="1073"/>
      <c r="F922" s="1073"/>
      <c r="G922" s="1073"/>
      <c r="H922" s="1073"/>
      <c r="I922" s="1160"/>
      <c r="J922" s="1072">
        <f>'事業主控（こちらにご入力下さい）'!J922</f>
        <v>0</v>
      </c>
      <c r="K922" s="1073"/>
      <c r="L922" s="1073"/>
      <c r="M922" s="1073"/>
      <c r="N922" s="1074"/>
      <c r="O922" s="71">
        <f>'事業主控（こちらにご入力下さい）'!O922</f>
        <v>0</v>
      </c>
      <c r="P922" s="5" t="s">
        <v>45</v>
      </c>
      <c r="Q922" s="71">
        <f>'事業主控（こちらにご入力下さい）'!Q922</f>
        <v>0</v>
      </c>
      <c r="R922" s="5" t="s">
        <v>46</v>
      </c>
      <c r="S922" s="71">
        <f>'事業主控（こちらにご入力下さい）'!S922</f>
        <v>0</v>
      </c>
      <c r="T922" s="1022" t="s">
        <v>47</v>
      </c>
      <c r="U922" s="1022"/>
      <c r="V922" s="742">
        <f>'事業主控（こちらにご入力下さい）'!V922</f>
        <v>0</v>
      </c>
      <c r="W922" s="743"/>
      <c r="X922" s="743"/>
      <c r="Y922" s="66"/>
      <c r="Z922" s="53"/>
      <c r="AA922" s="73"/>
      <c r="AB922" s="73"/>
      <c r="AC922" s="66"/>
      <c r="AD922" s="53"/>
      <c r="AE922" s="73"/>
      <c r="AF922" s="73"/>
      <c r="AG922" s="66"/>
      <c r="AH922" s="744">
        <f>'事業主控（こちらにご入力下さい）'!AH922</f>
        <v>0</v>
      </c>
      <c r="AI922" s="745"/>
      <c r="AJ922" s="745"/>
      <c r="AK922" s="1080"/>
      <c r="AL922" s="53"/>
      <c r="AM922" s="54"/>
      <c r="AN922" s="744">
        <f>'事業主控（こちらにご入力下さい）'!AN922</f>
        <v>0</v>
      </c>
      <c r="AO922" s="745"/>
      <c r="AP922" s="745"/>
      <c r="AQ922" s="745"/>
      <c r="AR922" s="745"/>
      <c r="AS922" s="74"/>
    </row>
    <row r="923" spans="2:45" ht="18" customHeight="1" x14ac:dyDescent="0.15">
      <c r="B923" s="1075"/>
      <c r="C923" s="1076"/>
      <c r="D923" s="1076"/>
      <c r="E923" s="1076"/>
      <c r="F923" s="1076"/>
      <c r="G923" s="1076"/>
      <c r="H923" s="1076"/>
      <c r="I923" s="1161"/>
      <c r="J923" s="1075"/>
      <c r="K923" s="1076"/>
      <c r="L923" s="1076"/>
      <c r="M923" s="1076"/>
      <c r="N923" s="1077"/>
      <c r="O923" s="75">
        <f>'事業主控（こちらにご入力下さい）'!O923</f>
        <v>0</v>
      </c>
      <c r="P923" s="16" t="s">
        <v>45</v>
      </c>
      <c r="Q923" s="75">
        <f>'事業主控（こちらにご入力下さい）'!Q923</f>
        <v>0</v>
      </c>
      <c r="R923" s="16" t="s">
        <v>46</v>
      </c>
      <c r="S923" s="75">
        <f>'事業主控（こちらにご入力下さい）'!S923</f>
        <v>0</v>
      </c>
      <c r="T923" s="480" t="s">
        <v>48</v>
      </c>
      <c r="U923" s="480"/>
      <c r="V923" s="927">
        <f>'事業主控（こちらにご入力下さい）'!V923</f>
        <v>0</v>
      </c>
      <c r="W923" s="928"/>
      <c r="X923" s="928"/>
      <c r="Y923" s="928"/>
      <c r="Z923" s="927">
        <f>'事業主控（こちらにご入力下さい）'!Z923</f>
        <v>0</v>
      </c>
      <c r="AA923" s="928"/>
      <c r="AB923" s="928"/>
      <c r="AC923" s="928"/>
      <c r="AD923" s="927">
        <f>'事業主控（こちらにご入力下さい）'!AD923</f>
        <v>0</v>
      </c>
      <c r="AE923" s="928"/>
      <c r="AF923" s="928"/>
      <c r="AG923" s="928"/>
      <c r="AH923" s="927">
        <f>'事業主控（こちらにご入力下さい）'!AH923</f>
        <v>0</v>
      </c>
      <c r="AI923" s="928"/>
      <c r="AJ923" s="928"/>
      <c r="AK923" s="1082"/>
      <c r="AL923" s="439">
        <f>'事業主控（こちらにご入力下さい）'!AL923</f>
        <v>0</v>
      </c>
      <c r="AM923" s="1081"/>
      <c r="AN923" s="708">
        <f>'事業主控（こちらにご入力下さい）'!AN923</f>
        <v>0</v>
      </c>
      <c r="AO923" s="709"/>
      <c r="AP923" s="709"/>
      <c r="AQ923" s="709"/>
      <c r="AR923" s="709"/>
      <c r="AS923" s="58"/>
    </row>
    <row r="924" spans="2:45" ht="18" customHeight="1" x14ac:dyDescent="0.15">
      <c r="B924" s="441" t="s">
        <v>85</v>
      </c>
      <c r="C924" s="442"/>
      <c r="D924" s="442"/>
      <c r="E924" s="443"/>
      <c r="F924" s="1163">
        <f>'事業主控（こちらにご入力下さい）'!F924</f>
        <v>0</v>
      </c>
      <c r="G924" s="1164"/>
      <c r="H924" s="1164"/>
      <c r="I924" s="1164"/>
      <c r="J924" s="1164"/>
      <c r="K924" s="1164"/>
      <c r="L924" s="1164"/>
      <c r="M924" s="1164"/>
      <c r="N924" s="1165"/>
      <c r="O924" s="441" t="s">
        <v>63</v>
      </c>
      <c r="P924" s="442"/>
      <c r="Q924" s="442"/>
      <c r="R924" s="442"/>
      <c r="S924" s="442"/>
      <c r="T924" s="442"/>
      <c r="U924" s="443"/>
      <c r="V924" s="744">
        <f>'事業主控（こちらにご入力下さい）'!V924</f>
        <v>0</v>
      </c>
      <c r="W924" s="745"/>
      <c r="X924" s="745"/>
      <c r="Y924" s="1080"/>
      <c r="Z924" s="53"/>
      <c r="AA924" s="73"/>
      <c r="AB924" s="73"/>
      <c r="AC924" s="66"/>
      <c r="AD924" s="53"/>
      <c r="AE924" s="73"/>
      <c r="AF924" s="73"/>
      <c r="AG924" s="66"/>
      <c r="AH924" s="744">
        <f>'事業主控（こちらにご入力下さい）'!AH924</f>
        <v>0</v>
      </c>
      <c r="AI924" s="745"/>
      <c r="AJ924" s="745"/>
      <c r="AK924" s="1080"/>
      <c r="AL924" s="53"/>
      <c r="AM924" s="54"/>
      <c r="AN924" s="744">
        <f>'事業主控（こちらにご入力下さい）'!AN924</f>
        <v>0</v>
      </c>
      <c r="AO924" s="745"/>
      <c r="AP924" s="745"/>
      <c r="AQ924" s="745"/>
      <c r="AR924" s="745"/>
      <c r="AS924" s="74"/>
    </row>
    <row r="925" spans="2:45" ht="18" customHeight="1" x14ac:dyDescent="0.15">
      <c r="B925" s="444"/>
      <c r="C925" s="445"/>
      <c r="D925" s="445"/>
      <c r="E925" s="446"/>
      <c r="F925" s="1166"/>
      <c r="G925" s="1167"/>
      <c r="H925" s="1167"/>
      <c r="I925" s="1167"/>
      <c r="J925" s="1167"/>
      <c r="K925" s="1167"/>
      <c r="L925" s="1167"/>
      <c r="M925" s="1167"/>
      <c r="N925" s="1168"/>
      <c r="O925" s="444"/>
      <c r="P925" s="445"/>
      <c r="Q925" s="445"/>
      <c r="R925" s="445"/>
      <c r="S925" s="445"/>
      <c r="T925" s="445"/>
      <c r="U925" s="446"/>
      <c r="V925" s="434">
        <f>'事業主控（こちらにご入力下さい）'!V925</f>
        <v>0</v>
      </c>
      <c r="W925" s="1054"/>
      <c r="X925" s="1054"/>
      <c r="Y925" s="1055"/>
      <c r="Z925" s="434">
        <f>'事業主控（こちらにご入力下さい）'!Z925</f>
        <v>0</v>
      </c>
      <c r="AA925" s="1052"/>
      <c r="AB925" s="1052"/>
      <c r="AC925" s="1053"/>
      <c r="AD925" s="434">
        <f>'事業主控（こちらにご入力下さい）'!AD925</f>
        <v>0</v>
      </c>
      <c r="AE925" s="1052"/>
      <c r="AF925" s="1052"/>
      <c r="AG925" s="1053"/>
      <c r="AH925" s="434">
        <f>'事業主控（こちらにご入力下さい）'!AH925</f>
        <v>0</v>
      </c>
      <c r="AI925" s="435"/>
      <c r="AJ925" s="435"/>
      <c r="AK925" s="435"/>
      <c r="AL925" s="55"/>
      <c r="AM925" s="56"/>
      <c r="AN925" s="434">
        <f>'事業主控（こちらにご入力下さい）'!AN925</f>
        <v>0</v>
      </c>
      <c r="AO925" s="1054"/>
      <c r="AP925" s="1054"/>
      <c r="AQ925" s="1054"/>
      <c r="AR925" s="1054"/>
      <c r="AS925" s="182"/>
    </row>
    <row r="926" spans="2:45" ht="18" customHeight="1" x14ac:dyDescent="0.15">
      <c r="B926" s="447"/>
      <c r="C926" s="448"/>
      <c r="D926" s="448"/>
      <c r="E926" s="449"/>
      <c r="F926" s="1169"/>
      <c r="G926" s="1170"/>
      <c r="H926" s="1170"/>
      <c r="I926" s="1170"/>
      <c r="J926" s="1170"/>
      <c r="K926" s="1170"/>
      <c r="L926" s="1170"/>
      <c r="M926" s="1170"/>
      <c r="N926" s="1171"/>
      <c r="O926" s="447"/>
      <c r="P926" s="448"/>
      <c r="Q926" s="448"/>
      <c r="R926" s="448"/>
      <c r="S926" s="448"/>
      <c r="T926" s="448"/>
      <c r="U926" s="449"/>
      <c r="V926" s="708">
        <f>'事業主控（こちらにご入力下さい）'!V926</f>
        <v>0</v>
      </c>
      <c r="W926" s="709"/>
      <c r="X926" s="709"/>
      <c r="Y926" s="1079"/>
      <c r="Z926" s="708">
        <f>'事業主控（こちらにご入力下さい）'!Z926</f>
        <v>0</v>
      </c>
      <c r="AA926" s="709"/>
      <c r="AB926" s="709"/>
      <c r="AC926" s="1079"/>
      <c r="AD926" s="708">
        <f>'事業主控（こちらにご入力下さい）'!AD926</f>
        <v>0</v>
      </c>
      <c r="AE926" s="709"/>
      <c r="AF926" s="709"/>
      <c r="AG926" s="1079"/>
      <c r="AH926" s="708">
        <f>'事業主控（こちらにご入力下さい）'!AH926</f>
        <v>0</v>
      </c>
      <c r="AI926" s="709"/>
      <c r="AJ926" s="709"/>
      <c r="AK926" s="1079"/>
      <c r="AL926" s="57"/>
      <c r="AM926" s="58"/>
      <c r="AN926" s="708">
        <f>'事業主控（こちらにご入力下さい）'!AN926</f>
        <v>0</v>
      </c>
      <c r="AO926" s="709"/>
      <c r="AP926" s="709"/>
      <c r="AQ926" s="709"/>
      <c r="AR926" s="709"/>
      <c r="AS926" s="58"/>
    </row>
    <row r="927" spans="2:45" ht="18" customHeight="1" x14ac:dyDescent="0.15">
      <c r="AN927" s="1078">
        <f>'事業主控（こちらにご入力下さい）'!AN927:AR927</f>
        <v>0</v>
      </c>
      <c r="AO927" s="1078"/>
      <c r="AP927" s="1078"/>
      <c r="AQ927" s="1078"/>
      <c r="AR927" s="1078"/>
    </row>
    <row r="928" spans="2:45" ht="31.5" customHeight="1" x14ac:dyDescent="0.15">
      <c r="AN928" s="82"/>
      <c r="AO928" s="82"/>
      <c r="AP928" s="82"/>
      <c r="AQ928" s="82"/>
      <c r="AR928" s="82"/>
    </row>
    <row r="929" spans="2:45" ht="7.5" customHeight="1" x14ac:dyDescent="0.15">
      <c r="X929" s="6"/>
      <c r="Y929" s="6"/>
    </row>
    <row r="930" spans="2:45" ht="10.5" customHeight="1" x14ac:dyDescent="0.15">
      <c r="X930" s="6"/>
      <c r="Y930" s="6"/>
    </row>
    <row r="931" spans="2:45" ht="5.25" customHeight="1" x14ac:dyDescent="0.15">
      <c r="X931" s="6"/>
      <c r="Y931" s="6"/>
    </row>
    <row r="932" spans="2:45" ht="5.25" customHeight="1" x14ac:dyDescent="0.15">
      <c r="X932" s="6"/>
      <c r="Y932" s="6"/>
    </row>
    <row r="933" spans="2:45" ht="5.25" customHeight="1" x14ac:dyDescent="0.15">
      <c r="X933" s="6"/>
      <c r="Y933" s="6"/>
    </row>
    <row r="934" spans="2:45" ht="5.25" customHeight="1" x14ac:dyDescent="0.15">
      <c r="X934" s="6"/>
      <c r="Y934" s="6"/>
    </row>
    <row r="935" spans="2:45" ht="17.25" customHeight="1" x14ac:dyDescent="0.15">
      <c r="B935" s="2" t="s">
        <v>50</v>
      </c>
      <c r="S935" s="4"/>
      <c r="T935" s="4"/>
      <c r="U935" s="4"/>
      <c r="V935" s="4"/>
      <c r="W935" s="4"/>
      <c r="AL935" s="48"/>
      <c r="AM935" s="48"/>
      <c r="AN935" s="48"/>
      <c r="AO935" s="48"/>
    </row>
    <row r="936" spans="2:45" ht="12.75" customHeight="1" x14ac:dyDescent="0.15">
      <c r="M936" s="49"/>
      <c r="N936" s="49"/>
      <c r="O936" s="49"/>
      <c r="P936" s="49"/>
      <c r="Q936" s="49"/>
      <c r="R936" s="49"/>
      <c r="S936" s="49"/>
      <c r="T936" s="50"/>
      <c r="U936" s="50"/>
      <c r="V936" s="50"/>
      <c r="W936" s="50"/>
      <c r="X936" s="50"/>
      <c r="Y936" s="50"/>
      <c r="Z936" s="50"/>
      <c r="AA936" s="49"/>
      <c r="AB936" s="49"/>
      <c r="AC936" s="49"/>
      <c r="AL936" s="48"/>
      <c r="AM936" s="560" t="s">
        <v>268</v>
      </c>
      <c r="AN936" s="1172"/>
      <c r="AO936" s="1172"/>
      <c r="AP936" s="1173"/>
    </row>
    <row r="937" spans="2:45" ht="12.75" customHeight="1" x14ac:dyDescent="0.15">
      <c r="M937" s="49"/>
      <c r="N937" s="49"/>
      <c r="O937" s="49"/>
      <c r="P937" s="49"/>
      <c r="Q937" s="49"/>
      <c r="R937" s="49"/>
      <c r="S937" s="49"/>
      <c r="T937" s="50"/>
      <c r="U937" s="50"/>
      <c r="V937" s="50"/>
      <c r="W937" s="50"/>
      <c r="X937" s="50"/>
      <c r="Y937" s="50"/>
      <c r="Z937" s="50"/>
      <c r="AA937" s="49"/>
      <c r="AB937" s="49"/>
      <c r="AC937" s="49"/>
      <c r="AL937" s="48"/>
      <c r="AM937" s="1174"/>
      <c r="AN937" s="1175"/>
      <c r="AO937" s="1175"/>
      <c r="AP937" s="1176"/>
    </row>
    <row r="938" spans="2:45" ht="12.75" customHeight="1" x14ac:dyDescent="0.15">
      <c r="M938" s="49"/>
      <c r="N938" s="49"/>
      <c r="O938" s="49"/>
      <c r="P938" s="49"/>
      <c r="Q938" s="49"/>
      <c r="R938" s="49"/>
      <c r="S938" s="49"/>
      <c r="T938" s="49"/>
      <c r="U938" s="49"/>
      <c r="V938" s="49"/>
      <c r="W938" s="49"/>
      <c r="X938" s="49"/>
      <c r="Y938" s="49"/>
      <c r="Z938" s="49"/>
      <c r="AA938" s="49"/>
      <c r="AB938" s="49"/>
      <c r="AC938" s="49"/>
      <c r="AL938" s="48"/>
      <c r="AM938" s="48"/>
      <c r="AN938" s="222"/>
      <c r="AO938" s="222"/>
    </row>
    <row r="939" spans="2:45" ht="6" customHeight="1" x14ac:dyDescent="0.15">
      <c r="M939" s="49"/>
      <c r="N939" s="49"/>
      <c r="O939" s="49"/>
      <c r="P939" s="49"/>
      <c r="Q939" s="49"/>
      <c r="R939" s="49"/>
      <c r="S939" s="49"/>
      <c r="T939" s="49"/>
      <c r="U939" s="49"/>
      <c r="V939" s="49"/>
      <c r="W939" s="49"/>
      <c r="X939" s="49"/>
      <c r="Y939" s="49"/>
      <c r="Z939" s="49"/>
      <c r="AA939" s="49"/>
      <c r="AB939" s="49"/>
      <c r="AC939" s="49"/>
      <c r="AL939" s="48"/>
      <c r="AM939" s="48"/>
    </row>
    <row r="940" spans="2:45" ht="12.75" customHeight="1" x14ac:dyDescent="0.15">
      <c r="B940" s="566" t="s">
        <v>2</v>
      </c>
      <c r="C940" s="567"/>
      <c r="D940" s="567"/>
      <c r="E940" s="567"/>
      <c r="F940" s="567"/>
      <c r="G940" s="567"/>
      <c r="H940" s="567"/>
      <c r="I940" s="567"/>
      <c r="J940" s="569" t="s">
        <v>10</v>
      </c>
      <c r="K940" s="569"/>
      <c r="L940" s="3" t="s">
        <v>3</v>
      </c>
      <c r="M940" s="569" t="s">
        <v>11</v>
      </c>
      <c r="N940" s="569"/>
      <c r="O940" s="570" t="s">
        <v>12</v>
      </c>
      <c r="P940" s="569"/>
      <c r="Q940" s="569"/>
      <c r="R940" s="569"/>
      <c r="S940" s="569"/>
      <c r="T940" s="569"/>
      <c r="U940" s="569" t="s">
        <v>13</v>
      </c>
      <c r="V940" s="569"/>
      <c r="W940" s="569"/>
      <c r="AD940" s="5"/>
      <c r="AE940" s="5"/>
      <c r="AF940" s="5"/>
      <c r="AG940" s="5"/>
      <c r="AH940" s="5"/>
      <c r="AI940" s="5"/>
      <c r="AJ940" s="5"/>
      <c r="AL940" s="571">
        <f>$AL$9</f>
        <v>0</v>
      </c>
      <c r="AM940" s="572"/>
      <c r="AN940" s="502" t="s">
        <v>4</v>
      </c>
      <c r="AO940" s="502"/>
      <c r="AP940" s="572">
        <v>23</v>
      </c>
      <c r="AQ940" s="572"/>
      <c r="AR940" s="502" t="s">
        <v>5</v>
      </c>
      <c r="AS940" s="503"/>
    </row>
    <row r="941" spans="2:45" ht="13.5" customHeight="1" x14ac:dyDescent="0.15">
      <c r="B941" s="567"/>
      <c r="C941" s="567"/>
      <c r="D941" s="567"/>
      <c r="E941" s="567"/>
      <c r="F941" s="567"/>
      <c r="G941" s="567"/>
      <c r="H941" s="567"/>
      <c r="I941" s="567"/>
      <c r="J941" s="508" t="str">
        <f>$J$10</f>
        <v>1</v>
      </c>
      <c r="K941" s="510" t="str">
        <f>$K$10</f>
        <v>2</v>
      </c>
      <c r="L941" s="513" t="str">
        <f>$L$10</f>
        <v>1</v>
      </c>
      <c r="M941" s="516" t="str">
        <f>$M$10</f>
        <v>0</v>
      </c>
      <c r="N941" s="510" t="str">
        <f>$N$10</f>
        <v>3</v>
      </c>
      <c r="O941" s="516" t="str">
        <f>$O$10</f>
        <v>9</v>
      </c>
      <c r="P941" s="519" t="str">
        <f>$P$10</f>
        <v>3</v>
      </c>
      <c r="Q941" s="519" t="str">
        <f>$Q$10</f>
        <v>9</v>
      </c>
      <c r="R941" s="519" t="str">
        <f>$R$10</f>
        <v>0</v>
      </c>
      <c r="S941" s="519" t="str">
        <f>$S$10</f>
        <v>2</v>
      </c>
      <c r="T941" s="510" t="str">
        <f>$T$10</f>
        <v>5</v>
      </c>
      <c r="U941" s="516">
        <f>$U$10</f>
        <v>0</v>
      </c>
      <c r="V941" s="519">
        <f>$V$10</f>
        <v>0</v>
      </c>
      <c r="W941" s="510">
        <f>$W$10</f>
        <v>0</v>
      </c>
      <c r="AD941" s="5"/>
      <c r="AE941" s="5"/>
      <c r="AF941" s="5"/>
      <c r="AG941" s="5"/>
      <c r="AH941" s="5"/>
      <c r="AI941" s="5"/>
      <c r="AJ941" s="5"/>
      <c r="AL941" s="573"/>
      <c r="AM941" s="574"/>
      <c r="AN941" s="504"/>
      <c r="AO941" s="504"/>
      <c r="AP941" s="574"/>
      <c r="AQ941" s="574"/>
      <c r="AR941" s="504"/>
      <c r="AS941" s="505"/>
    </row>
    <row r="942" spans="2:45" ht="9" customHeight="1" x14ac:dyDescent="0.15">
      <c r="B942" s="567"/>
      <c r="C942" s="567"/>
      <c r="D942" s="567"/>
      <c r="E942" s="567"/>
      <c r="F942" s="567"/>
      <c r="G942" s="567"/>
      <c r="H942" s="567"/>
      <c r="I942" s="567"/>
      <c r="J942" s="509"/>
      <c r="K942" s="511"/>
      <c r="L942" s="514"/>
      <c r="M942" s="517"/>
      <c r="N942" s="511"/>
      <c r="O942" s="517"/>
      <c r="P942" s="520"/>
      <c r="Q942" s="520"/>
      <c r="R942" s="520"/>
      <c r="S942" s="520"/>
      <c r="T942" s="511"/>
      <c r="U942" s="517"/>
      <c r="V942" s="520"/>
      <c r="W942" s="511"/>
      <c r="AD942" s="5"/>
      <c r="AE942" s="5"/>
      <c r="AF942" s="5"/>
      <c r="AG942" s="5"/>
      <c r="AH942" s="5"/>
      <c r="AI942" s="5"/>
      <c r="AJ942" s="5"/>
      <c r="AL942" s="575"/>
      <c r="AM942" s="576"/>
      <c r="AN942" s="506"/>
      <c r="AO942" s="506"/>
      <c r="AP942" s="576"/>
      <c r="AQ942" s="576"/>
      <c r="AR942" s="506"/>
      <c r="AS942" s="507"/>
    </row>
    <row r="943" spans="2:45" ht="6" customHeight="1" x14ac:dyDescent="0.15">
      <c r="B943" s="568"/>
      <c r="C943" s="568"/>
      <c r="D943" s="568"/>
      <c r="E943" s="568"/>
      <c r="F943" s="568"/>
      <c r="G943" s="568"/>
      <c r="H943" s="568"/>
      <c r="I943" s="568"/>
      <c r="J943" s="509"/>
      <c r="K943" s="512"/>
      <c r="L943" s="515"/>
      <c r="M943" s="518"/>
      <c r="N943" s="512"/>
      <c r="O943" s="518"/>
      <c r="P943" s="521"/>
      <c r="Q943" s="521"/>
      <c r="R943" s="521"/>
      <c r="S943" s="521"/>
      <c r="T943" s="512"/>
      <c r="U943" s="518"/>
      <c r="V943" s="521"/>
      <c r="W943" s="512"/>
    </row>
    <row r="944" spans="2:45" ht="15" customHeight="1" x14ac:dyDescent="0.15">
      <c r="B944" s="487" t="s">
        <v>51</v>
      </c>
      <c r="C944" s="488"/>
      <c r="D944" s="488"/>
      <c r="E944" s="488"/>
      <c r="F944" s="488"/>
      <c r="G944" s="488"/>
      <c r="H944" s="488"/>
      <c r="I944" s="489"/>
      <c r="J944" s="487" t="s">
        <v>6</v>
      </c>
      <c r="K944" s="488"/>
      <c r="L944" s="488"/>
      <c r="M944" s="488"/>
      <c r="N944" s="496"/>
      <c r="O944" s="499" t="s">
        <v>52</v>
      </c>
      <c r="P944" s="488"/>
      <c r="Q944" s="488"/>
      <c r="R944" s="488"/>
      <c r="S944" s="488"/>
      <c r="T944" s="488"/>
      <c r="U944" s="489"/>
      <c r="V944" s="12" t="s">
        <v>53</v>
      </c>
      <c r="W944" s="27"/>
      <c r="X944" s="27"/>
      <c r="Y944" s="526" t="s">
        <v>54</v>
      </c>
      <c r="Z944" s="526"/>
      <c r="AA944" s="526"/>
      <c r="AB944" s="526"/>
      <c r="AC944" s="526"/>
      <c r="AD944" s="526"/>
      <c r="AE944" s="526"/>
      <c r="AF944" s="526"/>
      <c r="AG944" s="526"/>
      <c r="AH944" s="526"/>
      <c r="AI944" s="27"/>
      <c r="AJ944" s="27"/>
      <c r="AK944" s="28"/>
      <c r="AL944" s="527" t="s">
        <v>55</v>
      </c>
      <c r="AM944" s="527"/>
      <c r="AN944" s="528" t="s">
        <v>62</v>
      </c>
      <c r="AO944" s="528"/>
      <c r="AP944" s="528"/>
      <c r="AQ944" s="528"/>
      <c r="AR944" s="528"/>
      <c r="AS944" s="529"/>
    </row>
    <row r="945" spans="2:45" ht="13.5" customHeight="1" x14ac:dyDescent="0.15">
      <c r="B945" s="490"/>
      <c r="C945" s="491"/>
      <c r="D945" s="491"/>
      <c r="E945" s="491"/>
      <c r="F945" s="491"/>
      <c r="G945" s="491"/>
      <c r="H945" s="491"/>
      <c r="I945" s="492"/>
      <c r="J945" s="490"/>
      <c r="K945" s="491"/>
      <c r="L945" s="491"/>
      <c r="M945" s="491"/>
      <c r="N945" s="497"/>
      <c r="O945" s="500"/>
      <c r="P945" s="491"/>
      <c r="Q945" s="491"/>
      <c r="R945" s="491"/>
      <c r="S945" s="491"/>
      <c r="T945" s="491"/>
      <c r="U945" s="492"/>
      <c r="V945" s="530" t="s">
        <v>7</v>
      </c>
      <c r="W945" s="643"/>
      <c r="X945" s="643"/>
      <c r="Y945" s="644"/>
      <c r="Z945" s="536" t="s">
        <v>16</v>
      </c>
      <c r="AA945" s="537"/>
      <c r="AB945" s="537"/>
      <c r="AC945" s="538"/>
      <c r="AD945" s="648" t="s">
        <v>17</v>
      </c>
      <c r="AE945" s="649"/>
      <c r="AF945" s="649"/>
      <c r="AG945" s="650"/>
      <c r="AH945" s="1090" t="s">
        <v>86</v>
      </c>
      <c r="AI945" s="502"/>
      <c r="AJ945" s="502"/>
      <c r="AK945" s="503"/>
      <c r="AL945" s="554" t="s">
        <v>56</v>
      </c>
      <c r="AM945" s="554"/>
      <c r="AN945" s="556" t="s">
        <v>19</v>
      </c>
      <c r="AO945" s="557"/>
      <c r="AP945" s="557"/>
      <c r="AQ945" s="557"/>
      <c r="AR945" s="558"/>
      <c r="AS945" s="559"/>
    </row>
    <row r="946" spans="2:45" ht="13.5" customHeight="1" x14ac:dyDescent="0.15">
      <c r="B946" s="493"/>
      <c r="C946" s="494"/>
      <c r="D946" s="494"/>
      <c r="E946" s="494"/>
      <c r="F946" s="494"/>
      <c r="G946" s="494"/>
      <c r="H946" s="494"/>
      <c r="I946" s="495"/>
      <c r="J946" s="493"/>
      <c r="K946" s="494"/>
      <c r="L946" s="494"/>
      <c r="M946" s="494"/>
      <c r="N946" s="498"/>
      <c r="O946" s="501"/>
      <c r="P946" s="494"/>
      <c r="Q946" s="494"/>
      <c r="R946" s="494"/>
      <c r="S946" s="494"/>
      <c r="T946" s="494"/>
      <c r="U946" s="495"/>
      <c r="V946" s="645"/>
      <c r="W946" s="646"/>
      <c r="X946" s="646"/>
      <c r="Y946" s="647"/>
      <c r="Z946" s="539"/>
      <c r="AA946" s="540"/>
      <c r="AB946" s="540"/>
      <c r="AC946" s="541"/>
      <c r="AD946" s="651"/>
      <c r="AE946" s="652"/>
      <c r="AF946" s="652"/>
      <c r="AG946" s="653"/>
      <c r="AH946" s="1091"/>
      <c r="AI946" s="506"/>
      <c r="AJ946" s="506"/>
      <c r="AK946" s="507"/>
      <c r="AL946" s="555"/>
      <c r="AM946" s="555"/>
      <c r="AN946" s="524"/>
      <c r="AO946" s="524"/>
      <c r="AP946" s="524"/>
      <c r="AQ946" s="524"/>
      <c r="AR946" s="524"/>
      <c r="AS946" s="525"/>
    </row>
    <row r="947" spans="2:45" ht="18" customHeight="1" x14ac:dyDescent="0.15">
      <c r="B947" s="1092">
        <f>'事業主控（こちらにご入力下さい）'!B947</f>
        <v>0</v>
      </c>
      <c r="C947" s="1093"/>
      <c r="D947" s="1093"/>
      <c r="E947" s="1093"/>
      <c r="F947" s="1093"/>
      <c r="G947" s="1093"/>
      <c r="H947" s="1093"/>
      <c r="I947" s="1162"/>
      <c r="J947" s="1092">
        <f>'事業主控（こちらにご入力下さい）'!J947</f>
        <v>0</v>
      </c>
      <c r="K947" s="1093"/>
      <c r="L947" s="1093"/>
      <c r="M947" s="1093"/>
      <c r="N947" s="1094"/>
      <c r="O947" s="68">
        <f>'事業主控（こちらにご入力下さい）'!O947</f>
        <v>0</v>
      </c>
      <c r="P947" s="15" t="s">
        <v>45</v>
      </c>
      <c r="Q947" s="68">
        <f>'事業主控（こちらにご入力下さい）'!Q947</f>
        <v>0</v>
      </c>
      <c r="R947" s="15" t="s">
        <v>46</v>
      </c>
      <c r="S947" s="68">
        <f>'事業主控（こちらにご入力下さい）'!S947</f>
        <v>0</v>
      </c>
      <c r="T947" s="474" t="s">
        <v>47</v>
      </c>
      <c r="U947" s="474"/>
      <c r="V947" s="742">
        <f>'事業主控（こちらにご入力下さい）'!V947</f>
        <v>0</v>
      </c>
      <c r="W947" s="743"/>
      <c r="X947" s="743"/>
      <c r="Y947" s="65" t="s">
        <v>8</v>
      </c>
      <c r="Z947" s="53"/>
      <c r="AA947" s="73"/>
      <c r="AB947" s="73"/>
      <c r="AC947" s="65" t="s">
        <v>8</v>
      </c>
      <c r="AD947" s="53"/>
      <c r="AE947" s="73"/>
      <c r="AF947" s="73"/>
      <c r="AG947" s="65" t="s">
        <v>8</v>
      </c>
      <c r="AH947" s="1134">
        <f>'事業主控（こちらにご入力下さい）'!AH947</f>
        <v>0</v>
      </c>
      <c r="AI947" s="1135"/>
      <c r="AJ947" s="1135"/>
      <c r="AK947" s="1136"/>
      <c r="AL947" s="53"/>
      <c r="AM947" s="54"/>
      <c r="AN947" s="744">
        <f>'事業主控（こちらにご入力下さい）'!AN947</f>
        <v>0</v>
      </c>
      <c r="AO947" s="745"/>
      <c r="AP947" s="745"/>
      <c r="AQ947" s="745"/>
      <c r="AR947" s="745"/>
      <c r="AS947" s="70" t="s">
        <v>8</v>
      </c>
    </row>
    <row r="948" spans="2:45" ht="18" customHeight="1" x14ac:dyDescent="0.15">
      <c r="B948" s="1075"/>
      <c r="C948" s="1076"/>
      <c r="D948" s="1076"/>
      <c r="E948" s="1076"/>
      <c r="F948" s="1076"/>
      <c r="G948" s="1076"/>
      <c r="H948" s="1076"/>
      <c r="I948" s="1161"/>
      <c r="J948" s="1075"/>
      <c r="K948" s="1076"/>
      <c r="L948" s="1076"/>
      <c r="M948" s="1076"/>
      <c r="N948" s="1077"/>
      <c r="O948" s="75">
        <f>'事業主控（こちらにご入力下さい）'!O948</f>
        <v>0</v>
      </c>
      <c r="P948" s="16" t="s">
        <v>45</v>
      </c>
      <c r="Q948" s="75">
        <f>'事業主控（こちらにご入力下さい）'!Q948</f>
        <v>0</v>
      </c>
      <c r="R948" s="16" t="s">
        <v>46</v>
      </c>
      <c r="S948" s="75">
        <f>'事業主控（こちらにご入力下さい）'!S948</f>
        <v>0</v>
      </c>
      <c r="T948" s="480" t="s">
        <v>48</v>
      </c>
      <c r="U948" s="480"/>
      <c r="V948" s="708">
        <f>'事業主控（こちらにご入力下さい）'!V948</f>
        <v>0</v>
      </c>
      <c r="W948" s="709"/>
      <c r="X948" s="709"/>
      <c r="Y948" s="709"/>
      <c r="Z948" s="708">
        <f>'事業主控（こちらにご入力下さい）'!Z948</f>
        <v>0</v>
      </c>
      <c r="AA948" s="709"/>
      <c r="AB948" s="709"/>
      <c r="AC948" s="709"/>
      <c r="AD948" s="708">
        <f>'事業主控（こちらにご入力下さい）'!AD948</f>
        <v>0</v>
      </c>
      <c r="AE948" s="709"/>
      <c r="AF948" s="709"/>
      <c r="AG948" s="709"/>
      <c r="AH948" s="708">
        <f>'事業主控（こちらにご入力下さい）'!AH948</f>
        <v>0</v>
      </c>
      <c r="AI948" s="709"/>
      <c r="AJ948" s="709"/>
      <c r="AK948" s="1079"/>
      <c r="AL948" s="439">
        <f>'事業主控（こちらにご入力下さい）'!AL948</f>
        <v>0</v>
      </c>
      <c r="AM948" s="1081"/>
      <c r="AN948" s="708">
        <f>'事業主控（こちらにご入力下さい）'!AN948</f>
        <v>0</v>
      </c>
      <c r="AO948" s="709"/>
      <c r="AP948" s="709"/>
      <c r="AQ948" s="709"/>
      <c r="AR948" s="709"/>
      <c r="AS948" s="58"/>
    </row>
    <row r="949" spans="2:45" ht="18" customHeight="1" x14ac:dyDescent="0.15">
      <c r="B949" s="1072">
        <f>'事業主控（こちらにご入力下さい）'!B949</f>
        <v>0</v>
      </c>
      <c r="C949" s="1073"/>
      <c r="D949" s="1073"/>
      <c r="E949" s="1073"/>
      <c r="F949" s="1073"/>
      <c r="G949" s="1073"/>
      <c r="H949" s="1073"/>
      <c r="I949" s="1160"/>
      <c r="J949" s="1072">
        <f>'事業主控（こちらにご入力下さい）'!J949</f>
        <v>0</v>
      </c>
      <c r="K949" s="1073"/>
      <c r="L949" s="1073"/>
      <c r="M949" s="1073"/>
      <c r="N949" s="1074"/>
      <c r="O949" s="71">
        <f>'事業主控（こちらにご入力下さい）'!O949</f>
        <v>0</v>
      </c>
      <c r="P949" s="5" t="s">
        <v>45</v>
      </c>
      <c r="Q949" s="71">
        <f>'事業主控（こちらにご入力下さい）'!Q949</f>
        <v>0</v>
      </c>
      <c r="R949" s="5" t="s">
        <v>46</v>
      </c>
      <c r="S949" s="71">
        <f>'事業主控（こちらにご入力下さい）'!S949</f>
        <v>0</v>
      </c>
      <c r="T949" s="1022" t="s">
        <v>47</v>
      </c>
      <c r="U949" s="1022"/>
      <c r="V949" s="742">
        <f>'事業主控（こちらにご入力下さい）'!V949</f>
        <v>0</v>
      </c>
      <c r="W949" s="743"/>
      <c r="X949" s="743"/>
      <c r="Y949" s="66"/>
      <c r="Z949" s="53"/>
      <c r="AA949" s="73"/>
      <c r="AB949" s="73"/>
      <c r="AC949" s="66"/>
      <c r="AD949" s="53"/>
      <c r="AE949" s="73"/>
      <c r="AF949" s="73"/>
      <c r="AG949" s="66"/>
      <c r="AH949" s="744">
        <f>'事業主控（こちらにご入力下さい）'!AH949</f>
        <v>0</v>
      </c>
      <c r="AI949" s="745"/>
      <c r="AJ949" s="745"/>
      <c r="AK949" s="1080"/>
      <c r="AL949" s="53"/>
      <c r="AM949" s="54"/>
      <c r="AN949" s="744">
        <f>'事業主控（こちらにご入力下さい）'!AN949</f>
        <v>0</v>
      </c>
      <c r="AO949" s="745"/>
      <c r="AP949" s="745"/>
      <c r="AQ949" s="745"/>
      <c r="AR949" s="745"/>
      <c r="AS949" s="74"/>
    </row>
    <row r="950" spans="2:45" ht="18" customHeight="1" x14ac:dyDescent="0.15">
      <c r="B950" s="1075"/>
      <c r="C950" s="1076"/>
      <c r="D950" s="1076"/>
      <c r="E950" s="1076"/>
      <c r="F950" s="1076"/>
      <c r="G950" s="1076"/>
      <c r="H950" s="1076"/>
      <c r="I950" s="1161"/>
      <c r="J950" s="1075"/>
      <c r="K950" s="1076"/>
      <c r="L950" s="1076"/>
      <c r="M950" s="1076"/>
      <c r="N950" s="1077"/>
      <c r="O950" s="75">
        <f>'事業主控（こちらにご入力下さい）'!O950</f>
        <v>0</v>
      </c>
      <c r="P950" s="16" t="s">
        <v>45</v>
      </c>
      <c r="Q950" s="75">
        <f>'事業主控（こちらにご入力下さい）'!Q950</f>
        <v>0</v>
      </c>
      <c r="R950" s="16" t="s">
        <v>46</v>
      </c>
      <c r="S950" s="75">
        <f>'事業主控（こちらにご入力下さい）'!S950</f>
        <v>0</v>
      </c>
      <c r="T950" s="480" t="s">
        <v>48</v>
      </c>
      <c r="U950" s="480"/>
      <c r="V950" s="927">
        <f>'事業主控（こちらにご入力下さい）'!V950</f>
        <v>0</v>
      </c>
      <c r="W950" s="928"/>
      <c r="X950" s="928"/>
      <c r="Y950" s="928"/>
      <c r="Z950" s="927">
        <f>'事業主控（こちらにご入力下さい）'!Z950</f>
        <v>0</v>
      </c>
      <c r="AA950" s="928"/>
      <c r="AB950" s="928"/>
      <c r="AC950" s="928"/>
      <c r="AD950" s="927">
        <f>'事業主控（こちらにご入力下さい）'!AD950</f>
        <v>0</v>
      </c>
      <c r="AE950" s="928"/>
      <c r="AF950" s="928"/>
      <c r="AG950" s="928"/>
      <c r="AH950" s="927">
        <f>'事業主控（こちらにご入力下さい）'!AH950</f>
        <v>0</v>
      </c>
      <c r="AI950" s="928"/>
      <c r="AJ950" s="928"/>
      <c r="AK950" s="1082"/>
      <c r="AL950" s="439">
        <f>'事業主控（こちらにご入力下さい）'!AL950</f>
        <v>0</v>
      </c>
      <c r="AM950" s="1081"/>
      <c r="AN950" s="708">
        <f>'事業主控（こちらにご入力下さい）'!AN950</f>
        <v>0</v>
      </c>
      <c r="AO950" s="709"/>
      <c r="AP950" s="709"/>
      <c r="AQ950" s="709"/>
      <c r="AR950" s="709"/>
      <c r="AS950" s="58"/>
    </row>
    <row r="951" spans="2:45" ht="18" customHeight="1" x14ac:dyDescent="0.15">
      <c r="B951" s="1072">
        <f>'事業主控（こちらにご入力下さい）'!B951</f>
        <v>0</v>
      </c>
      <c r="C951" s="1073"/>
      <c r="D951" s="1073"/>
      <c r="E951" s="1073"/>
      <c r="F951" s="1073"/>
      <c r="G951" s="1073"/>
      <c r="H951" s="1073"/>
      <c r="I951" s="1160"/>
      <c r="J951" s="1072">
        <f>'事業主控（こちらにご入力下さい）'!J951</f>
        <v>0</v>
      </c>
      <c r="K951" s="1073"/>
      <c r="L951" s="1073"/>
      <c r="M951" s="1073"/>
      <c r="N951" s="1074"/>
      <c r="O951" s="71">
        <f>'事業主控（こちらにご入力下さい）'!O951</f>
        <v>0</v>
      </c>
      <c r="P951" s="5" t="s">
        <v>45</v>
      </c>
      <c r="Q951" s="71">
        <f>'事業主控（こちらにご入力下さい）'!Q951</f>
        <v>0</v>
      </c>
      <c r="R951" s="5" t="s">
        <v>46</v>
      </c>
      <c r="S951" s="71">
        <f>'事業主控（こちらにご入力下さい）'!S951</f>
        <v>0</v>
      </c>
      <c r="T951" s="1022" t="s">
        <v>47</v>
      </c>
      <c r="U951" s="1022"/>
      <c r="V951" s="742">
        <f>'事業主控（こちらにご入力下さい）'!V951</f>
        <v>0</v>
      </c>
      <c r="W951" s="743"/>
      <c r="X951" s="743"/>
      <c r="Y951" s="66"/>
      <c r="Z951" s="53"/>
      <c r="AA951" s="73"/>
      <c r="AB951" s="73"/>
      <c r="AC951" s="66"/>
      <c r="AD951" s="53"/>
      <c r="AE951" s="73"/>
      <c r="AF951" s="73"/>
      <c r="AG951" s="66"/>
      <c r="AH951" s="744">
        <f>'事業主控（こちらにご入力下さい）'!AH951</f>
        <v>0</v>
      </c>
      <c r="AI951" s="745"/>
      <c r="AJ951" s="745"/>
      <c r="AK951" s="1080"/>
      <c r="AL951" s="53"/>
      <c r="AM951" s="54"/>
      <c r="AN951" s="744">
        <f>'事業主控（こちらにご入力下さい）'!AN951</f>
        <v>0</v>
      </c>
      <c r="AO951" s="745"/>
      <c r="AP951" s="745"/>
      <c r="AQ951" s="745"/>
      <c r="AR951" s="745"/>
      <c r="AS951" s="74"/>
    </row>
    <row r="952" spans="2:45" ht="18" customHeight="1" x14ac:dyDescent="0.15">
      <c r="B952" s="1075"/>
      <c r="C952" s="1076"/>
      <c r="D952" s="1076"/>
      <c r="E952" s="1076"/>
      <c r="F952" s="1076"/>
      <c r="G952" s="1076"/>
      <c r="H952" s="1076"/>
      <c r="I952" s="1161"/>
      <c r="J952" s="1075"/>
      <c r="K952" s="1076"/>
      <c r="L952" s="1076"/>
      <c r="M952" s="1076"/>
      <c r="N952" s="1077"/>
      <c r="O952" s="75">
        <f>'事業主控（こちらにご入力下さい）'!O952</f>
        <v>0</v>
      </c>
      <c r="P952" s="16" t="s">
        <v>45</v>
      </c>
      <c r="Q952" s="75">
        <f>'事業主控（こちらにご入力下さい）'!Q952</f>
        <v>0</v>
      </c>
      <c r="R952" s="16" t="s">
        <v>46</v>
      </c>
      <c r="S952" s="75">
        <f>'事業主控（こちらにご入力下さい）'!S952</f>
        <v>0</v>
      </c>
      <c r="T952" s="480" t="s">
        <v>48</v>
      </c>
      <c r="U952" s="480"/>
      <c r="V952" s="927">
        <f>'事業主控（こちらにご入力下さい）'!V952</f>
        <v>0</v>
      </c>
      <c r="W952" s="928"/>
      <c r="X952" s="928"/>
      <c r="Y952" s="928"/>
      <c r="Z952" s="927">
        <f>'事業主控（こちらにご入力下さい）'!Z952</f>
        <v>0</v>
      </c>
      <c r="AA952" s="928"/>
      <c r="AB952" s="928"/>
      <c r="AC952" s="928"/>
      <c r="AD952" s="927">
        <f>'事業主控（こちらにご入力下さい）'!AD952</f>
        <v>0</v>
      </c>
      <c r="AE952" s="928"/>
      <c r="AF952" s="928"/>
      <c r="AG952" s="928"/>
      <c r="AH952" s="927">
        <f>'事業主控（こちらにご入力下さい）'!AH952</f>
        <v>0</v>
      </c>
      <c r="AI952" s="928"/>
      <c r="AJ952" s="928"/>
      <c r="AK952" s="1082"/>
      <c r="AL952" s="439">
        <f>'事業主控（こちらにご入力下さい）'!AL952</f>
        <v>0</v>
      </c>
      <c r="AM952" s="1081"/>
      <c r="AN952" s="708">
        <f>'事業主控（こちらにご入力下さい）'!AN952</f>
        <v>0</v>
      </c>
      <c r="AO952" s="709"/>
      <c r="AP952" s="709"/>
      <c r="AQ952" s="709"/>
      <c r="AR952" s="709"/>
      <c r="AS952" s="58"/>
    </row>
    <row r="953" spans="2:45" ht="18" customHeight="1" x14ac:dyDescent="0.15">
      <c r="B953" s="1072">
        <f>'事業主控（こちらにご入力下さい）'!B953</f>
        <v>0</v>
      </c>
      <c r="C953" s="1073"/>
      <c r="D953" s="1073"/>
      <c r="E953" s="1073"/>
      <c r="F953" s="1073"/>
      <c r="G953" s="1073"/>
      <c r="H953" s="1073"/>
      <c r="I953" s="1160"/>
      <c r="J953" s="1072">
        <f>'事業主控（こちらにご入力下さい）'!J953</f>
        <v>0</v>
      </c>
      <c r="K953" s="1073"/>
      <c r="L953" s="1073"/>
      <c r="M953" s="1073"/>
      <c r="N953" s="1074"/>
      <c r="O953" s="71">
        <f>'事業主控（こちらにご入力下さい）'!O953</f>
        <v>0</v>
      </c>
      <c r="P953" s="5" t="s">
        <v>45</v>
      </c>
      <c r="Q953" s="71">
        <f>'事業主控（こちらにご入力下さい）'!Q953</f>
        <v>0</v>
      </c>
      <c r="R953" s="5" t="s">
        <v>46</v>
      </c>
      <c r="S953" s="71">
        <f>'事業主控（こちらにご入力下さい）'!S953</f>
        <v>0</v>
      </c>
      <c r="T953" s="1022" t="s">
        <v>47</v>
      </c>
      <c r="U953" s="1022"/>
      <c r="V953" s="742">
        <f>'事業主控（こちらにご入力下さい）'!V953</f>
        <v>0</v>
      </c>
      <c r="W953" s="743"/>
      <c r="X953" s="743"/>
      <c r="Y953" s="66"/>
      <c r="Z953" s="53"/>
      <c r="AA953" s="73"/>
      <c r="AB953" s="73"/>
      <c r="AC953" s="66"/>
      <c r="AD953" s="53"/>
      <c r="AE953" s="73"/>
      <c r="AF953" s="73"/>
      <c r="AG953" s="66"/>
      <c r="AH953" s="744">
        <f>'事業主控（こちらにご入力下さい）'!AH953</f>
        <v>0</v>
      </c>
      <c r="AI953" s="745"/>
      <c r="AJ953" s="745"/>
      <c r="AK953" s="1080"/>
      <c r="AL953" s="53"/>
      <c r="AM953" s="54"/>
      <c r="AN953" s="744">
        <f>'事業主控（こちらにご入力下さい）'!AN953</f>
        <v>0</v>
      </c>
      <c r="AO953" s="745"/>
      <c r="AP953" s="745"/>
      <c r="AQ953" s="745"/>
      <c r="AR953" s="745"/>
      <c r="AS953" s="74"/>
    </row>
    <row r="954" spans="2:45" ht="18" customHeight="1" x14ac:dyDescent="0.15">
      <c r="B954" s="1075"/>
      <c r="C954" s="1076"/>
      <c r="D954" s="1076"/>
      <c r="E954" s="1076"/>
      <c r="F954" s="1076"/>
      <c r="G954" s="1076"/>
      <c r="H954" s="1076"/>
      <c r="I954" s="1161"/>
      <c r="J954" s="1075"/>
      <c r="K954" s="1076"/>
      <c r="L954" s="1076"/>
      <c r="M954" s="1076"/>
      <c r="N954" s="1077"/>
      <c r="O954" s="75">
        <f>'事業主控（こちらにご入力下さい）'!O954</f>
        <v>0</v>
      </c>
      <c r="P954" s="16" t="s">
        <v>45</v>
      </c>
      <c r="Q954" s="75">
        <f>'事業主控（こちらにご入力下さい）'!Q954</f>
        <v>0</v>
      </c>
      <c r="R954" s="16" t="s">
        <v>46</v>
      </c>
      <c r="S954" s="75">
        <f>'事業主控（こちらにご入力下さい）'!S954</f>
        <v>0</v>
      </c>
      <c r="T954" s="480" t="s">
        <v>48</v>
      </c>
      <c r="U954" s="480"/>
      <c r="V954" s="927">
        <f>'事業主控（こちらにご入力下さい）'!V954</f>
        <v>0</v>
      </c>
      <c r="W954" s="928"/>
      <c r="X954" s="928"/>
      <c r="Y954" s="928"/>
      <c r="Z954" s="927">
        <f>'事業主控（こちらにご入力下さい）'!Z954</f>
        <v>0</v>
      </c>
      <c r="AA954" s="928"/>
      <c r="AB954" s="928"/>
      <c r="AC954" s="928"/>
      <c r="AD954" s="927">
        <f>'事業主控（こちらにご入力下さい）'!AD954</f>
        <v>0</v>
      </c>
      <c r="AE954" s="928"/>
      <c r="AF954" s="928"/>
      <c r="AG954" s="928"/>
      <c r="AH954" s="927">
        <f>'事業主控（こちらにご入力下さい）'!AH954</f>
        <v>0</v>
      </c>
      <c r="AI954" s="928"/>
      <c r="AJ954" s="928"/>
      <c r="AK954" s="1082"/>
      <c r="AL954" s="439">
        <f>'事業主控（こちらにご入力下さい）'!AL954</f>
        <v>0</v>
      </c>
      <c r="AM954" s="1081"/>
      <c r="AN954" s="708">
        <f>'事業主控（こちらにご入力下さい）'!AN954</f>
        <v>0</v>
      </c>
      <c r="AO954" s="709"/>
      <c r="AP954" s="709"/>
      <c r="AQ954" s="709"/>
      <c r="AR954" s="709"/>
      <c r="AS954" s="58"/>
    </row>
    <row r="955" spans="2:45" ht="18" customHeight="1" x14ac:dyDescent="0.15">
      <c r="B955" s="1072">
        <f>'事業主控（こちらにご入力下さい）'!B955</f>
        <v>0</v>
      </c>
      <c r="C955" s="1073"/>
      <c r="D955" s="1073"/>
      <c r="E955" s="1073"/>
      <c r="F955" s="1073"/>
      <c r="G955" s="1073"/>
      <c r="H955" s="1073"/>
      <c r="I955" s="1160"/>
      <c r="J955" s="1072">
        <f>'事業主控（こちらにご入力下さい）'!J955</f>
        <v>0</v>
      </c>
      <c r="K955" s="1073"/>
      <c r="L955" s="1073"/>
      <c r="M955" s="1073"/>
      <c r="N955" s="1074"/>
      <c r="O955" s="71">
        <f>'事業主控（こちらにご入力下さい）'!O955</f>
        <v>0</v>
      </c>
      <c r="P955" s="5" t="s">
        <v>45</v>
      </c>
      <c r="Q955" s="71">
        <f>'事業主控（こちらにご入力下さい）'!Q955</f>
        <v>0</v>
      </c>
      <c r="R955" s="5" t="s">
        <v>46</v>
      </c>
      <c r="S955" s="71">
        <f>'事業主控（こちらにご入力下さい）'!S955</f>
        <v>0</v>
      </c>
      <c r="T955" s="1022" t="s">
        <v>47</v>
      </c>
      <c r="U955" s="1022"/>
      <c r="V955" s="742">
        <f>'事業主控（こちらにご入力下さい）'!V955</f>
        <v>0</v>
      </c>
      <c r="W955" s="743"/>
      <c r="X955" s="743"/>
      <c r="Y955" s="66"/>
      <c r="Z955" s="53"/>
      <c r="AA955" s="73"/>
      <c r="AB955" s="73"/>
      <c r="AC955" s="66"/>
      <c r="AD955" s="53"/>
      <c r="AE955" s="73"/>
      <c r="AF955" s="73"/>
      <c r="AG955" s="66"/>
      <c r="AH955" s="744">
        <f>'事業主控（こちらにご入力下さい）'!AH955</f>
        <v>0</v>
      </c>
      <c r="AI955" s="745"/>
      <c r="AJ955" s="745"/>
      <c r="AK955" s="1080"/>
      <c r="AL955" s="53"/>
      <c r="AM955" s="54"/>
      <c r="AN955" s="744">
        <f>'事業主控（こちらにご入力下さい）'!AN955</f>
        <v>0</v>
      </c>
      <c r="AO955" s="745"/>
      <c r="AP955" s="745"/>
      <c r="AQ955" s="745"/>
      <c r="AR955" s="745"/>
      <c r="AS955" s="74"/>
    </row>
    <row r="956" spans="2:45" ht="18" customHeight="1" x14ac:dyDescent="0.15">
      <c r="B956" s="1075"/>
      <c r="C956" s="1076"/>
      <c r="D956" s="1076"/>
      <c r="E956" s="1076"/>
      <c r="F956" s="1076"/>
      <c r="G956" s="1076"/>
      <c r="H956" s="1076"/>
      <c r="I956" s="1161"/>
      <c r="J956" s="1075"/>
      <c r="K956" s="1076"/>
      <c r="L956" s="1076"/>
      <c r="M956" s="1076"/>
      <c r="N956" s="1077"/>
      <c r="O956" s="75">
        <f>'事業主控（こちらにご入力下さい）'!O956</f>
        <v>0</v>
      </c>
      <c r="P956" s="16" t="s">
        <v>45</v>
      </c>
      <c r="Q956" s="75">
        <f>'事業主控（こちらにご入力下さい）'!Q956</f>
        <v>0</v>
      </c>
      <c r="R956" s="16" t="s">
        <v>46</v>
      </c>
      <c r="S956" s="75">
        <f>'事業主控（こちらにご入力下さい）'!S956</f>
        <v>0</v>
      </c>
      <c r="T956" s="480" t="s">
        <v>48</v>
      </c>
      <c r="U956" s="480"/>
      <c r="V956" s="927">
        <f>'事業主控（こちらにご入力下さい）'!V956</f>
        <v>0</v>
      </c>
      <c r="W956" s="928"/>
      <c r="X956" s="928"/>
      <c r="Y956" s="928"/>
      <c r="Z956" s="927">
        <f>'事業主控（こちらにご入力下さい）'!Z956</f>
        <v>0</v>
      </c>
      <c r="AA956" s="928"/>
      <c r="AB956" s="928"/>
      <c r="AC956" s="928"/>
      <c r="AD956" s="927">
        <f>'事業主控（こちらにご入力下さい）'!AD956</f>
        <v>0</v>
      </c>
      <c r="AE956" s="928"/>
      <c r="AF956" s="928"/>
      <c r="AG956" s="928"/>
      <c r="AH956" s="927">
        <f>'事業主控（こちらにご入力下さい）'!AH956</f>
        <v>0</v>
      </c>
      <c r="AI956" s="928"/>
      <c r="AJ956" s="928"/>
      <c r="AK956" s="1082"/>
      <c r="AL956" s="439">
        <f>'事業主控（こちらにご入力下さい）'!AL956</f>
        <v>0</v>
      </c>
      <c r="AM956" s="1081"/>
      <c r="AN956" s="708">
        <f>'事業主控（こちらにご入力下さい）'!AN956</f>
        <v>0</v>
      </c>
      <c r="AO956" s="709"/>
      <c r="AP956" s="709"/>
      <c r="AQ956" s="709"/>
      <c r="AR956" s="709"/>
      <c r="AS956" s="58"/>
    </row>
    <row r="957" spans="2:45" ht="18" customHeight="1" x14ac:dyDescent="0.15">
      <c r="B957" s="1072">
        <f>'事業主控（こちらにご入力下さい）'!B957</f>
        <v>0</v>
      </c>
      <c r="C957" s="1073"/>
      <c r="D957" s="1073"/>
      <c r="E957" s="1073"/>
      <c r="F957" s="1073"/>
      <c r="G957" s="1073"/>
      <c r="H957" s="1073"/>
      <c r="I957" s="1160"/>
      <c r="J957" s="1072">
        <f>'事業主控（こちらにご入力下さい）'!J957</f>
        <v>0</v>
      </c>
      <c r="K957" s="1073"/>
      <c r="L957" s="1073"/>
      <c r="M957" s="1073"/>
      <c r="N957" s="1074"/>
      <c r="O957" s="71">
        <f>'事業主控（こちらにご入力下さい）'!O957</f>
        <v>0</v>
      </c>
      <c r="P957" s="5" t="s">
        <v>45</v>
      </c>
      <c r="Q957" s="71">
        <f>'事業主控（こちらにご入力下さい）'!Q957</f>
        <v>0</v>
      </c>
      <c r="R957" s="5" t="s">
        <v>46</v>
      </c>
      <c r="S957" s="71">
        <f>'事業主控（こちらにご入力下さい）'!S957</f>
        <v>0</v>
      </c>
      <c r="T957" s="1022" t="s">
        <v>47</v>
      </c>
      <c r="U957" s="1022"/>
      <c r="V957" s="742">
        <f>'事業主控（こちらにご入力下さい）'!V957</f>
        <v>0</v>
      </c>
      <c r="W957" s="743"/>
      <c r="X957" s="743"/>
      <c r="Y957" s="66"/>
      <c r="Z957" s="53"/>
      <c r="AA957" s="73"/>
      <c r="AB957" s="73"/>
      <c r="AC957" s="66"/>
      <c r="AD957" s="53"/>
      <c r="AE957" s="73"/>
      <c r="AF957" s="73"/>
      <c r="AG957" s="66"/>
      <c r="AH957" s="744">
        <f>'事業主控（こちらにご入力下さい）'!AH957</f>
        <v>0</v>
      </c>
      <c r="AI957" s="745"/>
      <c r="AJ957" s="745"/>
      <c r="AK957" s="1080"/>
      <c r="AL957" s="53"/>
      <c r="AM957" s="54"/>
      <c r="AN957" s="744">
        <f>'事業主控（こちらにご入力下さい）'!AN957</f>
        <v>0</v>
      </c>
      <c r="AO957" s="745"/>
      <c r="AP957" s="745"/>
      <c r="AQ957" s="745"/>
      <c r="AR957" s="745"/>
      <c r="AS957" s="74"/>
    </row>
    <row r="958" spans="2:45" ht="18" customHeight="1" x14ac:dyDescent="0.15">
      <c r="B958" s="1075"/>
      <c r="C958" s="1076"/>
      <c r="D958" s="1076"/>
      <c r="E958" s="1076"/>
      <c r="F958" s="1076"/>
      <c r="G958" s="1076"/>
      <c r="H958" s="1076"/>
      <c r="I958" s="1161"/>
      <c r="J958" s="1075"/>
      <c r="K958" s="1076"/>
      <c r="L958" s="1076"/>
      <c r="M958" s="1076"/>
      <c r="N958" s="1077"/>
      <c r="O958" s="75">
        <f>'事業主控（こちらにご入力下さい）'!O958</f>
        <v>0</v>
      </c>
      <c r="P958" s="16" t="s">
        <v>45</v>
      </c>
      <c r="Q958" s="75">
        <f>'事業主控（こちらにご入力下さい）'!Q958</f>
        <v>0</v>
      </c>
      <c r="R958" s="16" t="s">
        <v>46</v>
      </c>
      <c r="S958" s="75">
        <f>'事業主控（こちらにご入力下さい）'!S958</f>
        <v>0</v>
      </c>
      <c r="T958" s="480" t="s">
        <v>48</v>
      </c>
      <c r="U958" s="480"/>
      <c r="V958" s="927">
        <f>'事業主控（こちらにご入力下さい）'!V958</f>
        <v>0</v>
      </c>
      <c r="W958" s="928"/>
      <c r="X958" s="928"/>
      <c r="Y958" s="928"/>
      <c r="Z958" s="927">
        <f>'事業主控（こちらにご入力下さい）'!Z958</f>
        <v>0</v>
      </c>
      <c r="AA958" s="928"/>
      <c r="AB958" s="928"/>
      <c r="AC958" s="928"/>
      <c r="AD958" s="927">
        <f>'事業主控（こちらにご入力下さい）'!AD958</f>
        <v>0</v>
      </c>
      <c r="AE958" s="928"/>
      <c r="AF958" s="928"/>
      <c r="AG958" s="928"/>
      <c r="AH958" s="927">
        <f>'事業主控（こちらにご入力下さい）'!AH958</f>
        <v>0</v>
      </c>
      <c r="AI958" s="928"/>
      <c r="AJ958" s="928"/>
      <c r="AK958" s="1082"/>
      <c r="AL958" s="439">
        <f>'事業主控（こちらにご入力下さい）'!AL958</f>
        <v>0</v>
      </c>
      <c r="AM958" s="1081"/>
      <c r="AN958" s="708">
        <f>'事業主控（こちらにご入力下さい）'!AN958</f>
        <v>0</v>
      </c>
      <c r="AO958" s="709"/>
      <c r="AP958" s="709"/>
      <c r="AQ958" s="709"/>
      <c r="AR958" s="709"/>
      <c r="AS958" s="58"/>
    </row>
    <row r="959" spans="2:45" ht="18" customHeight="1" x14ac:dyDescent="0.15">
      <c r="B959" s="1072">
        <f>'事業主控（こちらにご入力下さい）'!B959</f>
        <v>0</v>
      </c>
      <c r="C959" s="1073"/>
      <c r="D959" s="1073"/>
      <c r="E959" s="1073"/>
      <c r="F959" s="1073"/>
      <c r="G959" s="1073"/>
      <c r="H959" s="1073"/>
      <c r="I959" s="1160"/>
      <c r="J959" s="1072">
        <f>'事業主控（こちらにご入力下さい）'!J959</f>
        <v>0</v>
      </c>
      <c r="K959" s="1073"/>
      <c r="L959" s="1073"/>
      <c r="M959" s="1073"/>
      <c r="N959" s="1074"/>
      <c r="O959" s="71">
        <f>'事業主控（こちらにご入力下さい）'!O959</f>
        <v>0</v>
      </c>
      <c r="P959" s="5" t="s">
        <v>45</v>
      </c>
      <c r="Q959" s="71">
        <f>'事業主控（こちらにご入力下さい）'!Q959</f>
        <v>0</v>
      </c>
      <c r="R959" s="5" t="s">
        <v>46</v>
      </c>
      <c r="S959" s="71">
        <f>'事業主控（こちらにご入力下さい）'!S959</f>
        <v>0</v>
      </c>
      <c r="T959" s="1022" t="s">
        <v>47</v>
      </c>
      <c r="U959" s="1022"/>
      <c r="V959" s="742">
        <f>'事業主控（こちらにご入力下さい）'!V959</f>
        <v>0</v>
      </c>
      <c r="W959" s="743"/>
      <c r="X959" s="743"/>
      <c r="Y959" s="66"/>
      <c r="Z959" s="53"/>
      <c r="AA959" s="73"/>
      <c r="AB959" s="73"/>
      <c r="AC959" s="66"/>
      <c r="AD959" s="53"/>
      <c r="AE959" s="73"/>
      <c r="AF959" s="73"/>
      <c r="AG959" s="66"/>
      <c r="AH959" s="744">
        <f>'事業主控（こちらにご入力下さい）'!AH959</f>
        <v>0</v>
      </c>
      <c r="AI959" s="745"/>
      <c r="AJ959" s="745"/>
      <c r="AK959" s="1080"/>
      <c r="AL959" s="53"/>
      <c r="AM959" s="54"/>
      <c r="AN959" s="744">
        <f>'事業主控（こちらにご入力下さい）'!AN959</f>
        <v>0</v>
      </c>
      <c r="AO959" s="745"/>
      <c r="AP959" s="745"/>
      <c r="AQ959" s="745"/>
      <c r="AR959" s="745"/>
      <c r="AS959" s="74"/>
    </row>
    <row r="960" spans="2:45" ht="18" customHeight="1" x14ac:dyDescent="0.15">
      <c r="B960" s="1075"/>
      <c r="C960" s="1076"/>
      <c r="D960" s="1076"/>
      <c r="E960" s="1076"/>
      <c r="F960" s="1076"/>
      <c r="G960" s="1076"/>
      <c r="H960" s="1076"/>
      <c r="I960" s="1161"/>
      <c r="J960" s="1075"/>
      <c r="K960" s="1076"/>
      <c r="L960" s="1076"/>
      <c r="M960" s="1076"/>
      <c r="N960" s="1077"/>
      <c r="O960" s="75">
        <f>'事業主控（こちらにご入力下さい）'!O960</f>
        <v>0</v>
      </c>
      <c r="P960" s="16" t="s">
        <v>45</v>
      </c>
      <c r="Q960" s="75">
        <f>'事業主控（こちらにご入力下さい）'!Q960</f>
        <v>0</v>
      </c>
      <c r="R960" s="16" t="s">
        <v>46</v>
      </c>
      <c r="S960" s="75">
        <f>'事業主控（こちらにご入力下さい）'!S960</f>
        <v>0</v>
      </c>
      <c r="T960" s="480" t="s">
        <v>48</v>
      </c>
      <c r="U960" s="480"/>
      <c r="V960" s="927">
        <f>'事業主控（こちらにご入力下さい）'!V960</f>
        <v>0</v>
      </c>
      <c r="W960" s="928"/>
      <c r="X960" s="928"/>
      <c r="Y960" s="928"/>
      <c r="Z960" s="927">
        <f>'事業主控（こちらにご入力下さい）'!Z960</f>
        <v>0</v>
      </c>
      <c r="AA960" s="928"/>
      <c r="AB960" s="928"/>
      <c r="AC960" s="928"/>
      <c r="AD960" s="927">
        <f>'事業主控（こちらにご入力下さい）'!AD960</f>
        <v>0</v>
      </c>
      <c r="AE960" s="928"/>
      <c r="AF960" s="928"/>
      <c r="AG960" s="928"/>
      <c r="AH960" s="927">
        <f>'事業主控（こちらにご入力下さい）'!AH960</f>
        <v>0</v>
      </c>
      <c r="AI960" s="928"/>
      <c r="AJ960" s="928"/>
      <c r="AK960" s="1082"/>
      <c r="AL960" s="439">
        <f>'事業主控（こちらにご入力下さい）'!AL960</f>
        <v>0</v>
      </c>
      <c r="AM960" s="1081"/>
      <c r="AN960" s="708">
        <f>'事業主控（こちらにご入力下さい）'!AN960</f>
        <v>0</v>
      </c>
      <c r="AO960" s="709"/>
      <c r="AP960" s="709"/>
      <c r="AQ960" s="709"/>
      <c r="AR960" s="709"/>
      <c r="AS960" s="58"/>
    </row>
    <row r="961" spans="2:45" ht="18" customHeight="1" x14ac:dyDescent="0.15">
      <c r="B961" s="1072">
        <f>'事業主控（こちらにご入力下さい）'!B961</f>
        <v>0</v>
      </c>
      <c r="C961" s="1073"/>
      <c r="D961" s="1073"/>
      <c r="E961" s="1073"/>
      <c r="F961" s="1073"/>
      <c r="G961" s="1073"/>
      <c r="H961" s="1073"/>
      <c r="I961" s="1160"/>
      <c r="J961" s="1072">
        <f>'事業主控（こちらにご入力下さい）'!J961</f>
        <v>0</v>
      </c>
      <c r="K961" s="1073"/>
      <c r="L961" s="1073"/>
      <c r="M961" s="1073"/>
      <c r="N961" s="1074"/>
      <c r="O961" s="71">
        <f>'事業主控（こちらにご入力下さい）'!O961</f>
        <v>0</v>
      </c>
      <c r="P961" s="5" t="s">
        <v>45</v>
      </c>
      <c r="Q961" s="71">
        <f>'事業主控（こちらにご入力下さい）'!Q961</f>
        <v>0</v>
      </c>
      <c r="R961" s="5" t="s">
        <v>46</v>
      </c>
      <c r="S961" s="71">
        <f>'事業主控（こちらにご入力下さい）'!S961</f>
        <v>0</v>
      </c>
      <c r="T961" s="1022" t="s">
        <v>47</v>
      </c>
      <c r="U961" s="1022"/>
      <c r="V961" s="742">
        <f>'事業主控（こちらにご入力下さい）'!V961</f>
        <v>0</v>
      </c>
      <c r="W961" s="743"/>
      <c r="X961" s="743"/>
      <c r="Y961" s="66"/>
      <c r="Z961" s="53"/>
      <c r="AA961" s="73"/>
      <c r="AB961" s="73"/>
      <c r="AC961" s="66"/>
      <c r="AD961" s="53"/>
      <c r="AE961" s="73"/>
      <c r="AF961" s="73"/>
      <c r="AG961" s="66"/>
      <c r="AH961" s="744">
        <f>'事業主控（こちらにご入力下さい）'!AH961</f>
        <v>0</v>
      </c>
      <c r="AI961" s="745"/>
      <c r="AJ961" s="745"/>
      <c r="AK961" s="1080"/>
      <c r="AL961" s="53"/>
      <c r="AM961" s="54"/>
      <c r="AN961" s="744">
        <f>'事業主控（こちらにご入力下さい）'!AN961</f>
        <v>0</v>
      </c>
      <c r="AO961" s="745"/>
      <c r="AP961" s="745"/>
      <c r="AQ961" s="745"/>
      <c r="AR961" s="745"/>
      <c r="AS961" s="74"/>
    </row>
    <row r="962" spans="2:45" ht="18" customHeight="1" x14ac:dyDescent="0.15">
      <c r="B962" s="1075"/>
      <c r="C962" s="1076"/>
      <c r="D962" s="1076"/>
      <c r="E962" s="1076"/>
      <c r="F962" s="1076"/>
      <c r="G962" s="1076"/>
      <c r="H962" s="1076"/>
      <c r="I962" s="1161"/>
      <c r="J962" s="1075"/>
      <c r="K962" s="1076"/>
      <c r="L962" s="1076"/>
      <c r="M962" s="1076"/>
      <c r="N962" s="1077"/>
      <c r="O962" s="75">
        <f>'事業主控（こちらにご入力下さい）'!O962</f>
        <v>0</v>
      </c>
      <c r="P962" s="16" t="s">
        <v>45</v>
      </c>
      <c r="Q962" s="75">
        <f>'事業主控（こちらにご入力下さい）'!Q962</f>
        <v>0</v>
      </c>
      <c r="R962" s="16" t="s">
        <v>46</v>
      </c>
      <c r="S962" s="75">
        <f>'事業主控（こちらにご入力下さい）'!S962</f>
        <v>0</v>
      </c>
      <c r="T962" s="480" t="s">
        <v>48</v>
      </c>
      <c r="U962" s="480"/>
      <c r="V962" s="927">
        <f>'事業主控（こちらにご入力下さい）'!V962</f>
        <v>0</v>
      </c>
      <c r="W962" s="928"/>
      <c r="X962" s="928"/>
      <c r="Y962" s="928"/>
      <c r="Z962" s="927">
        <f>'事業主控（こちらにご入力下さい）'!Z962</f>
        <v>0</v>
      </c>
      <c r="AA962" s="928"/>
      <c r="AB962" s="928"/>
      <c r="AC962" s="928"/>
      <c r="AD962" s="927">
        <f>'事業主控（こちらにご入力下さい）'!AD962</f>
        <v>0</v>
      </c>
      <c r="AE962" s="928"/>
      <c r="AF962" s="928"/>
      <c r="AG962" s="928"/>
      <c r="AH962" s="927">
        <f>'事業主控（こちらにご入力下さい）'!AH962</f>
        <v>0</v>
      </c>
      <c r="AI962" s="928"/>
      <c r="AJ962" s="928"/>
      <c r="AK962" s="1082"/>
      <c r="AL962" s="439">
        <f>'事業主控（こちらにご入力下さい）'!AL962</f>
        <v>0</v>
      </c>
      <c r="AM962" s="1081"/>
      <c r="AN962" s="708">
        <f>'事業主控（こちらにご入力下さい）'!AN962</f>
        <v>0</v>
      </c>
      <c r="AO962" s="709"/>
      <c r="AP962" s="709"/>
      <c r="AQ962" s="709"/>
      <c r="AR962" s="709"/>
      <c r="AS962" s="58"/>
    </row>
    <row r="963" spans="2:45" ht="18" customHeight="1" x14ac:dyDescent="0.15">
      <c r="B963" s="1072">
        <f>'事業主控（こちらにご入力下さい）'!B963</f>
        <v>0</v>
      </c>
      <c r="C963" s="1073"/>
      <c r="D963" s="1073"/>
      <c r="E963" s="1073"/>
      <c r="F963" s="1073"/>
      <c r="G963" s="1073"/>
      <c r="H963" s="1073"/>
      <c r="I963" s="1160"/>
      <c r="J963" s="1072">
        <f>'事業主控（こちらにご入力下さい）'!J963</f>
        <v>0</v>
      </c>
      <c r="K963" s="1073"/>
      <c r="L963" s="1073"/>
      <c r="M963" s="1073"/>
      <c r="N963" s="1074"/>
      <c r="O963" s="71">
        <f>'事業主控（こちらにご入力下さい）'!O963</f>
        <v>0</v>
      </c>
      <c r="P963" s="5" t="s">
        <v>45</v>
      </c>
      <c r="Q963" s="71">
        <f>'事業主控（こちらにご入力下さい）'!Q963</f>
        <v>0</v>
      </c>
      <c r="R963" s="5" t="s">
        <v>46</v>
      </c>
      <c r="S963" s="71">
        <f>'事業主控（こちらにご入力下さい）'!S963</f>
        <v>0</v>
      </c>
      <c r="T963" s="1022" t="s">
        <v>47</v>
      </c>
      <c r="U963" s="1022"/>
      <c r="V963" s="742">
        <f>'事業主控（こちらにご入力下さい）'!V963</f>
        <v>0</v>
      </c>
      <c r="W963" s="743"/>
      <c r="X963" s="743"/>
      <c r="Y963" s="66"/>
      <c r="Z963" s="53"/>
      <c r="AA963" s="73"/>
      <c r="AB963" s="73"/>
      <c r="AC963" s="66"/>
      <c r="AD963" s="53"/>
      <c r="AE963" s="73"/>
      <c r="AF963" s="73"/>
      <c r="AG963" s="66"/>
      <c r="AH963" s="744">
        <f>'事業主控（こちらにご入力下さい）'!AH963</f>
        <v>0</v>
      </c>
      <c r="AI963" s="745"/>
      <c r="AJ963" s="745"/>
      <c r="AK963" s="1080"/>
      <c r="AL963" s="53"/>
      <c r="AM963" s="54"/>
      <c r="AN963" s="744">
        <f>'事業主控（こちらにご入力下さい）'!AN963</f>
        <v>0</v>
      </c>
      <c r="AO963" s="745"/>
      <c r="AP963" s="745"/>
      <c r="AQ963" s="745"/>
      <c r="AR963" s="745"/>
      <c r="AS963" s="74"/>
    </row>
    <row r="964" spans="2:45" ht="18" customHeight="1" x14ac:dyDescent="0.15">
      <c r="B964" s="1075"/>
      <c r="C964" s="1076"/>
      <c r="D964" s="1076"/>
      <c r="E964" s="1076"/>
      <c r="F964" s="1076"/>
      <c r="G964" s="1076"/>
      <c r="H964" s="1076"/>
      <c r="I964" s="1161"/>
      <c r="J964" s="1075"/>
      <c r="K964" s="1076"/>
      <c r="L964" s="1076"/>
      <c r="M964" s="1076"/>
      <c r="N964" s="1077"/>
      <c r="O964" s="75">
        <f>'事業主控（こちらにご入力下さい）'!O964</f>
        <v>0</v>
      </c>
      <c r="P964" s="16" t="s">
        <v>45</v>
      </c>
      <c r="Q964" s="75">
        <f>'事業主控（こちらにご入力下さい）'!Q964</f>
        <v>0</v>
      </c>
      <c r="R964" s="16" t="s">
        <v>46</v>
      </c>
      <c r="S964" s="75">
        <f>'事業主控（こちらにご入力下さい）'!S964</f>
        <v>0</v>
      </c>
      <c r="T964" s="480" t="s">
        <v>48</v>
      </c>
      <c r="U964" s="480"/>
      <c r="V964" s="927">
        <f>'事業主控（こちらにご入力下さい）'!V964</f>
        <v>0</v>
      </c>
      <c r="W964" s="928"/>
      <c r="X964" s="928"/>
      <c r="Y964" s="928"/>
      <c r="Z964" s="927">
        <f>'事業主控（こちらにご入力下さい）'!Z964</f>
        <v>0</v>
      </c>
      <c r="AA964" s="928"/>
      <c r="AB964" s="928"/>
      <c r="AC964" s="928"/>
      <c r="AD964" s="927">
        <f>'事業主控（こちらにご入力下さい）'!AD964</f>
        <v>0</v>
      </c>
      <c r="AE964" s="928"/>
      <c r="AF964" s="928"/>
      <c r="AG964" s="928"/>
      <c r="AH964" s="927">
        <f>'事業主控（こちらにご入力下さい）'!AH964</f>
        <v>0</v>
      </c>
      <c r="AI964" s="928"/>
      <c r="AJ964" s="928"/>
      <c r="AK964" s="1082"/>
      <c r="AL964" s="439">
        <f>'事業主控（こちらにご入力下さい）'!AL964</f>
        <v>0</v>
      </c>
      <c r="AM964" s="1081"/>
      <c r="AN964" s="708">
        <f>'事業主控（こちらにご入力下さい）'!AN964</f>
        <v>0</v>
      </c>
      <c r="AO964" s="709"/>
      <c r="AP964" s="709"/>
      <c r="AQ964" s="709"/>
      <c r="AR964" s="709"/>
      <c r="AS964" s="58"/>
    </row>
    <row r="965" spans="2:45" ht="18" customHeight="1" x14ac:dyDescent="0.15">
      <c r="B965" s="441" t="s">
        <v>85</v>
      </c>
      <c r="C965" s="442"/>
      <c r="D965" s="442"/>
      <c r="E965" s="443"/>
      <c r="F965" s="1163">
        <f>'事業主控（こちらにご入力下さい）'!F965</f>
        <v>0</v>
      </c>
      <c r="G965" s="1164"/>
      <c r="H965" s="1164"/>
      <c r="I965" s="1164"/>
      <c r="J965" s="1164"/>
      <c r="K965" s="1164"/>
      <c r="L965" s="1164"/>
      <c r="M965" s="1164"/>
      <c r="N965" s="1165"/>
      <c r="O965" s="441" t="s">
        <v>63</v>
      </c>
      <c r="P965" s="442"/>
      <c r="Q965" s="442"/>
      <c r="R965" s="442"/>
      <c r="S965" s="442"/>
      <c r="T965" s="442"/>
      <c r="U965" s="443"/>
      <c r="V965" s="744">
        <f>'事業主控（こちらにご入力下さい）'!V965</f>
        <v>0</v>
      </c>
      <c r="W965" s="745"/>
      <c r="X965" s="745"/>
      <c r="Y965" s="1080"/>
      <c r="Z965" s="53"/>
      <c r="AA965" s="73"/>
      <c r="AB965" s="73"/>
      <c r="AC965" s="66"/>
      <c r="AD965" s="53"/>
      <c r="AE965" s="73"/>
      <c r="AF965" s="73"/>
      <c r="AG965" s="66"/>
      <c r="AH965" s="744">
        <f>'事業主控（こちらにご入力下さい）'!AH965</f>
        <v>0</v>
      </c>
      <c r="AI965" s="745"/>
      <c r="AJ965" s="745"/>
      <c r="AK965" s="1080"/>
      <c r="AL965" s="53"/>
      <c r="AM965" s="54"/>
      <c r="AN965" s="744">
        <f>'事業主控（こちらにご入力下さい）'!AN965</f>
        <v>0</v>
      </c>
      <c r="AO965" s="745"/>
      <c r="AP965" s="745"/>
      <c r="AQ965" s="745"/>
      <c r="AR965" s="745"/>
      <c r="AS965" s="74"/>
    </row>
    <row r="966" spans="2:45" ht="18" customHeight="1" x14ac:dyDescent="0.15">
      <c r="B966" s="444"/>
      <c r="C966" s="445"/>
      <c r="D966" s="445"/>
      <c r="E966" s="446"/>
      <c r="F966" s="1166"/>
      <c r="G966" s="1167"/>
      <c r="H966" s="1167"/>
      <c r="I966" s="1167"/>
      <c r="J966" s="1167"/>
      <c r="K966" s="1167"/>
      <c r="L966" s="1167"/>
      <c r="M966" s="1167"/>
      <c r="N966" s="1168"/>
      <c r="O966" s="444"/>
      <c r="P966" s="445"/>
      <c r="Q966" s="445"/>
      <c r="R966" s="445"/>
      <c r="S966" s="445"/>
      <c r="T966" s="445"/>
      <c r="U966" s="446"/>
      <c r="V966" s="434">
        <f>'事業主控（こちらにご入力下さい）'!V966</f>
        <v>0</v>
      </c>
      <c r="W966" s="1054"/>
      <c r="X966" s="1054"/>
      <c r="Y966" s="1055"/>
      <c r="Z966" s="434">
        <f>'事業主控（こちらにご入力下さい）'!Z966</f>
        <v>0</v>
      </c>
      <c r="AA966" s="1052"/>
      <c r="AB966" s="1052"/>
      <c r="AC966" s="1053"/>
      <c r="AD966" s="434">
        <f>'事業主控（こちらにご入力下さい）'!AD966</f>
        <v>0</v>
      </c>
      <c r="AE966" s="1052"/>
      <c r="AF966" s="1052"/>
      <c r="AG966" s="1053"/>
      <c r="AH966" s="434">
        <f>'事業主控（こちらにご入力下さい）'!AH966</f>
        <v>0</v>
      </c>
      <c r="AI966" s="435"/>
      <c r="AJ966" s="435"/>
      <c r="AK966" s="435"/>
      <c r="AL966" s="55"/>
      <c r="AM966" s="56"/>
      <c r="AN966" s="434">
        <f>'事業主控（こちらにご入力下さい）'!AN966</f>
        <v>0</v>
      </c>
      <c r="AO966" s="1054"/>
      <c r="AP966" s="1054"/>
      <c r="AQ966" s="1054"/>
      <c r="AR966" s="1054"/>
      <c r="AS966" s="182"/>
    </row>
    <row r="967" spans="2:45" ht="18" customHeight="1" x14ac:dyDescent="0.15">
      <c r="B967" s="447"/>
      <c r="C967" s="448"/>
      <c r="D967" s="448"/>
      <c r="E967" s="449"/>
      <c r="F967" s="1169"/>
      <c r="G967" s="1170"/>
      <c r="H967" s="1170"/>
      <c r="I967" s="1170"/>
      <c r="J967" s="1170"/>
      <c r="K967" s="1170"/>
      <c r="L967" s="1170"/>
      <c r="M967" s="1170"/>
      <c r="N967" s="1171"/>
      <c r="O967" s="447"/>
      <c r="P967" s="448"/>
      <c r="Q967" s="448"/>
      <c r="R967" s="448"/>
      <c r="S967" s="448"/>
      <c r="T967" s="448"/>
      <c r="U967" s="449"/>
      <c r="V967" s="708">
        <f>'事業主控（こちらにご入力下さい）'!V967</f>
        <v>0</v>
      </c>
      <c r="W967" s="709"/>
      <c r="X967" s="709"/>
      <c r="Y967" s="1079"/>
      <c r="Z967" s="708">
        <f>'事業主控（こちらにご入力下さい）'!Z967</f>
        <v>0</v>
      </c>
      <c r="AA967" s="709"/>
      <c r="AB967" s="709"/>
      <c r="AC967" s="1079"/>
      <c r="AD967" s="708">
        <f>'事業主控（こちらにご入力下さい）'!AD967</f>
        <v>0</v>
      </c>
      <c r="AE967" s="709"/>
      <c r="AF967" s="709"/>
      <c r="AG967" s="1079"/>
      <c r="AH967" s="708">
        <f>'事業主控（こちらにご入力下さい）'!AH967</f>
        <v>0</v>
      </c>
      <c r="AI967" s="709"/>
      <c r="AJ967" s="709"/>
      <c r="AK967" s="1079"/>
      <c r="AL967" s="57"/>
      <c r="AM967" s="58"/>
      <c r="AN967" s="708">
        <f>'事業主控（こちらにご入力下さい）'!AN967</f>
        <v>0</v>
      </c>
      <c r="AO967" s="709"/>
      <c r="AP967" s="709"/>
      <c r="AQ967" s="709"/>
      <c r="AR967" s="709"/>
      <c r="AS967" s="58"/>
    </row>
    <row r="968" spans="2:45" ht="18" customHeight="1" x14ac:dyDescent="0.15">
      <c r="AN968" s="1078">
        <f>'事業主控（こちらにご入力下さい）'!AN968:AR968</f>
        <v>0</v>
      </c>
      <c r="AO968" s="1078"/>
      <c r="AP968" s="1078"/>
      <c r="AQ968" s="1078"/>
      <c r="AR968" s="1078"/>
    </row>
    <row r="969" spans="2:45" ht="31.5" customHeight="1" x14ac:dyDescent="0.15">
      <c r="AN969" s="82"/>
      <c r="AO969" s="82"/>
      <c r="AP969" s="82"/>
      <c r="AQ969" s="82"/>
      <c r="AR969" s="82"/>
    </row>
    <row r="970" spans="2:45" ht="7.5" customHeight="1" x14ac:dyDescent="0.15">
      <c r="X970" s="6"/>
      <c r="Y970" s="6"/>
    </row>
    <row r="971" spans="2:45" ht="10.5" customHeight="1" x14ac:dyDescent="0.15">
      <c r="X971" s="6"/>
      <c r="Y971" s="6"/>
    </row>
    <row r="972" spans="2:45" ht="5.25" customHeight="1" x14ac:dyDescent="0.15">
      <c r="X972" s="6"/>
      <c r="Y972" s="6"/>
    </row>
    <row r="973" spans="2:45" ht="5.25" customHeight="1" x14ac:dyDescent="0.15">
      <c r="X973" s="6"/>
      <c r="Y973" s="6"/>
    </row>
    <row r="974" spans="2:45" ht="5.25" customHeight="1" x14ac:dyDescent="0.15">
      <c r="X974" s="6"/>
      <c r="Y974" s="6"/>
    </row>
    <row r="975" spans="2:45" ht="5.25" customHeight="1" x14ac:dyDescent="0.15">
      <c r="X975" s="6"/>
      <c r="Y975" s="6"/>
    </row>
    <row r="976" spans="2:45" ht="17.25" customHeight="1" x14ac:dyDescent="0.15">
      <c r="B976" s="2" t="s">
        <v>50</v>
      </c>
      <c r="S976" s="4"/>
      <c r="T976" s="4"/>
      <c r="U976" s="4"/>
      <c r="V976" s="4"/>
      <c r="W976" s="4"/>
      <c r="AL976" s="48"/>
      <c r="AM976" s="48"/>
      <c r="AN976" s="48"/>
      <c r="AO976" s="48"/>
    </row>
    <row r="977" spans="2:45" ht="12.75" customHeight="1" x14ac:dyDescent="0.15">
      <c r="M977" s="49"/>
      <c r="N977" s="49"/>
      <c r="O977" s="49"/>
      <c r="P977" s="49"/>
      <c r="Q977" s="49"/>
      <c r="R977" s="49"/>
      <c r="S977" s="49"/>
      <c r="T977" s="50"/>
      <c r="U977" s="50"/>
      <c r="V977" s="50"/>
      <c r="W977" s="50"/>
      <c r="X977" s="50"/>
      <c r="Y977" s="50"/>
      <c r="Z977" s="50"/>
      <c r="AA977" s="49"/>
      <c r="AB977" s="49"/>
      <c r="AC977" s="49"/>
      <c r="AL977" s="48"/>
      <c r="AM977" s="560" t="s">
        <v>268</v>
      </c>
      <c r="AN977" s="1172"/>
      <c r="AO977" s="1172"/>
      <c r="AP977" s="1173"/>
    </row>
    <row r="978" spans="2:45" ht="12.75" customHeight="1" x14ac:dyDescent="0.15">
      <c r="M978" s="49"/>
      <c r="N978" s="49"/>
      <c r="O978" s="49"/>
      <c r="P978" s="49"/>
      <c r="Q978" s="49"/>
      <c r="R978" s="49"/>
      <c r="S978" s="49"/>
      <c r="T978" s="50"/>
      <c r="U978" s="50"/>
      <c r="V978" s="50"/>
      <c r="W978" s="50"/>
      <c r="X978" s="50"/>
      <c r="Y978" s="50"/>
      <c r="Z978" s="50"/>
      <c r="AA978" s="49"/>
      <c r="AB978" s="49"/>
      <c r="AC978" s="49"/>
      <c r="AL978" s="48"/>
      <c r="AM978" s="1174"/>
      <c r="AN978" s="1175"/>
      <c r="AO978" s="1175"/>
      <c r="AP978" s="1176"/>
    </row>
    <row r="979" spans="2:45" ht="12.75" customHeight="1" x14ac:dyDescent="0.15">
      <c r="M979" s="49"/>
      <c r="N979" s="49"/>
      <c r="O979" s="49"/>
      <c r="P979" s="49"/>
      <c r="Q979" s="49"/>
      <c r="R979" s="49"/>
      <c r="S979" s="49"/>
      <c r="T979" s="49"/>
      <c r="U979" s="49"/>
      <c r="V979" s="49"/>
      <c r="W979" s="49"/>
      <c r="X979" s="49"/>
      <c r="Y979" s="49"/>
      <c r="Z979" s="49"/>
      <c r="AA979" s="49"/>
      <c r="AB979" s="49"/>
      <c r="AC979" s="49"/>
      <c r="AL979" s="48"/>
      <c r="AM979" s="48"/>
      <c r="AN979" s="222"/>
      <c r="AO979" s="222"/>
    </row>
    <row r="980" spans="2:45" ht="6" customHeight="1" x14ac:dyDescent="0.15">
      <c r="M980" s="49"/>
      <c r="N980" s="49"/>
      <c r="O980" s="49"/>
      <c r="P980" s="49"/>
      <c r="Q980" s="49"/>
      <c r="R980" s="49"/>
      <c r="S980" s="49"/>
      <c r="T980" s="49"/>
      <c r="U980" s="49"/>
      <c r="V980" s="49"/>
      <c r="W980" s="49"/>
      <c r="X980" s="49"/>
      <c r="Y980" s="49"/>
      <c r="Z980" s="49"/>
      <c r="AA980" s="49"/>
      <c r="AB980" s="49"/>
      <c r="AC980" s="49"/>
      <c r="AL980" s="48"/>
      <c r="AM980" s="48"/>
    </row>
    <row r="981" spans="2:45" ht="12.75" customHeight="1" x14ac:dyDescent="0.15">
      <c r="B981" s="566" t="s">
        <v>2</v>
      </c>
      <c r="C981" s="567"/>
      <c r="D981" s="567"/>
      <c r="E981" s="567"/>
      <c r="F981" s="567"/>
      <c r="G981" s="567"/>
      <c r="H981" s="567"/>
      <c r="I981" s="567"/>
      <c r="J981" s="569" t="s">
        <v>10</v>
      </c>
      <c r="K981" s="569"/>
      <c r="L981" s="3" t="s">
        <v>3</v>
      </c>
      <c r="M981" s="569" t="s">
        <v>11</v>
      </c>
      <c r="N981" s="569"/>
      <c r="O981" s="570" t="s">
        <v>12</v>
      </c>
      <c r="P981" s="569"/>
      <c r="Q981" s="569"/>
      <c r="R981" s="569"/>
      <c r="S981" s="569"/>
      <c r="T981" s="569"/>
      <c r="U981" s="569" t="s">
        <v>13</v>
      </c>
      <c r="V981" s="569"/>
      <c r="W981" s="569"/>
      <c r="AD981" s="5"/>
      <c r="AE981" s="5"/>
      <c r="AF981" s="5"/>
      <c r="AG981" s="5"/>
      <c r="AH981" s="5"/>
      <c r="AI981" s="5"/>
      <c r="AJ981" s="5"/>
      <c r="AL981" s="571">
        <f>$AL$9</f>
        <v>0</v>
      </c>
      <c r="AM981" s="572"/>
      <c r="AN981" s="502" t="s">
        <v>4</v>
      </c>
      <c r="AO981" s="502"/>
      <c r="AP981" s="572">
        <v>24</v>
      </c>
      <c r="AQ981" s="572"/>
      <c r="AR981" s="502" t="s">
        <v>5</v>
      </c>
      <c r="AS981" s="503"/>
    </row>
    <row r="982" spans="2:45" ht="13.5" customHeight="1" x14ac:dyDescent="0.15">
      <c r="B982" s="567"/>
      <c r="C982" s="567"/>
      <c r="D982" s="567"/>
      <c r="E982" s="567"/>
      <c r="F982" s="567"/>
      <c r="G982" s="567"/>
      <c r="H982" s="567"/>
      <c r="I982" s="567"/>
      <c r="J982" s="508" t="str">
        <f>$J$10</f>
        <v>1</v>
      </c>
      <c r="K982" s="510" t="str">
        <f>$K$10</f>
        <v>2</v>
      </c>
      <c r="L982" s="513" t="str">
        <f>$L$10</f>
        <v>1</v>
      </c>
      <c r="M982" s="516" t="str">
        <f>$M$10</f>
        <v>0</v>
      </c>
      <c r="N982" s="510" t="str">
        <f>$N$10</f>
        <v>3</v>
      </c>
      <c r="O982" s="516" t="str">
        <f>$O$10</f>
        <v>9</v>
      </c>
      <c r="P982" s="519" t="str">
        <f>$P$10</f>
        <v>3</v>
      </c>
      <c r="Q982" s="519" t="str">
        <f>$Q$10</f>
        <v>9</v>
      </c>
      <c r="R982" s="519" t="str">
        <f>$R$10</f>
        <v>0</v>
      </c>
      <c r="S982" s="519" t="str">
        <f>$S$10</f>
        <v>2</v>
      </c>
      <c r="T982" s="510" t="str">
        <f>$T$10</f>
        <v>5</v>
      </c>
      <c r="U982" s="516">
        <f>$U$10</f>
        <v>0</v>
      </c>
      <c r="V982" s="519">
        <f>$V$10</f>
        <v>0</v>
      </c>
      <c r="W982" s="510">
        <f>$W$10</f>
        <v>0</v>
      </c>
      <c r="AD982" s="5"/>
      <c r="AE982" s="5"/>
      <c r="AF982" s="5"/>
      <c r="AG982" s="5"/>
      <c r="AH982" s="5"/>
      <c r="AI982" s="5"/>
      <c r="AJ982" s="5"/>
      <c r="AL982" s="573"/>
      <c r="AM982" s="574"/>
      <c r="AN982" s="504"/>
      <c r="AO982" s="504"/>
      <c r="AP982" s="574"/>
      <c r="AQ982" s="574"/>
      <c r="AR982" s="504"/>
      <c r="AS982" s="505"/>
    </row>
    <row r="983" spans="2:45" ht="9" customHeight="1" x14ac:dyDescent="0.15">
      <c r="B983" s="567"/>
      <c r="C983" s="567"/>
      <c r="D983" s="567"/>
      <c r="E983" s="567"/>
      <c r="F983" s="567"/>
      <c r="G983" s="567"/>
      <c r="H983" s="567"/>
      <c r="I983" s="567"/>
      <c r="J983" s="509"/>
      <c r="K983" s="511"/>
      <c r="L983" s="514"/>
      <c r="M983" s="517"/>
      <c r="N983" s="511"/>
      <c r="O983" s="517"/>
      <c r="P983" s="520"/>
      <c r="Q983" s="520"/>
      <c r="R983" s="520"/>
      <c r="S983" s="520"/>
      <c r="T983" s="511"/>
      <c r="U983" s="517"/>
      <c r="V983" s="520"/>
      <c r="W983" s="511"/>
      <c r="AD983" s="5"/>
      <c r="AE983" s="5"/>
      <c r="AF983" s="5"/>
      <c r="AG983" s="5"/>
      <c r="AH983" s="5"/>
      <c r="AI983" s="5"/>
      <c r="AJ983" s="5"/>
      <c r="AL983" s="575"/>
      <c r="AM983" s="576"/>
      <c r="AN983" s="506"/>
      <c r="AO983" s="506"/>
      <c r="AP983" s="576"/>
      <c r="AQ983" s="576"/>
      <c r="AR983" s="506"/>
      <c r="AS983" s="507"/>
    </row>
    <row r="984" spans="2:45" ht="6" customHeight="1" x14ac:dyDescent="0.15">
      <c r="B984" s="568"/>
      <c r="C984" s="568"/>
      <c r="D984" s="568"/>
      <c r="E984" s="568"/>
      <c r="F984" s="568"/>
      <c r="G984" s="568"/>
      <c r="H984" s="568"/>
      <c r="I984" s="568"/>
      <c r="J984" s="509"/>
      <c r="K984" s="512"/>
      <c r="L984" s="515"/>
      <c r="M984" s="518"/>
      <c r="N984" s="512"/>
      <c r="O984" s="518"/>
      <c r="P984" s="521"/>
      <c r="Q984" s="521"/>
      <c r="R984" s="521"/>
      <c r="S984" s="521"/>
      <c r="T984" s="512"/>
      <c r="U984" s="518"/>
      <c r="V984" s="521"/>
      <c r="W984" s="512"/>
    </row>
    <row r="985" spans="2:45" ht="15" customHeight="1" x14ac:dyDescent="0.15">
      <c r="B985" s="487" t="s">
        <v>51</v>
      </c>
      <c r="C985" s="488"/>
      <c r="D985" s="488"/>
      <c r="E985" s="488"/>
      <c r="F985" s="488"/>
      <c r="G985" s="488"/>
      <c r="H985" s="488"/>
      <c r="I985" s="489"/>
      <c r="J985" s="487" t="s">
        <v>6</v>
      </c>
      <c r="K985" s="488"/>
      <c r="L985" s="488"/>
      <c r="M985" s="488"/>
      <c r="N985" s="496"/>
      <c r="O985" s="499" t="s">
        <v>52</v>
      </c>
      <c r="P985" s="488"/>
      <c r="Q985" s="488"/>
      <c r="R985" s="488"/>
      <c r="S985" s="488"/>
      <c r="T985" s="488"/>
      <c r="U985" s="489"/>
      <c r="V985" s="12" t="s">
        <v>53</v>
      </c>
      <c r="W985" s="27"/>
      <c r="X985" s="27"/>
      <c r="Y985" s="526" t="s">
        <v>54</v>
      </c>
      <c r="Z985" s="526"/>
      <c r="AA985" s="526"/>
      <c r="AB985" s="526"/>
      <c r="AC985" s="526"/>
      <c r="AD985" s="526"/>
      <c r="AE985" s="526"/>
      <c r="AF985" s="526"/>
      <c r="AG985" s="526"/>
      <c r="AH985" s="526"/>
      <c r="AI985" s="27"/>
      <c r="AJ985" s="27"/>
      <c r="AK985" s="28"/>
      <c r="AL985" s="527" t="s">
        <v>55</v>
      </c>
      <c r="AM985" s="527"/>
      <c r="AN985" s="528" t="s">
        <v>62</v>
      </c>
      <c r="AO985" s="528"/>
      <c r="AP985" s="528"/>
      <c r="AQ985" s="528"/>
      <c r="AR985" s="528"/>
      <c r="AS985" s="529"/>
    </row>
    <row r="986" spans="2:45" ht="13.5" customHeight="1" x14ac:dyDescent="0.15">
      <c r="B986" s="490"/>
      <c r="C986" s="491"/>
      <c r="D986" s="491"/>
      <c r="E986" s="491"/>
      <c r="F986" s="491"/>
      <c r="G986" s="491"/>
      <c r="H986" s="491"/>
      <c r="I986" s="492"/>
      <c r="J986" s="490"/>
      <c r="K986" s="491"/>
      <c r="L986" s="491"/>
      <c r="M986" s="491"/>
      <c r="N986" s="497"/>
      <c r="O986" s="500"/>
      <c r="P986" s="491"/>
      <c r="Q986" s="491"/>
      <c r="R986" s="491"/>
      <c r="S986" s="491"/>
      <c r="T986" s="491"/>
      <c r="U986" s="492"/>
      <c r="V986" s="530" t="s">
        <v>7</v>
      </c>
      <c r="W986" s="643"/>
      <c r="X986" s="643"/>
      <c r="Y986" s="644"/>
      <c r="Z986" s="536" t="s">
        <v>16</v>
      </c>
      <c r="AA986" s="537"/>
      <c r="AB986" s="537"/>
      <c r="AC986" s="538"/>
      <c r="AD986" s="648" t="s">
        <v>17</v>
      </c>
      <c r="AE986" s="649"/>
      <c r="AF986" s="649"/>
      <c r="AG986" s="650"/>
      <c r="AH986" s="1090" t="s">
        <v>86</v>
      </c>
      <c r="AI986" s="502"/>
      <c r="AJ986" s="502"/>
      <c r="AK986" s="503"/>
      <c r="AL986" s="554" t="s">
        <v>56</v>
      </c>
      <c r="AM986" s="554"/>
      <c r="AN986" s="556" t="s">
        <v>19</v>
      </c>
      <c r="AO986" s="557"/>
      <c r="AP986" s="557"/>
      <c r="AQ986" s="557"/>
      <c r="AR986" s="558"/>
      <c r="AS986" s="559"/>
    </row>
    <row r="987" spans="2:45" ht="13.5" customHeight="1" x14ac:dyDescent="0.15">
      <c r="B987" s="493"/>
      <c r="C987" s="494"/>
      <c r="D987" s="494"/>
      <c r="E987" s="494"/>
      <c r="F987" s="494"/>
      <c r="G987" s="494"/>
      <c r="H987" s="494"/>
      <c r="I987" s="495"/>
      <c r="J987" s="493"/>
      <c r="K987" s="494"/>
      <c r="L987" s="494"/>
      <c r="M987" s="494"/>
      <c r="N987" s="498"/>
      <c r="O987" s="501"/>
      <c r="P987" s="494"/>
      <c r="Q987" s="494"/>
      <c r="R987" s="494"/>
      <c r="S987" s="494"/>
      <c r="T987" s="494"/>
      <c r="U987" s="495"/>
      <c r="V987" s="645"/>
      <c r="W987" s="646"/>
      <c r="X987" s="646"/>
      <c r="Y987" s="647"/>
      <c r="Z987" s="539"/>
      <c r="AA987" s="540"/>
      <c r="AB987" s="540"/>
      <c r="AC987" s="541"/>
      <c r="AD987" s="651"/>
      <c r="AE987" s="652"/>
      <c r="AF987" s="652"/>
      <c r="AG987" s="653"/>
      <c r="AH987" s="1091"/>
      <c r="AI987" s="506"/>
      <c r="AJ987" s="506"/>
      <c r="AK987" s="507"/>
      <c r="AL987" s="555"/>
      <c r="AM987" s="555"/>
      <c r="AN987" s="524"/>
      <c r="AO987" s="524"/>
      <c r="AP987" s="524"/>
      <c r="AQ987" s="524"/>
      <c r="AR987" s="524"/>
      <c r="AS987" s="525"/>
    </row>
    <row r="988" spans="2:45" ht="18" customHeight="1" x14ac:dyDescent="0.15">
      <c r="B988" s="1092">
        <f>'事業主控（こちらにご入力下さい）'!B988</f>
        <v>0</v>
      </c>
      <c r="C988" s="1093"/>
      <c r="D988" s="1093"/>
      <c r="E988" s="1093"/>
      <c r="F988" s="1093"/>
      <c r="G988" s="1093"/>
      <c r="H988" s="1093"/>
      <c r="I988" s="1162"/>
      <c r="J988" s="1092">
        <f>'事業主控（こちらにご入力下さい）'!J988</f>
        <v>0</v>
      </c>
      <c r="K988" s="1093"/>
      <c r="L988" s="1093"/>
      <c r="M988" s="1093"/>
      <c r="N988" s="1094"/>
      <c r="O988" s="68">
        <f>'事業主控（こちらにご入力下さい）'!O988</f>
        <v>0</v>
      </c>
      <c r="P988" s="15" t="s">
        <v>45</v>
      </c>
      <c r="Q988" s="68">
        <f>'事業主控（こちらにご入力下さい）'!Q988</f>
        <v>0</v>
      </c>
      <c r="R988" s="15" t="s">
        <v>46</v>
      </c>
      <c r="S988" s="68">
        <f>'事業主控（こちらにご入力下さい）'!S988</f>
        <v>0</v>
      </c>
      <c r="T988" s="474" t="s">
        <v>47</v>
      </c>
      <c r="U988" s="474"/>
      <c r="V988" s="742">
        <f>'事業主控（こちらにご入力下さい）'!V988</f>
        <v>0</v>
      </c>
      <c r="W988" s="743"/>
      <c r="X988" s="743"/>
      <c r="Y988" s="65" t="s">
        <v>8</v>
      </c>
      <c r="Z988" s="53"/>
      <c r="AA988" s="73"/>
      <c r="AB988" s="73"/>
      <c r="AC988" s="65" t="s">
        <v>8</v>
      </c>
      <c r="AD988" s="53"/>
      <c r="AE988" s="73"/>
      <c r="AF988" s="73"/>
      <c r="AG988" s="65" t="s">
        <v>8</v>
      </c>
      <c r="AH988" s="1134">
        <f>'事業主控（こちらにご入力下さい）'!AH988</f>
        <v>0</v>
      </c>
      <c r="AI988" s="1135"/>
      <c r="AJ988" s="1135"/>
      <c r="AK988" s="1136"/>
      <c r="AL988" s="53"/>
      <c r="AM988" s="54"/>
      <c r="AN988" s="744">
        <f>'事業主控（こちらにご入力下さい）'!AN988</f>
        <v>0</v>
      </c>
      <c r="AO988" s="745"/>
      <c r="AP988" s="745"/>
      <c r="AQ988" s="745"/>
      <c r="AR988" s="745"/>
      <c r="AS988" s="70" t="s">
        <v>8</v>
      </c>
    </row>
    <row r="989" spans="2:45" ht="18" customHeight="1" x14ac:dyDescent="0.15">
      <c r="B989" s="1075"/>
      <c r="C989" s="1076"/>
      <c r="D989" s="1076"/>
      <c r="E989" s="1076"/>
      <c r="F989" s="1076"/>
      <c r="G989" s="1076"/>
      <c r="H989" s="1076"/>
      <c r="I989" s="1161"/>
      <c r="J989" s="1075"/>
      <c r="K989" s="1076"/>
      <c r="L989" s="1076"/>
      <c r="M989" s="1076"/>
      <c r="N989" s="1077"/>
      <c r="O989" s="75">
        <f>'事業主控（こちらにご入力下さい）'!O989</f>
        <v>0</v>
      </c>
      <c r="P989" s="16" t="s">
        <v>45</v>
      </c>
      <c r="Q989" s="75">
        <f>'事業主控（こちらにご入力下さい）'!Q989</f>
        <v>0</v>
      </c>
      <c r="R989" s="16" t="s">
        <v>46</v>
      </c>
      <c r="S989" s="75">
        <f>'事業主控（こちらにご入力下さい）'!S989</f>
        <v>0</v>
      </c>
      <c r="T989" s="480" t="s">
        <v>48</v>
      </c>
      <c r="U989" s="480"/>
      <c r="V989" s="708">
        <f>'事業主控（こちらにご入力下さい）'!V989</f>
        <v>0</v>
      </c>
      <c r="W989" s="709"/>
      <c r="X989" s="709"/>
      <c r="Y989" s="709"/>
      <c r="Z989" s="708">
        <f>'事業主控（こちらにご入力下さい）'!Z989</f>
        <v>0</v>
      </c>
      <c r="AA989" s="709"/>
      <c r="AB989" s="709"/>
      <c r="AC989" s="709"/>
      <c r="AD989" s="708">
        <f>'事業主控（こちらにご入力下さい）'!AD989</f>
        <v>0</v>
      </c>
      <c r="AE989" s="709"/>
      <c r="AF989" s="709"/>
      <c r="AG989" s="709"/>
      <c r="AH989" s="708">
        <f>'事業主控（こちらにご入力下さい）'!AH989</f>
        <v>0</v>
      </c>
      <c r="AI989" s="709"/>
      <c r="AJ989" s="709"/>
      <c r="AK989" s="1079"/>
      <c r="AL989" s="439">
        <f>'事業主控（こちらにご入力下さい）'!AL989</f>
        <v>0</v>
      </c>
      <c r="AM989" s="1081"/>
      <c r="AN989" s="708">
        <f>'事業主控（こちらにご入力下さい）'!AN989</f>
        <v>0</v>
      </c>
      <c r="AO989" s="709"/>
      <c r="AP989" s="709"/>
      <c r="AQ989" s="709"/>
      <c r="AR989" s="709"/>
      <c r="AS989" s="58"/>
    </row>
    <row r="990" spans="2:45" ht="18" customHeight="1" x14ac:dyDescent="0.15">
      <c r="B990" s="1072">
        <f>'事業主控（こちらにご入力下さい）'!B990</f>
        <v>0</v>
      </c>
      <c r="C990" s="1073"/>
      <c r="D990" s="1073"/>
      <c r="E990" s="1073"/>
      <c r="F990" s="1073"/>
      <c r="G990" s="1073"/>
      <c r="H990" s="1073"/>
      <c r="I990" s="1160"/>
      <c r="J990" s="1072">
        <f>'事業主控（こちらにご入力下さい）'!J990</f>
        <v>0</v>
      </c>
      <c r="K990" s="1073"/>
      <c r="L990" s="1073"/>
      <c r="M990" s="1073"/>
      <c r="N990" s="1074"/>
      <c r="O990" s="71">
        <f>'事業主控（こちらにご入力下さい）'!O990</f>
        <v>0</v>
      </c>
      <c r="P990" s="5" t="s">
        <v>45</v>
      </c>
      <c r="Q990" s="71">
        <f>'事業主控（こちらにご入力下さい）'!Q990</f>
        <v>0</v>
      </c>
      <c r="R990" s="5" t="s">
        <v>46</v>
      </c>
      <c r="S990" s="71">
        <f>'事業主控（こちらにご入力下さい）'!S990</f>
        <v>0</v>
      </c>
      <c r="T990" s="1022" t="s">
        <v>47</v>
      </c>
      <c r="U990" s="1022"/>
      <c r="V990" s="742">
        <f>'事業主控（こちらにご入力下さい）'!V990</f>
        <v>0</v>
      </c>
      <c r="W990" s="743"/>
      <c r="X990" s="743"/>
      <c r="Y990" s="66"/>
      <c r="Z990" s="53"/>
      <c r="AA990" s="73"/>
      <c r="AB990" s="73"/>
      <c r="AC990" s="66"/>
      <c r="AD990" s="53"/>
      <c r="AE990" s="73"/>
      <c r="AF990" s="73"/>
      <c r="AG990" s="66"/>
      <c r="AH990" s="744">
        <f>'事業主控（こちらにご入力下さい）'!AH990</f>
        <v>0</v>
      </c>
      <c r="AI990" s="745"/>
      <c r="AJ990" s="745"/>
      <c r="AK990" s="1080"/>
      <c r="AL990" s="53"/>
      <c r="AM990" s="54"/>
      <c r="AN990" s="744">
        <f>'事業主控（こちらにご入力下さい）'!AN990</f>
        <v>0</v>
      </c>
      <c r="AO990" s="745"/>
      <c r="AP990" s="745"/>
      <c r="AQ990" s="745"/>
      <c r="AR990" s="745"/>
      <c r="AS990" s="74"/>
    </row>
    <row r="991" spans="2:45" ht="18" customHeight="1" x14ac:dyDescent="0.15">
      <c r="B991" s="1075"/>
      <c r="C991" s="1076"/>
      <c r="D991" s="1076"/>
      <c r="E991" s="1076"/>
      <c r="F991" s="1076"/>
      <c r="G991" s="1076"/>
      <c r="H991" s="1076"/>
      <c r="I991" s="1161"/>
      <c r="J991" s="1075"/>
      <c r="K991" s="1076"/>
      <c r="L991" s="1076"/>
      <c r="M991" s="1076"/>
      <c r="N991" s="1077"/>
      <c r="O991" s="75">
        <f>'事業主控（こちらにご入力下さい）'!O991</f>
        <v>0</v>
      </c>
      <c r="P991" s="16" t="s">
        <v>45</v>
      </c>
      <c r="Q991" s="75">
        <f>'事業主控（こちらにご入力下さい）'!Q991</f>
        <v>0</v>
      </c>
      <c r="R991" s="16" t="s">
        <v>46</v>
      </c>
      <c r="S991" s="75">
        <f>'事業主控（こちらにご入力下さい）'!S991</f>
        <v>0</v>
      </c>
      <c r="T991" s="480" t="s">
        <v>48</v>
      </c>
      <c r="U991" s="480"/>
      <c r="V991" s="927">
        <f>'事業主控（こちらにご入力下さい）'!V991</f>
        <v>0</v>
      </c>
      <c r="W991" s="928"/>
      <c r="X991" s="928"/>
      <c r="Y991" s="928"/>
      <c r="Z991" s="927">
        <f>'事業主控（こちらにご入力下さい）'!Z991</f>
        <v>0</v>
      </c>
      <c r="AA991" s="928"/>
      <c r="AB991" s="928"/>
      <c r="AC991" s="928"/>
      <c r="AD991" s="927">
        <f>'事業主控（こちらにご入力下さい）'!AD991</f>
        <v>0</v>
      </c>
      <c r="AE991" s="928"/>
      <c r="AF991" s="928"/>
      <c r="AG991" s="928"/>
      <c r="AH991" s="927">
        <f>'事業主控（こちらにご入力下さい）'!AH991</f>
        <v>0</v>
      </c>
      <c r="AI991" s="928"/>
      <c r="AJ991" s="928"/>
      <c r="AK991" s="1082"/>
      <c r="AL991" s="439">
        <f>'事業主控（こちらにご入力下さい）'!AL991</f>
        <v>0</v>
      </c>
      <c r="AM991" s="1081"/>
      <c r="AN991" s="708">
        <f>'事業主控（こちらにご入力下さい）'!AN991</f>
        <v>0</v>
      </c>
      <c r="AO991" s="709"/>
      <c r="AP991" s="709"/>
      <c r="AQ991" s="709"/>
      <c r="AR991" s="709"/>
      <c r="AS991" s="58"/>
    </row>
    <row r="992" spans="2:45" ht="18" customHeight="1" x14ac:dyDescent="0.15">
      <c r="B992" s="1072">
        <f>'事業主控（こちらにご入力下さい）'!B992</f>
        <v>0</v>
      </c>
      <c r="C992" s="1073"/>
      <c r="D992" s="1073"/>
      <c r="E992" s="1073"/>
      <c r="F992" s="1073"/>
      <c r="G992" s="1073"/>
      <c r="H992" s="1073"/>
      <c r="I992" s="1160"/>
      <c r="J992" s="1072">
        <f>'事業主控（こちらにご入力下さい）'!J992</f>
        <v>0</v>
      </c>
      <c r="K992" s="1073"/>
      <c r="L992" s="1073"/>
      <c r="M992" s="1073"/>
      <c r="N992" s="1074"/>
      <c r="O992" s="71">
        <f>'事業主控（こちらにご入力下さい）'!O992</f>
        <v>0</v>
      </c>
      <c r="P992" s="5" t="s">
        <v>45</v>
      </c>
      <c r="Q992" s="71">
        <f>'事業主控（こちらにご入力下さい）'!Q992</f>
        <v>0</v>
      </c>
      <c r="R992" s="5" t="s">
        <v>46</v>
      </c>
      <c r="S992" s="71">
        <f>'事業主控（こちらにご入力下さい）'!S992</f>
        <v>0</v>
      </c>
      <c r="T992" s="1022" t="s">
        <v>47</v>
      </c>
      <c r="U992" s="1022"/>
      <c r="V992" s="742">
        <f>'事業主控（こちらにご入力下さい）'!V992</f>
        <v>0</v>
      </c>
      <c r="W992" s="743"/>
      <c r="X992" s="743"/>
      <c r="Y992" s="66"/>
      <c r="Z992" s="53"/>
      <c r="AA992" s="73"/>
      <c r="AB992" s="73"/>
      <c r="AC992" s="66"/>
      <c r="AD992" s="53"/>
      <c r="AE992" s="73"/>
      <c r="AF992" s="73"/>
      <c r="AG992" s="66"/>
      <c r="AH992" s="744">
        <f>'事業主控（こちらにご入力下さい）'!AH992</f>
        <v>0</v>
      </c>
      <c r="AI992" s="745"/>
      <c r="AJ992" s="745"/>
      <c r="AK992" s="1080"/>
      <c r="AL992" s="53"/>
      <c r="AM992" s="54"/>
      <c r="AN992" s="744">
        <f>'事業主控（こちらにご入力下さい）'!AN992</f>
        <v>0</v>
      </c>
      <c r="AO992" s="745"/>
      <c r="AP992" s="745"/>
      <c r="AQ992" s="745"/>
      <c r="AR992" s="745"/>
      <c r="AS992" s="74"/>
    </row>
    <row r="993" spans="2:45" ht="18" customHeight="1" x14ac:dyDescent="0.15">
      <c r="B993" s="1075"/>
      <c r="C993" s="1076"/>
      <c r="D993" s="1076"/>
      <c r="E993" s="1076"/>
      <c r="F993" s="1076"/>
      <c r="G993" s="1076"/>
      <c r="H993" s="1076"/>
      <c r="I993" s="1161"/>
      <c r="J993" s="1075"/>
      <c r="K993" s="1076"/>
      <c r="L993" s="1076"/>
      <c r="M993" s="1076"/>
      <c r="N993" s="1077"/>
      <c r="O993" s="75">
        <f>'事業主控（こちらにご入力下さい）'!O993</f>
        <v>0</v>
      </c>
      <c r="P993" s="16" t="s">
        <v>45</v>
      </c>
      <c r="Q993" s="75">
        <f>'事業主控（こちらにご入力下さい）'!Q993</f>
        <v>0</v>
      </c>
      <c r="R993" s="16" t="s">
        <v>46</v>
      </c>
      <c r="S993" s="75">
        <f>'事業主控（こちらにご入力下さい）'!S993</f>
        <v>0</v>
      </c>
      <c r="T993" s="480" t="s">
        <v>48</v>
      </c>
      <c r="U993" s="480"/>
      <c r="V993" s="927">
        <f>'事業主控（こちらにご入力下さい）'!V993</f>
        <v>0</v>
      </c>
      <c r="W993" s="928"/>
      <c r="X993" s="928"/>
      <c r="Y993" s="928"/>
      <c r="Z993" s="927">
        <f>'事業主控（こちらにご入力下さい）'!Z993</f>
        <v>0</v>
      </c>
      <c r="AA993" s="928"/>
      <c r="AB993" s="928"/>
      <c r="AC993" s="928"/>
      <c r="AD993" s="927">
        <f>'事業主控（こちらにご入力下さい）'!AD993</f>
        <v>0</v>
      </c>
      <c r="AE993" s="928"/>
      <c r="AF993" s="928"/>
      <c r="AG993" s="928"/>
      <c r="AH993" s="927">
        <f>'事業主控（こちらにご入力下さい）'!AH993</f>
        <v>0</v>
      </c>
      <c r="AI993" s="928"/>
      <c r="AJ993" s="928"/>
      <c r="AK993" s="1082"/>
      <c r="AL993" s="439">
        <f>'事業主控（こちらにご入力下さい）'!AL993</f>
        <v>0</v>
      </c>
      <c r="AM993" s="1081"/>
      <c r="AN993" s="708">
        <f>'事業主控（こちらにご入力下さい）'!AN993</f>
        <v>0</v>
      </c>
      <c r="AO993" s="709"/>
      <c r="AP993" s="709"/>
      <c r="AQ993" s="709"/>
      <c r="AR993" s="709"/>
      <c r="AS993" s="58"/>
    </row>
    <row r="994" spans="2:45" ht="18" customHeight="1" x14ac:dyDescent="0.15">
      <c r="B994" s="1072">
        <f>'事業主控（こちらにご入力下さい）'!B994</f>
        <v>0</v>
      </c>
      <c r="C994" s="1073"/>
      <c r="D994" s="1073"/>
      <c r="E994" s="1073"/>
      <c r="F994" s="1073"/>
      <c r="G994" s="1073"/>
      <c r="H994" s="1073"/>
      <c r="I994" s="1160"/>
      <c r="J994" s="1072">
        <f>'事業主控（こちらにご入力下さい）'!J994</f>
        <v>0</v>
      </c>
      <c r="K994" s="1073"/>
      <c r="L994" s="1073"/>
      <c r="M994" s="1073"/>
      <c r="N994" s="1074"/>
      <c r="O994" s="71">
        <f>'事業主控（こちらにご入力下さい）'!O994</f>
        <v>0</v>
      </c>
      <c r="P994" s="5" t="s">
        <v>45</v>
      </c>
      <c r="Q994" s="71">
        <f>'事業主控（こちらにご入力下さい）'!Q994</f>
        <v>0</v>
      </c>
      <c r="R994" s="5" t="s">
        <v>46</v>
      </c>
      <c r="S994" s="71">
        <f>'事業主控（こちらにご入力下さい）'!S994</f>
        <v>0</v>
      </c>
      <c r="T994" s="1022" t="s">
        <v>47</v>
      </c>
      <c r="U994" s="1022"/>
      <c r="V994" s="742">
        <f>'事業主控（こちらにご入力下さい）'!V994</f>
        <v>0</v>
      </c>
      <c r="W994" s="743"/>
      <c r="X994" s="743"/>
      <c r="Y994" s="66"/>
      <c r="Z994" s="53"/>
      <c r="AA994" s="73"/>
      <c r="AB994" s="73"/>
      <c r="AC994" s="66"/>
      <c r="AD994" s="53"/>
      <c r="AE994" s="73"/>
      <c r="AF994" s="73"/>
      <c r="AG994" s="66"/>
      <c r="AH994" s="744">
        <f>'事業主控（こちらにご入力下さい）'!AH994</f>
        <v>0</v>
      </c>
      <c r="AI994" s="745"/>
      <c r="AJ994" s="745"/>
      <c r="AK994" s="1080"/>
      <c r="AL994" s="53"/>
      <c r="AM994" s="54"/>
      <c r="AN994" s="744">
        <f>'事業主控（こちらにご入力下さい）'!AN994</f>
        <v>0</v>
      </c>
      <c r="AO994" s="745"/>
      <c r="AP994" s="745"/>
      <c r="AQ994" s="745"/>
      <c r="AR994" s="745"/>
      <c r="AS994" s="74"/>
    </row>
    <row r="995" spans="2:45" ht="18" customHeight="1" x14ac:dyDescent="0.15">
      <c r="B995" s="1075"/>
      <c r="C995" s="1076"/>
      <c r="D995" s="1076"/>
      <c r="E995" s="1076"/>
      <c r="F995" s="1076"/>
      <c r="G995" s="1076"/>
      <c r="H995" s="1076"/>
      <c r="I995" s="1161"/>
      <c r="J995" s="1075"/>
      <c r="K995" s="1076"/>
      <c r="L995" s="1076"/>
      <c r="M995" s="1076"/>
      <c r="N995" s="1077"/>
      <c r="O995" s="75">
        <f>'事業主控（こちらにご入力下さい）'!O995</f>
        <v>0</v>
      </c>
      <c r="P995" s="16" t="s">
        <v>45</v>
      </c>
      <c r="Q995" s="75">
        <f>'事業主控（こちらにご入力下さい）'!Q995</f>
        <v>0</v>
      </c>
      <c r="R995" s="16" t="s">
        <v>46</v>
      </c>
      <c r="S995" s="75">
        <f>'事業主控（こちらにご入力下さい）'!S995</f>
        <v>0</v>
      </c>
      <c r="T995" s="480" t="s">
        <v>48</v>
      </c>
      <c r="U995" s="480"/>
      <c r="V995" s="927">
        <f>'事業主控（こちらにご入力下さい）'!V995</f>
        <v>0</v>
      </c>
      <c r="W995" s="928"/>
      <c r="X995" s="928"/>
      <c r="Y995" s="928"/>
      <c r="Z995" s="927">
        <f>'事業主控（こちらにご入力下さい）'!Z995</f>
        <v>0</v>
      </c>
      <c r="AA995" s="928"/>
      <c r="AB995" s="928"/>
      <c r="AC995" s="928"/>
      <c r="AD995" s="927">
        <f>'事業主控（こちらにご入力下さい）'!AD995</f>
        <v>0</v>
      </c>
      <c r="AE995" s="928"/>
      <c r="AF995" s="928"/>
      <c r="AG995" s="928"/>
      <c r="AH995" s="927">
        <f>'事業主控（こちらにご入力下さい）'!AH995</f>
        <v>0</v>
      </c>
      <c r="AI995" s="928"/>
      <c r="AJ995" s="928"/>
      <c r="AK995" s="1082"/>
      <c r="AL995" s="439">
        <f>'事業主控（こちらにご入力下さい）'!AL995</f>
        <v>0</v>
      </c>
      <c r="AM995" s="1081"/>
      <c r="AN995" s="708">
        <f>'事業主控（こちらにご入力下さい）'!AN995</f>
        <v>0</v>
      </c>
      <c r="AO995" s="709"/>
      <c r="AP995" s="709"/>
      <c r="AQ995" s="709"/>
      <c r="AR995" s="709"/>
      <c r="AS995" s="58"/>
    </row>
    <row r="996" spans="2:45" ht="18" customHeight="1" x14ac:dyDescent="0.15">
      <c r="B996" s="1072">
        <f>'事業主控（こちらにご入力下さい）'!B996</f>
        <v>0</v>
      </c>
      <c r="C996" s="1073"/>
      <c r="D996" s="1073"/>
      <c r="E996" s="1073"/>
      <c r="F996" s="1073"/>
      <c r="G996" s="1073"/>
      <c r="H996" s="1073"/>
      <c r="I996" s="1160"/>
      <c r="J996" s="1072">
        <f>'事業主控（こちらにご入力下さい）'!J996</f>
        <v>0</v>
      </c>
      <c r="K996" s="1073"/>
      <c r="L996" s="1073"/>
      <c r="M996" s="1073"/>
      <c r="N996" s="1074"/>
      <c r="O996" s="71">
        <f>'事業主控（こちらにご入力下さい）'!O996</f>
        <v>0</v>
      </c>
      <c r="P996" s="5" t="s">
        <v>45</v>
      </c>
      <c r="Q996" s="71">
        <f>'事業主控（こちらにご入力下さい）'!Q996</f>
        <v>0</v>
      </c>
      <c r="R996" s="5" t="s">
        <v>46</v>
      </c>
      <c r="S996" s="71">
        <f>'事業主控（こちらにご入力下さい）'!S996</f>
        <v>0</v>
      </c>
      <c r="T996" s="1022" t="s">
        <v>47</v>
      </c>
      <c r="U996" s="1022"/>
      <c r="V996" s="742">
        <f>'事業主控（こちらにご入力下さい）'!V996</f>
        <v>0</v>
      </c>
      <c r="W996" s="743"/>
      <c r="X996" s="743"/>
      <c r="Y996" s="66"/>
      <c r="Z996" s="53"/>
      <c r="AA996" s="73"/>
      <c r="AB996" s="73"/>
      <c r="AC996" s="66"/>
      <c r="AD996" s="53"/>
      <c r="AE996" s="73"/>
      <c r="AF996" s="73"/>
      <c r="AG996" s="66"/>
      <c r="AH996" s="744">
        <f>'事業主控（こちらにご入力下さい）'!AH996</f>
        <v>0</v>
      </c>
      <c r="AI996" s="745"/>
      <c r="AJ996" s="745"/>
      <c r="AK996" s="1080"/>
      <c r="AL996" s="53"/>
      <c r="AM996" s="54"/>
      <c r="AN996" s="744">
        <f>'事業主控（こちらにご入力下さい）'!AN996</f>
        <v>0</v>
      </c>
      <c r="AO996" s="745"/>
      <c r="AP996" s="745"/>
      <c r="AQ996" s="745"/>
      <c r="AR996" s="745"/>
      <c r="AS996" s="74"/>
    </row>
    <row r="997" spans="2:45" ht="18" customHeight="1" x14ac:dyDescent="0.15">
      <c r="B997" s="1075"/>
      <c r="C997" s="1076"/>
      <c r="D997" s="1076"/>
      <c r="E997" s="1076"/>
      <c r="F997" s="1076"/>
      <c r="G997" s="1076"/>
      <c r="H997" s="1076"/>
      <c r="I997" s="1161"/>
      <c r="J997" s="1075"/>
      <c r="K997" s="1076"/>
      <c r="L997" s="1076"/>
      <c r="M997" s="1076"/>
      <c r="N997" s="1077"/>
      <c r="O997" s="75">
        <f>'事業主控（こちらにご入力下さい）'!O997</f>
        <v>0</v>
      </c>
      <c r="P997" s="16" t="s">
        <v>45</v>
      </c>
      <c r="Q997" s="75">
        <f>'事業主控（こちらにご入力下さい）'!Q997</f>
        <v>0</v>
      </c>
      <c r="R997" s="16" t="s">
        <v>46</v>
      </c>
      <c r="S997" s="75">
        <f>'事業主控（こちらにご入力下さい）'!S997</f>
        <v>0</v>
      </c>
      <c r="T997" s="480" t="s">
        <v>48</v>
      </c>
      <c r="U997" s="480"/>
      <c r="V997" s="927">
        <f>'事業主控（こちらにご入力下さい）'!V997</f>
        <v>0</v>
      </c>
      <c r="W997" s="928"/>
      <c r="X997" s="928"/>
      <c r="Y997" s="928"/>
      <c r="Z997" s="927">
        <f>'事業主控（こちらにご入力下さい）'!Z997</f>
        <v>0</v>
      </c>
      <c r="AA997" s="928"/>
      <c r="AB997" s="928"/>
      <c r="AC997" s="928"/>
      <c r="AD997" s="927">
        <f>'事業主控（こちらにご入力下さい）'!AD997</f>
        <v>0</v>
      </c>
      <c r="AE997" s="928"/>
      <c r="AF997" s="928"/>
      <c r="AG997" s="928"/>
      <c r="AH997" s="927">
        <f>'事業主控（こちらにご入力下さい）'!AH997</f>
        <v>0</v>
      </c>
      <c r="AI997" s="928"/>
      <c r="AJ997" s="928"/>
      <c r="AK997" s="1082"/>
      <c r="AL997" s="439">
        <f>'事業主控（こちらにご入力下さい）'!AL997</f>
        <v>0</v>
      </c>
      <c r="AM997" s="1081"/>
      <c r="AN997" s="708">
        <f>'事業主控（こちらにご入力下さい）'!AN997</f>
        <v>0</v>
      </c>
      <c r="AO997" s="709"/>
      <c r="AP997" s="709"/>
      <c r="AQ997" s="709"/>
      <c r="AR997" s="709"/>
      <c r="AS997" s="58"/>
    </row>
    <row r="998" spans="2:45" ht="18" customHeight="1" x14ac:dyDescent="0.15">
      <c r="B998" s="1072">
        <f>'事業主控（こちらにご入力下さい）'!B998</f>
        <v>0</v>
      </c>
      <c r="C998" s="1073"/>
      <c r="D998" s="1073"/>
      <c r="E998" s="1073"/>
      <c r="F998" s="1073"/>
      <c r="G998" s="1073"/>
      <c r="H998" s="1073"/>
      <c r="I998" s="1160"/>
      <c r="J998" s="1072">
        <f>'事業主控（こちらにご入力下さい）'!J998</f>
        <v>0</v>
      </c>
      <c r="K998" s="1073"/>
      <c r="L998" s="1073"/>
      <c r="M998" s="1073"/>
      <c r="N998" s="1074"/>
      <c r="O998" s="71">
        <f>'事業主控（こちらにご入力下さい）'!O998</f>
        <v>0</v>
      </c>
      <c r="P998" s="5" t="s">
        <v>45</v>
      </c>
      <c r="Q998" s="71">
        <f>'事業主控（こちらにご入力下さい）'!Q998</f>
        <v>0</v>
      </c>
      <c r="R998" s="5" t="s">
        <v>46</v>
      </c>
      <c r="S998" s="71">
        <f>'事業主控（こちらにご入力下さい）'!S998</f>
        <v>0</v>
      </c>
      <c r="T998" s="1022" t="s">
        <v>47</v>
      </c>
      <c r="U998" s="1022"/>
      <c r="V998" s="742">
        <f>'事業主控（こちらにご入力下さい）'!V998</f>
        <v>0</v>
      </c>
      <c r="W998" s="743"/>
      <c r="X998" s="743"/>
      <c r="Y998" s="66"/>
      <c r="Z998" s="53"/>
      <c r="AA998" s="73"/>
      <c r="AB998" s="73"/>
      <c r="AC998" s="66"/>
      <c r="AD998" s="53"/>
      <c r="AE998" s="73"/>
      <c r="AF998" s="73"/>
      <c r="AG998" s="66"/>
      <c r="AH998" s="744">
        <f>'事業主控（こちらにご入力下さい）'!AH998</f>
        <v>0</v>
      </c>
      <c r="AI998" s="745"/>
      <c r="AJ998" s="745"/>
      <c r="AK998" s="1080"/>
      <c r="AL998" s="53"/>
      <c r="AM998" s="54"/>
      <c r="AN998" s="744">
        <f>'事業主控（こちらにご入力下さい）'!AN998</f>
        <v>0</v>
      </c>
      <c r="AO998" s="745"/>
      <c r="AP998" s="745"/>
      <c r="AQ998" s="745"/>
      <c r="AR998" s="745"/>
      <c r="AS998" s="74"/>
    </row>
    <row r="999" spans="2:45" ht="18" customHeight="1" x14ac:dyDescent="0.15">
      <c r="B999" s="1075"/>
      <c r="C999" s="1076"/>
      <c r="D999" s="1076"/>
      <c r="E999" s="1076"/>
      <c r="F999" s="1076"/>
      <c r="G999" s="1076"/>
      <c r="H999" s="1076"/>
      <c r="I999" s="1161"/>
      <c r="J999" s="1075"/>
      <c r="K999" s="1076"/>
      <c r="L999" s="1076"/>
      <c r="M999" s="1076"/>
      <c r="N999" s="1077"/>
      <c r="O999" s="75">
        <f>'事業主控（こちらにご入力下さい）'!O999</f>
        <v>0</v>
      </c>
      <c r="P999" s="16" t="s">
        <v>45</v>
      </c>
      <c r="Q999" s="75">
        <f>'事業主控（こちらにご入力下さい）'!Q999</f>
        <v>0</v>
      </c>
      <c r="R999" s="16" t="s">
        <v>46</v>
      </c>
      <c r="S999" s="75">
        <f>'事業主控（こちらにご入力下さい）'!S999</f>
        <v>0</v>
      </c>
      <c r="T999" s="480" t="s">
        <v>48</v>
      </c>
      <c r="U999" s="480"/>
      <c r="V999" s="927">
        <f>'事業主控（こちらにご入力下さい）'!V999</f>
        <v>0</v>
      </c>
      <c r="W999" s="928"/>
      <c r="X999" s="928"/>
      <c r="Y999" s="928"/>
      <c r="Z999" s="927">
        <f>'事業主控（こちらにご入力下さい）'!Z999</f>
        <v>0</v>
      </c>
      <c r="AA999" s="928"/>
      <c r="AB999" s="928"/>
      <c r="AC999" s="928"/>
      <c r="AD999" s="927">
        <f>'事業主控（こちらにご入力下さい）'!AD999</f>
        <v>0</v>
      </c>
      <c r="AE999" s="928"/>
      <c r="AF999" s="928"/>
      <c r="AG999" s="928"/>
      <c r="AH999" s="927">
        <f>'事業主控（こちらにご入力下さい）'!AH999</f>
        <v>0</v>
      </c>
      <c r="AI999" s="928"/>
      <c r="AJ999" s="928"/>
      <c r="AK999" s="1082"/>
      <c r="AL999" s="439">
        <f>'事業主控（こちらにご入力下さい）'!AL999</f>
        <v>0</v>
      </c>
      <c r="AM999" s="1081"/>
      <c r="AN999" s="708">
        <f>'事業主控（こちらにご入力下さい）'!AN999</f>
        <v>0</v>
      </c>
      <c r="AO999" s="709"/>
      <c r="AP999" s="709"/>
      <c r="AQ999" s="709"/>
      <c r="AR999" s="709"/>
      <c r="AS999" s="58"/>
    </row>
    <row r="1000" spans="2:45" ht="18" customHeight="1" x14ac:dyDescent="0.15">
      <c r="B1000" s="1072">
        <f>'事業主控（こちらにご入力下さい）'!B1000</f>
        <v>0</v>
      </c>
      <c r="C1000" s="1073"/>
      <c r="D1000" s="1073"/>
      <c r="E1000" s="1073"/>
      <c r="F1000" s="1073"/>
      <c r="G1000" s="1073"/>
      <c r="H1000" s="1073"/>
      <c r="I1000" s="1160"/>
      <c r="J1000" s="1072">
        <f>'事業主控（こちらにご入力下さい）'!J1000</f>
        <v>0</v>
      </c>
      <c r="K1000" s="1073"/>
      <c r="L1000" s="1073"/>
      <c r="M1000" s="1073"/>
      <c r="N1000" s="1074"/>
      <c r="O1000" s="71">
        <f>'事業主控（こちらにご入力下さい）'!O1000</f>
        <v>0</v>
      </c>
      <c r="P1000" s="5" t="s">
        <v>45</v>
      </c>
      <c r="Q1000" s="71">
        <f>'事業主控（こちらにご入力下さい）'!Q1000</f>
        <v>0</v>
      </c>
      <c r="R1000" s="5" t="s">
        <v>46</v>
      </c>
      <c r="S1000" s="71">
        <f>'事業主控（こちらにご入力下さい）'!S1000</f>
        <v>0</v>
      </c>
      <c r="T1000" s="1022" t="s">
        <v>47</v>
      </c>
      <c r="U1000" s="1022"/>
      <c r="V1000" s="742">
        <f>'事業主控（こちらにご入力下さい）'!V1000</f>
        <v>0</v>
      </c>
      <c r="W1000" s="743"/>
      <c r="X1000" s="743"/>
      <c r="Y1000" s="66"/>
      <c r="Z1000" s="53"/>
      <c r="AA1000" s="73"/>
      <c r="AB1000" s="73"/>
      <c r="AC1000" s="66"/>
      <c r="AD1000" s="53"/>
      <c r="AE1000" s="73"/>
      <c r="AF1000" s="73"/>
      <c r="AG1000" s="66"/>
      <c r="AH1000" s="744">
        <f>'事業主控（こちらにご入力下さい）'!AH1000</f>
        <v>0</v>
      </c>
      <c r="AI1000" s="745"/>
      <c r="AJ1000" s="745"/>
      <c r="AK1000" s="1080"/>
      <c r="AL1000" s="53"/>
      <c r="AM1000" s="54"/>
      <c r="AN1000" s="744">
        <f>'事業主控（こちらにご入力下さい）'!AN1000</f>
        <v>0</v>
      </c>
      <c r="AO1000" s="745"/>
      <c r="AP1000" s="745"/>
      <c r="AQ1000" s="745"/>
      <c r="AR1000" s="745"/>
      <c r="AS1000" s="74"/>
    </row>
    <row r="1001" spans="2:45" ht="18" customHeight="1" x14ac:dyDescent="0.15">
      <c r="B1001" s="1075"/>
      <c r="C1001" s="1076"/>
      <c r="D1001" s="1076"/>
      <c r="E1001" s="1076"/>
      <c r="F1001" s="1076"/>
      <c r="G1001" s="1076"/>
      <c r="H1001" s="1076"/>
      <c r="I1001" s="1161"/>
      <c r="J1001" s="1075"/>
      <c r="K1001" s="1076"/>
      <c r="L1001" s="1076"/>
      <c r="M1001" s="1076"/>
      <c r="N1001" s="1077"/>
      <c r="O1001" s="75">
        <f>'事業主控（こちらにご入力下さい）'!O1001</f>
        <v>0</v>
      </c>
      <c r="P1001" s="16" t="s">
        <v>45</v>
      </c>
      <c r="Q1001" s="75">
        <f>'事業主控（こちらにご入力下さい）'!Q1001</f>
        <v>0</v>
      </c>
      <c r="R1001" s="16" t="s">
        <v>46</v>
      </c>
      <c r="S1001" s="75">
        <f>'事業主控（こちらにご入力下さい）'!S1001</f>
        <v>0</v>
      </c>
      <c r="T1001" s="480" t="s">
        <v>48</v>
      </c>
      <c r="U1001" s="480"/>
      <c r="V1001" s="927">
        <f>'事業主控（こちらにご入力下さい）'!V1001</f>
        <v>0</v>
      </c>
      <c r="W1001" s="928"/>
      <c r="X1001" s="928"/>
      <c r="Y1001" s="928"/>
      <c r="Z1001" s="927">
        <f>'事業主控（こちらにご入力下さい）'!Z1001</f>
        <v>0</v>
      </c>
      <c r="AA1001" s="928"/>
      <c r="AB1001" s="928"/>
      <c r="AC1001" s="928"/>
      <c r="AD1001" s="927">
        <f>'事業主控（こちらにご入力下さい）'!AD1001</f>
        <v>0</v>
      </c>
      <c r="AE1001" s="928"/>
      <c r="AF1001" s="928"/>
      <c r="AG1001" s="928"/>
      <c r="AH1001" s="927">
        <f>'事業主控（こちらにご入力下さい）'!AH1001</f>
        <v>0</v>
      </c>
      <c r="AI1001" s="928"/>
      <c r="AJ1001" s="928"/>
      <c r="AK1001" s="1082"/>
      <c r="AL1001" s="439">
        <f>'事業主控（こちらにご入力下さい）'!AL1001</f>
        <v>0</v>
      </c>
      <c r="AM1001" s="1081"/>
      <c r="AN1001" s="708">
        <f>'事業主控（こちらにご入力下さい）'!AN1001</f>
        <v>0</v>
      </c>
      <c r="AO1001" s="709"/>
      <c r="AP1001" s="709"/>
      <c r="AQ1001" s="709"/>
      <c r="AR1001" s="709"/>
      <c r="AS1001" s="58"/>
    </row>
    <row r="1002" spans="2:45" ht="18" customHeight="1" x14ac:dyDescent="0.15">
      <c r="B1002" s="1072">
        <f>'事業主控（こちらにご入力下さい）'!B1002</f>
        <v>0</v>
      </c>
      <c r="C1002" s="1073"/>
      <c r="D1002" s="1073"/>
      <c r="E1002" s="1073"/>
      <c r="F1002" s="1073"/>
      <c r="G1002" s="1073"/>
      <c r="H1002" s="1073"/>
      <c r="I1002" s="1160"/>
      <c r="J1002" s="1072">
        <f>'事業主控（こちらにご入力下さい）'!J1002</f>
        <v>0</v>
      </c>
      <c r="K1002" s="1073"/>
      <c r="L1002" s="1073"/>
      <c r="M1002" s="1073"/>
      <c r="N1002" s="1074"/>
      <c r="O1002" s="71">
        <f>'事業主控（こちらにご入力下さい）'!O1002</f>
        <v>0</v>
      </c>
      <c r="P1002" s="5" t="s">
        <v>45</v>
      </c>
      <c r="Q1002" s="71">
        <f>'事業主控（こちらにご入力下さい）'!Q1002</f>
        <v>0</v>
      </c>
      <c r="R1002" s="5" t="s">
        <v>46</v>
      </c>
      <c r="S1002" s="71">
        <f>'事業主控（こちらにご入力下さい）'!S1002</f>
        <v>0</v>
      </c>
      <c r="T1002" s="1022" t="s">
        <v>47</v>
      </c>
      <c r="U1002" s="1022"/>
      <c r="V1002" s="742">
        <f>'事業主控（こちらにご入力下さい）'!V1002</f>
        <v>0</v>
      </c>
      <c r="W1002" s="743"/>
      <c r="X1002" s="743"/>
      <c r="Y1002" s="66"/>
      <c r="Z1002" s="53"/>
      <c r="AA1002" s="73"/>
      <c r="AB1002" s="73"/>
      <c r="AC1002" s="66"/>
      <c r="AD1002" s="53"/>
      <c r="AE1002" s="73"/>
      <c r="AF1002" s="73"/>
      <c r="AG1002" s="66"/>
      <c r="AH1002" s="744">
        <f>'事業主控（こちらにご入力下さい）'!AH1002</f>
        <v>0</v>
      </c>
      <c r="AI1002" s="745"/>
      <c r="AJ1002" s="745"/>
      <c r="AK1002" s="1080"/>
      <c r="AL1002" s="53"/>
      <c r="AM1002" s="54"/>
      <c r="AN1002" s="744">
        <f>'事業主控（こちらにご入力下さい）'!AN1002</f>
        <v>0</v>
      </c>
      <c r="AO1002" s="745"/>
      <c r="AP1002" s="745"/>
      <c r="AQ1002" s="745"/>
      <c r="AR1002" s="745"/>
      <c r="AS1002" s="74"/>
    </row>
    <row r="1003" spans="2:45" ht="18" customHeight="1" x14ac:dyDescent="0.15">
      <c r="B1003" s="1075"/>
      <c r="C1003" s="1076"/>
      <c r="D1003" s="1076"/>
      <c r="E1003" s="1076"/>
      <c r="F1003" s="1076"/>
      <c r="G1003" s="1076"/>
      <c r="H1003" s="1076"/>
      <c r="I1003" s="1161"/>
      <c r="J1003" s="1075"/>
      <c r="K1003" s="1076"/>
      <c r="L1003" s="1076"/>
      <c r="M1003" s="1076"/>
      <c r="N1003" s="1077"/>
      <c r="O1003" s="75">
        <f>'事業主控（こちらにご入力下さい）'!O1003</f>
        <v>0</v>
      </c>
      <c r="P1003" s="16" t="s">
        <v>45</v>
      </c>
      <c r="Q1003" s="75">
        <f>'事業主控（こちらにご入力下さい）'!Q1003</f>
        <v>0</v>
      </c>
      <c r="R1003" s="16" t="s">
        <v>46</v>
      </c>
      <c r="S1003" s="75">
        <f>'事業主控（こちらにご入力下さい）'!S1003</f>
        <v>0</v>
      </c>
      <c r="T1003" s="480" t="s">
        <v>48</v>
      </c>
      <c r="U1003" s="480"/>
      <c r="V1003" s="927">
        <f>'事業主控（こちらにご入力下さい）'!V1003</f>
        <v>0</v>
      </c>
      <c r="W1003" s="928"/>
      <c r="X1003" s="928"/>
      <c r="Y1003" s="928"/>
      <c r="Z1003" s="927">
        <f>'事業主控（こちらにご入力下さい）'!Z1003</f>
        <v>0</v>
      </c>
      <c r="AA1003" s="928"/>
      <c r="AB1003" s="928"/>
      <c r="AC1003" s="928"/>
      <c r="AD1003" s="927">
        <f>'事業主控（こちらにご入力下さい）'!AD1003</f>
        <v>0</v>
      </c>
      <c r="AE1003" s="928"/>
      <c r="AF1003" s="928"/>
      <c r="AG1003" s="928"/>
      <c r="AH1003" s="927">
        <f>'事業主控（こちらにご入力下さい）'!AH1003</f>
        <v>0</v>
      </c>
      <c r="AI1003" s="928"/>
      <c r="AJ1003" s="928"/>
      <c r="AK1003" s="1082"/>
      <c r="AL1003" s="439">
        <f>'事業主控（こちらにご入力下さい）'!AL1003</f>
        <v>0</v>
      </c>
      <c r="AM1003" s="1081"/>
      <c r="AN1003" s="708">
        <f>'事業主控（こちらにご入力下さい）'!AN1003</f>
        <v>0</v>
      </c>
      <c r="AO1003" s="709"/>
      <c r="AP1003" s="709"/>
      <c r="AQ1003" s="709"/>
      <c r="AR1003" s="709"/>
      <c r="AS1003" s="58"/>
    </row>
    <row r="1004" spans="2:45" ht="18" customHeight="1" x14ac:dyDescent="0.15">
      <c r="B1004" s="1072">
        <f>'事業主控（こちらにご入力下さい）'!B1004</f>
        <v>0</v>
      </c>
      <c r="C1004" s="1073"/>
      <c r="D1004" s="1073"/>
      <c r="E1004" s="1073"/>
      <c r="F1004" s="1073"/>
      <c r="G1004" s="1073"/>
      <c r="H1004" s="1073"/>
      <c r="I1004" s="1160"/>
      <c r="J1004" s="1072">
        <f>'事業主控（こちらにご入力下さい）'!J1004</f>
        <v>0</v>
      </c>
      <c r="K1004" s="1073"/>
      <c r="L1004" s="1073"/>
      <c r="M1004" s="1073"/>
      <c r="N1004" s="1074"/>
      <c r="O1004" s="71">
        <f>'事業主控（こちらにご入力下さい）'!O1004</f>
        <v>0</v>
      </c>
      <c r="P1004" s="5" t="s">
        <v>45</v>
      </c>
      <c r="Q1004" s="71">
        <f>'事業主控（こちらにご入力下さい）'!Q1004</f>
        <v>0</v>
      </c>
      <c r="R1004" s="5" t="s">
        <v>46</v>
      </c>
      <c r="S1004" s="71">
        <f>'事業主控（こちらにご入力下さい）'!S1004</f>
        <v>0</v>
      </c>
      <c r="T1004" s="1022" t="s">
        <v>47</v>
      </c>
      <c r="U1004" s="1022"/>
      <c r="V1004" s="742">
        <f>'事業主控（こちらにご入力下さい）'!V1004</f>
        <v>0</v>
      </c>
      <c r="W1004" s="743"/>
      <c r="X1004" s="743"/>
      <c r="Y1004" s="66"/>
      <c r="Z1004" s="53"/>
      <c r="AA1004" s="73"/>
      <c r="AB1004" s="73"/>
      <c r="AC1004" s="66"/>
      <c r="AD1004" s="53"/>
      <c r="AE1004" s="73"/>
      <c r="AF1004" s="73"/>
      <c r="AG1004" s="66"/>
      <c r="AH1004" s="744">
        <f>'事業主控（こちらにご入力下さい）'!AH1004</f>
        <v>0</v>
      </c>
      <c r="AI1004" s="745"/>
      <c r="AJ1004" s="745"/>
      <c r="AK1004" s="1080"/>
      <c r="AL1004" s="53"/>
      <c r="AM1004" s="54"/>
      <c r="AN1004" s="744">
        <f>'事業主控（こちらにご入力下さい）'!AN1004</f>
        <v>0</v>
      </c>
      <c r="AO1004" s="745"/>
      <c r="AP1004" s="745"/>
      <c r="AQ1004" s="745"/>
      <c r="AR1004" s="745"/>
      <c r="AS1004" s="74"/>
    </row>
    <row r="1005" spans="2:45" ht="18" customHeight="1" x14ac:dyDescent="0.15">
      <c r="B1005" s="1075"/>
      <c r="C1005" s="1076"/>
      <c r="D1005" s="1076"/>
      <c r="E1005" s="1076"/>
      <c r="F1005" s="1076"/>
      <c r="G1005" s="1076"/>
      <c r="H1005" s="1076"/>
      <c r="I1005" s="1161"/>
      <c r="J1005" s="1075"/>
      <c r="K1005" s="1076"/>
      <c r="L1005" s="1076"/>
      <c r="M1005" s="1076"/>
      <c r="N1005" s="1077"/>
      <c r="O1005" s="75">
        <f>'事業主控（こちらにご入力下さい）'!O1005</f>
        <v>0</v>
      </c>
      <c r="P1005" s="16" t="s">
        <v>45</v>
      </c>
      <c r="Q1005" s="75">
        <f>'事業主控（こちらにご入力下さい）'!Q1005</f>
        <v>0</v>
      </c>
      <c r="R1005" s="16" t="s">
        <v>46</v>
      </c>
      <c r="S1005" s="75">
        <f>'事業主控（こちらにご入力下さい）'!S1005</f>
        <v>0</v>
      </c>
      <c r="T1005" s="480" t="s">
        <v>48</v>
      </c>
      <c r="U1005" s="480"/>
      <c r="V1005" s="927">
        <f>'事業主控（こちらにご入力下さい）'!V1005</f>
        <v>0</v>
      </c>
      <c r="W1005" s="928"/>
      <c r="X1005" s="928"/>
      <c r="Y1005" s="928"/>
      <c r="Z1005" s="927">
        <f>'事業主控（こちらにご入力下さい）'!Z1005</f>
        <v>0</v>
      </c>
      <c r="AA1005" s="928"/>
      <c r="AB1005" s="928"/>
      <c r="AC1005" s="928"/>
      <c r="AD1005" s="927">
        <f>'事業主控（こちらにご入力下さい）'!AD1005</f>
        <v>0</v>
      </c>
      <c r="AE1005" s="928"/>
      <c r="AF1005" s="928"/>
      <c r="AG1005" s="928"/>
      <c r="AH1005" s="927">
        <f>'事業主控（こちらにご入力下さい）'!AH1005</f>
        <v>0</v>
      </c>
      <c r="AI1005" s="928"/>
      <c r="AJ1005" s="928"/>
      <c r="AK1005" s="1082"/>
      <c r="AL1005" s="439">
        <f>'事業主控（こちらにご入力下さい）'!AL1005</f>
        <v>0</v>
      </c>
      <c r="AM1005" s="1081"/>
      <c r="AN1005" s="708">
        <f>'事業主控（こちらにご入力下さい）'!AN1005</f>
        <v>0</v>
      </c>
      <c r="AO1005" s="709"/>
      <c r="AP1005" s="709"/>
      <c r="AQ1005" s="709"/>
      <c r="AR1005" s="709"/>
      <c r="AS1005" s="58"/>
    </row>
    <row r="1006" spans="2:45" ht="18" customHeight="1" x14ac:dyDescent="0.15">
      <c r="B1006" s="441" t="s">
        <v>85</v>
      </c>
      <c r="C1006" s="442"/>
      <c r="D1006" s="442"/>
      <c r="E1006" s="443"/>
      <c r="F1006" s="1163">
        <f>'事業主控（こちらにご入力下さい）'!F1006</f>
        <v>0</v>
      </c>
      <c r="G1006" s="1164"/>
      <c r="H1006" s="1164"/>
      <c r="I1006" s="1164"/>
      <c r="J1006" s="1164"/>
      <c r="K1006" s="1164"/>
      <c r="L1006" s="1164"/>
      <c r="M1006" s="1164"/>
      <c r="N1006" s="1165"/>
      <c r="O1006" s="441" t="s">
        <v>63</v>
      </c>
      <c r="P1006" s="442"/>
      <c r="Q1006" s="442"/>
      <c r="R1006" s="442"/>
      <c r="S1006" s="442"/>
      <c r="T1006" s="442"/>
      <c r="U1006" s="443"/>
      <c r="V1006" s="744">
        <f>'事業主控（こちらにご入力下さい）'!V1006</f>
        <v>0</v>
      </c>
      <c r="W1006" s="745"/>
      <c r="X1006" s="745"/>
      <c r="Y1006" s="1080"/>
      <c r="Z1006" s="53"/>
      <c r="AA1006" s="73"/>
      <c r="AB1006" s="73"/>
      <c r="AC1006" s="66"/>
      <c r="AD1006" s="53"/>
      <c r="AE1006" s="73"/>
      <c r="AF1006" s="73"/>
      <c r="AG1006" s="66"/>
      <c r="AH1006" s="744">
        <f>'事業主控（こちらにご入力下さい）'!AH1006</f>
        <v>0</v>
      </c>
      <c r="AI1006" s="745"/>
      <c r="AJ1006" s="745"/>
      <c r="AK1006" s="1080"/>
      <c r="AL1006" s="53"/>
      <c r="AM1006" s="54"/>
      <c r="AN1006" s="744">
        <f>'事業主控（こちらにご入力下さい）'!AN1006</f>
        <v>0</v>
      </c>
      <c r="AO1006" s="745"/>
      <c r="AP1006" s="745"/>
      <c r="AQ1006" s="745"/>
      <c r="AR1006" s="745"/>
      <c r="AS1006" s="74"/>
    </row>
    <row r="1007" spans="2:45" ht="18" customHeight="1" x14ac:dyDescent="0.15">
      <c r="B1007" s="444"/>
      <c r="C1007" s="445"/>
      <c r="D1007" s="445"/>
      <c r="E1007" s="446"/>
      <c r="F1007" s="1166"/>
      <c r="G1007" s="1167"/>
      <c r="H1007" s="1167"/>
      <c r="I1007" s="1167"/>
      <c r="J1007" s="1167"/>
      <c r="K1007" s="1167"/>
      <c r="L1007" s="1167"/>
      <c r="M1007" s="1167"/>
      <c r="N1007" s="1168"/>
      <c r="O1007" s="444"/>
      <c r="P1007" s="445"/>
      <c r="Q1007" s="445"/>
      <c r="R1007" s="445"/>
      <c r="S1007" s="445"/>
      <c r="T1007" s="445"/>
      <c r="U1007" s="446"/>
      <c r="V1007" s="434">
        <f>'事業主控（こちらにご入力下さい）'!V1007</f>
        <v>0</v>
      </c>
      <c r="W1007" s="1054"/>
      <c r="X1007" s="1054"/>
      <c r="Y1007" s="1055"/>
      <c r="Z1007" s="434">
        <f>'事業主控（こちらにご入力下さい）'!Z1007</f>
        <v>0</v>
      </c>
      <c r="AA1007" s="1052"/>
      <c r="AB1007" s="1052"/>
      <c r="AC1007" s="1053"/>
      <c r="AD1007" s="434">
        <f>'事業主控（こちらにご入力下さい）'!AD1007</f>
        <v>0</v>
      </c>
      <c r="AE1007" s="1052"/>
      <c r="AF1007" s="1052"/>
      <c r="AG1007" s="1053"/>
      <c r="AH1007" s="434">
        <f>'事業主控（こちらにご入力下さい）'!AH1007</f>
        <v>0</v>
      </c>
      <c r="AI1007" s="435"/>
      <c r="AJ1007" s="435"/>
      <c r="AK1007" s="435"/>
      <c r="AL1007" s="55"/>
      <c r="AM1007" s="56"/>
      <c r="AN1007" s="434">
        <f>'事業主控（こちらにご入力下さい）'!AN1007</f>
        <v>0</v>
      </c>
      <c r="AO1007" s="1054"/>
      <c r="AP1007" s="1054"/>
      <c r="AQ1007" s="1054"/>
      <c r="AR1007" s="1054"/>
      <c r="AS1007" s="182"/>
    </row>
    <row r="1008" spans="2:45" ht="18" customHeight="1" x14ac:dyDescent="0.15">
      <c r="B1008" s="447"/>
      <c r="C1008" s="448"/>
      <c r="D1008" s="448"/>
      <c r="E1008" s="449"/>
      <c r="F1008" s="1169"/>
      <c r="G1008" s="1170"/>
      <c r="H1008" s="1170"/>
      <c r="I1008" s="1170"/>
      <c r="J1008" s="1170"/>
      <c r="K1008" s="1170"/>
      <c r="L1008" s="1170"/>
      <c r="M1008" s="1170"/>
      <c r="N1008" s="1171"/>
      <c r="O1008" s="447"/>
      <c r="P1008" s="448"/>
      <c r="Q1008" s="448"/>
      <c r="R1008" s="448"/>
      <c r="S1008" s="448"/>
      <c r="T1008" s="448"/>
      <c r="U1008" s="449"/>
      <c r="V1008" s="708">
        <f>'事業主控（こちらにご入力下さい）'!V1008</f>
        <v>0</v>
      </c>
      <c r="W1008" s="709"/>
      <c r="X1008" s="709"/>
      <c r="Y1008" s="1079"/>
      <c r="Z1008" s="708">
        <f>'事業主控（こちらにご入力下さい）'!Z1008</f>
        <v>0</v>
      </c>
      <c r="AA1008" s="709"/>
      <c r="AB1008" s="709"/>
      <c r="AC1008" s="1079"/>
      <c r="AD1008" s="708">
        <f>'事業主控（こちらにご入力下さい）'!AD1008</f>
        <v>0</v>
      </c>
      <c r="AE1008" s="709"/>
      <c r="AF1008" s="709"/>
      <c r="AG1008" s="1079"/>
      <c r="AH1008" s="708">
        <f>'事業主控（こちらにご入力下さい）'!AH1008</f>
        <v>0</v>
      </c>
      <c r="AI1008" s="709"/>
      <c r="AJ1008" s="709"/>
      <c r="AK1008" s="1079"/>
      <c r="AL1008" s="57"/>
      <c r="AM1008" s="58"/>
      <c r="AN1008" s="708">
        <f>'事業主控（こちらにご入力下さい）'!AN1008</f>
        <v>0</v>
      </c>
      <c r="AO1008" s="709"/>
      <c r="AP1008" s="709"/>
      <c r="AQ1008" s="709"/>
      <c r="AR1008" s="709"/>
      <c r="AS1008" s="58"/>
    </row>
    <row r="1009" spans="2:45" ht="18" customHeight="1" x14ac:dyDescent="0.15">
      <c r="AN1009" s="1078">
        <f>'事業主控（こちらにご入力下さい）'!AN1009:AR1009</f>
        <v>0</v>
      </c>
      <c r="AO1009" s="1078"/>
      <c r="AP1009" s="1078"/>
      <c r="AQ1009" s="1078"/>
      <c r="AR1009" s="1078"/>
    </row>
    <row r="1010" spans="2:45" ht="31.5" customHeight="1" x14ac:dyDescent="0.15">
      <c r="AN1010" s="82"/>
      <c r="AO1010" s="82"/>
      <c r="AP1010" s="82"/>
      <c r="AQ1010" s="82"/>
      <c r="AR1010" s="82"/>
    </row>
    <row r="1011" spans="2:45" ht="7.5" customHeight="1" x14ac:dyDescent="0.15">
      <c r="X1011" s="6"/>
      <c r="Y1011" s="6"/>
    </row>
    <row r="1012" spans="2:45" ht="10.5" customHeight="1" x14ac:dyDescent="0.15">
      <c r="X1012" s="6"/>
      <c r="Y1012" s="6"/>
    </row>
    <row r="1013" spans="2:45" ht="5.25" customHeight="1" x14ac:dyDescent="0.15">
      <c r="X1013" s="6"/>
      <c r="Y1013" s="6"/>
    </row>
    <row r="1014" spans="2:45" ht="5.25" customHeight="1" x14ac:dyDescent="0.15">
      <c r="X1014" s="6"/>
      <c r="Y1014" s="6"/>
    </row>
    <row r="1015" spans="2:45" ht="5.25" customHeight="1" x14ac:dyDescent="0.15">
      <c r="X1015" s="6"/>
      <c r="Y1015" s="6"/>
    </row>
    <row r="1016" spans="2:45" ht="5.25" customHeight="1" x14ac:dyDescent="0.15">
      <c r="X1016" s="6"/>
      <c r="Y1016" s="6"/>
    </row>
    <row r="1017" spans="2:45" ht="17.25" customHeight="1" x14ac:dyDescent="0.15">
      <c r="B1017" s="2" t="s">
        <v>50</v>
      </c>
      <c r="S1017" s="4"/>
      <c r="T1017" s="4"/>
      <c r="U1017" s="4"/>
      <c r="V1017" s="4"/>
      <c r="W1017" s="4"/>
      <c r="AL1017" s="48"/>
      <c r="AM1017" s="48"/>
      <c r="AN1017" s="48"/>
      <c r="AO1017" s="48"/>
    </row>
    <row r="1018" spans="2:45" ht="12.75" customHeight="1" x14ac:dyDescent="0.15">
      <c r="M1018" s="49"/>
      <c r="N1018" s="49"/>
      <c r="O1018" s="49"/>
      <c r="P1018" s="49"/>
      <c r="Q1018" s="49"/>
      <c r="R1018" s="49"/>
      <c r="S1018" s="49"/>
      <c r="T1018" s="50"/>
      <c r="U1018" s="50"/>
      <c r="V1018" s="50"/>
      <c r="W1018" s="50"/>
      <c r="X1018" s="50"/>
      <c r="Y1018" s="50"/>
      <c r="Z1018" s="50"/>
      <c r="AA1018" s="49"/>
      <c r="AB1018" s="49"/>
      <c r="AC1018" s="49"/>
      <c r="AL1018" s="48"/>
      <c r="AM1018" s="560" t="s">
        <v>268</v>
      </c>
      <c r="AN1018" s="1172"/>
      <c r="AO1018" s="1172"/>
      <c r="AP1018" s="1173"/>
    </row>
    <row r="1019" spans="2:45" ht="12.75" customHeight="1" x14ac:dyDescent="0.15">
      <c r="M1019" s="49"/>
      <c r="N1019" s="49"/>
      <c r="O1019" s="49"/>
      <c r="P1019" s="49"/>
      <c r="Q1019" s="49"/>
      <c r="R1019" s="49"/>
      <c r="S1019" s="49"/>
      <c r="T1019" s="50"/>
      <c r="U1019" s="50"/>
      <c r="V1019" s="50"/>
      <c r="W1019" s="50"/>
      <c r="X1019" s="50"/>
      <c r="Y1019" s="50"/>
      <c r="Z1019" s="50"/>
      <c r="AA1019" s="49"/>
      <c r="AB1019" s="49"/>
      <c r="AC1019" s="49"/>
      <c r="AL1019" s="48"/>
      <c r="AM1019" s="1174"/>
      <c r="AN1019" s="1175"/>
      <c r="AO1019" s="1175"/>
      <c r="AP1019" s="1176"/>
    </row>
    <row r="1020" spans="2:45" ht="12.75" customHeight="1" x14ac:dyDescent="0.15">
      <c r="M1020" s="49"/>
      <c r="N1020" s="49"/>
      <c r="O1020" s="49"/>
      <c r="P1020" s="49"/>
      <c r="Q1020" s="49"/>
      <c r="R1020" s="49"/>
      <c r="S1020" s="49"/>
      <c r="T1020" s="49"/>
      <c r="U1020" s="49"/>
      <c r="V1020" s="49"/>
      <c r="W1020" s="49"/>
      <c r="X1020" s="49"/>
      <c r="Y1020" s="49"/>
      <c r="Z1020" s="49"/>
      <c r="AA1020" s="49"/>
      <c r="AB1020" s="49"/>
      <c r="AC1020" s="49"/>
      <c r="AL1020" s="48"/>
      <c r="AM1020" s="48"/>
      <c r="AN1020" s="222"/>
      <c r="AO1020" s="222"/>
    </row>
    <row r="1021" spans="2:45" ht="6" customHeight="1" x14ac:dyDescent="0.15">
      <c r="M1021" s="49"/>
      <c r="N1021" s="49"/>
      <c r="O1021" s="49"/>
      <c r="P1021" s="49"/>
      <c r="Q1021" s="49"/>
      <c r="R1021" s="49"/>
      <c r="S1021" s="49"/>
      <c r="T1021" s="49"/>
      <c r="U1021" s="49"/>
      <c r="V1021" s="49"/>
      <c r="W1021" s="49"/>
      <c r="X1021" s="49"/>
      <c r="Y1021" s="49"/>
      <c r="Z1021" s="49"/>
      <c r="AA1021" s="49"/>
      <c r="AB1021" s="49"/>
      <c r="AC1021" s="49"/>
      <c r="AL1021" s="48"/>
      <c r="AM1021" s="48"/>
    </row>
    <row r="1022" spans="2:45" ht="12.75" customHeight="1" x14ac:dyDescent="0.15">
      <c r="B1022" s="566" t="s">
        <v>2</v>
      </c>
      <c r="C1022" s="567"/>
      <c r="D1022" s="567"/>
      <c r="E1022" s="567"/>
      <c r="F1022" s="567"/>
      <c r="G1022" s="567"/>
      <c r="H1022" s="567"/>
      <c r="I1022" s="567"/>
      <c r="J1022" s="569" t="s">
        <v>10</v>
      </c>
      <c r="K1022" s="569"/>
      <c r="L1022" s="3" t="s">
        <v>3</v>
      </c>
      <c r="M1022" s="569" t="s">
        <v>11</v>
      </c>
      <c r="N1022" s="569"/>
      <c r="O1022" s="570" t="s">
        <v>12</v>
      </c>
      <c r="P1022" s="569"/>
      <c r="Q1022" s="569"/>
      <c r="R1022" s="569"/>
      <c r="S1022" s="569"/>
      <c r="T1022" s="569"/>
      <c r="U1022" s="569" t="s">
        <v>13</v>
      </c>
      <c r="V1022" s="569"/>
      <c r="W1022" s="569"/>
      <c r="AD1022" s="5"/>
      <c r="AE1022" s="5"/>
      <c r="AF1022" s="5"/>
      <c r="AG1022" s="5"/>
      <c r="AH1022" s="5"/>
      <c r="AI1022" s="5"/>
      <c r="AJ1022" s="5"/>
      <c r="AL1022" s="571">
        <f>$AL$9</f>
        <v>0</v>
      </c>
      <c r="AM1022" s="572"/>
      <c r="AN1022" s="502" t="s">
        <v>4</v>
      </c>
      <c r="AO1022" s="502"/>
      <c r="AP1022" s="572">
        <v>25</v>
      </c>
      <c r="AQ1022" s="572"/>
      <c r="AR1022" s="502" t="s">
        <v>5</v>
      </c>
      <c r="AS1022" s="503"/>
    </row>
    <row r="1023" spans="2:45" ht="13.5" customHeight="1" x14ac:dyDescent="0.15">
      <c r="B1023" s="567"/>
      <c r="C1023" s="567"/>
      <c r="D1023" s="567"/>
      <c r="E1023" s="567"/>
      <c r="F1023" s="567"/>
      <c r="G1023" s="567"/>
      <c r="H1023" s="567"/>
      <c r="I1023" s="567"/>
      <c r="J1023" s="508" t="str">
        <f>$J$10</f>
        <v>1</v>
      </c>
      <c r="K1023" s="510" t="str">
        <f>$K$10</f>
        <v>2</v>
      </c>
      <c r="L1023" s="513" t="str">
        <f>$L$10</f>
        <v>1</v>
      </c>
      <c r="M1023" s="516" t="str">
        <f>$M$10</f>
        <v>0</v>
      </c>
      <c r="N1023" s="510" t="str">
        <f>$N$10</f>
        <v>3</v>
      </c>
      <c r="O1023" s="516" t="str">
        <f>$O$10</f>
        <v>9</v>
      </c>
      <c r="P1023" s="519" t="str">
        <f>$P$10</f>
        <v>3</v>
      </c>
      <c r="Q1023" s="519" t="str">
        <f>$Q$10</f>
        <v>9</v>
      </c>
      <c r="R1023" s="519" t="str">
        <f>$R$10</f>
        <v>0</v>
      </c>
      <c r="S1023" s="519" t="str">
        <f>$S$10</f>
        <v>2</v>
      </c>
      <c r="T1023" s="510" t="str">
        <f>$T$10</f>
        <v>5</v>
      </c>
      <c r="U1023" s="516">
        <f>$U$10</f>
        <v>0</v>
      </c>
      <c r="V1023" s="519">
        <f>$V$10</f>
        <v>0</v>
      </c>
      <c r="W1023" s="510">
        <f>$W$10</f>
        <v>0</v>
      </c>
      <c r="AD1023" s="5"/>
      <c r="AE1023" s="5"/>
      <c r="AF1023" s="5"/>
      <c r="AG1023" s="5"/>
      <c r="AH1023" s="5"/>
      <c r="AI1023" s="5"/>
      <c r="AJ1023" s="5"/>
      <c r="AL1023" s="573"/>
      <c r="AM1023" s="574"/>
      <c r="AN1023" s="504"/>
      <c r="AO1023" s="504"/>
      <c r="AP1023" s="574"/>
      <c r="AQ1023" s="574"/>
      <c r="AR1023" s="504"/>
      <c r="AS1023" s="505"/>
    </row>
    <row r="1024" spans="2:45" ht="9" customHeight="1" x14ac:dyDescent="0.15">
      <c r="B1024" s="567"/>
      <c r="C1024" s="567"/>
      <c r="D1024" s="567"/>
      <c r="E1024" s="567"/>
      <c r="F1024" s="567"/>
      <c r="G1024" s="567"/>
      <c r="H1024" s="567"/>
      <c r="I1024" s="567"/>
      <c r="J1024" s="509"/>
      <c r="K1024" s="511"/>
      <c r="L1024" s="514"/>
      <c r="M1024" s="517"/>
      <c r="N1024" s="511"/>
      <c r="O1024" s="517"/>
      <c r="P1024" s="520"/>
      <c r="Q1024" s="520"/>
      <c r="R1024" s="520"/>
      <c r="S1024" s="520"/>
      <c r="T1024" s="511"/>
      <c r="U1024" s="517"/>
      <c r="V1024" s="520"/>
      <c r="W1024" s="511"/>
      <c r="AD1024" s="5"/>
      <c r="AE1024" s="5"/>
      <c r="AF1024" s="5"/>
      <c r="AG1024" s="5"/>
      <c r="AH1024" s="5"/>
      <c r="AI1024" s="5"/>
      <c r="AJ1024" s="5"/>
      <c r="AL1024" s="575"/>
      <c r="AM1024" s="576"/>
      <c r="AN1024" s="506"/>
      <c r="AO1024" s="506"/>
      <c r="AP1024" s="576"/>
      <c r="AQ1024" s="576"/>
      <c r="AR1024" s="506"/>
      <c r="AS1024" s="507"/>
    </row>
    <row r="1025" spans="2:45" ht="6" customHeight="1" x14ac:dyDescent="0.15">
      <c r="B1025" s="568"/>
      <c r="C1025" s="568"/>
      <c r="D1025" s="568"/>
      <c r="E1025" s="568"/>
      <c r="F1025" s="568"/>
      <c r="G1025" s="568"/>
      <c r="H1025" s="568"/>
      <c r="I1025" s="568"/>
      <c r="J1025" s="509"/>
      <c r="K1025" s="512"/>
      <c r="L1025" s="515"/>
      <c r="M1025" s="518"/>
      <c r="N1025" s="512"/>
      <c r="O1025" s="518"/>
      <c r="P1025" s="521"/>
      <c r="Q1025" s="521"/>
      <c r="R1025" s="521"/>
      <c r="S1025" s="521"/>
      <c r="T1025" s="512"/>
      <c r="U1025" s="518"/>
      <c r="V1025" s="521"/>
      <c r="W1025" s="512"/>
    </row>
    <row r="1026" spans="2:45" ht="15" customHeight="1" x14ac:dyDescent="0.15">
      <c r="B1026" s="487" t="s">
        <v>51</v>
      </c>
      <c r="C1026" s="488"/>
      <c r="D1026" s="488"/>
      <c r="E1026" s="488"/>
      <c r="F1026" s="488"/>
      <c r="G1026" s="488"/>
      <c r="H1026" s="488"/>
      <c r="I1026" s="489"/>
      <c r="J1026" s="487" t="s">
        <v>6</v>
      </c>
      <c r="K1026" s="488"/>
      <c r="L1026" s="488"/>
      <c r="M1026" s="488"/>
      <c r="N1026" s="496"/>
      <c r="O1026" s="499" t="s">
        <v>52</v>
      </c>
      <c r="P1026" s="488"/>
      <c r="Q1026" s="488"/>
      <c r="R1026" s="488"/>
      <c r="S1026" s="488"/>
      <c r="T1026" s="488"/>
      <c r="U1026" s="489"/>
      <c r="V1026" s="12" t="s">
        <v>53</v>
      </c>
      <c r="W1026" s="27"/>
      <c r="X1026" s="27"/>
      <c r="Y1026" s="526" t="s">
        <v>54</v>
      </c>
      <c r="Z1026" s="526"/>
      <c r="AA1026" s="526"/>
      <c r="AB1026" s="526"/>
      <c r="AC1026" s="526"/>
      <c r="AD1026" s="526"/>
      <c r="AE1026" s="526"/>
      <c r="AF1026" s="526"/>
      <c r="AG1026" s="526"/>
      <c r="AH1026" s="526"/>
      <c r="AI1026" s="27"/>
      <c r="AJ1026" s="27"/>
      <c r="AK1026" s="28"/>
      <c r="AL1026" s="527" t="s">
        <v>55</v>
      </c>
      <c r="AM1026" s="527"/>
      <c r="AN1026" s="528" t="s">
        <v>62</v>
      </c>
      <c r="AO1026" s="528"/>
      <c r="AP1026" s="528"/>
      <c r="AQ1026" s="528"/>
      <c r="AR1026" s="528"/>
      <c r="AS1026" s="529"/>
    </row>
    <row r="1027" spans="2:45" ht="13.5" customHeight="1" x14ac:dyDescent="0.15">
      <c r="B1027" s="490"/>
      <c r="C1027" s="491"/>
      <c r="D1027" s="491"/>
      <c r="E1027" s="491"/>
      <c r="F1027" s="491"/>
      <c r="G1027" s="491"/>
      <c r="H1027" s="491"/>
      <c r="I1027" s="492"/>
      <c r="J1027" s="490"/>
      <c r="K1027" s="491"/>
      <c r="L1027" s="491"/>
      <c r="M1027" s="491"/>
      <c r="N1027" s="497"/>
      <c r="O1027" s="500"/>
      <c r="P1027" s="491"/>
      <c r="Q1027" s="491"/>
      <c r="R1027" s="491"/>
      <c r="S1027" s="491"/>
      <c r="T1027" s="491"/>
      <c r="U1027" s="492"/>
      <c r="V1027" s="530" t="s">
        <v>7</v>
      </c>
      <c r="W1027" s="643"/>
      <c r="X1027" s="643"/>
      <c r="Y1027" s="644"/>
      <c r="Z1027" s="536" t="s">
        <v>16</v>
      </c>
      <c r="AA1027" s="537"/>
      <c r="AB1027" s="537"/>
      <c r="AC1027" s="538"/>
      <c r="AD1027" s="648" t="s">
        <v>17</v>
      </c>
      <c r="AE1027" s="649"/>
      <c r="AF1027" s="649"/>
      <c r="AG1027" s="650"/>
      <c r="AH1027" s="1090" t="s">
        <v>86</v>
      </c>
      <c r="AI1027" s="502"/>
      <c r="AJ1027" s="502"/>
      <c r="AK1027" s="503"/>
      <c r="AL1027" s="554" t="s">
        <v>56</v>
      </c>
      <c r="AM1027" s="554"/>
      <c r="AN1027" s="556" t="s">
        <v>19</v>
      </c>
      <c r="AO1027" s="557"/>
      <c r="AP1027" s="557"/>
      <c r="AQ1027" s="557"/>
      <c r="AR1027" s="558"/>
      <c r="AS1027" s="559"/>
    </row>
    <row r="1028" spans="2:45" ht="13.5" customHeight="1" x14ac:dyDescent="0.15">
      <c r="B1028" s="493"/>
      <c r="C1028" s="494"/>
      <c r="D1028" s="494"/>
      <c r="E1028" s="494"/>
      <c r="F1028" s="494"/>
      <c r="G1028" s="494"/>
      <c r="H1028" s="494"/>
      <c r="I1028" s="495"/>
      <c r="J1028" s="493"/>
      <c r="K1028" s="494"/>
      <c r="L1028" s="494"/>
      <c r="M1028" s="494"/>
      <c r="N1028" s="498"/>
      <c r="O1028" s="501"/>
      <c r="P1028" s="494"/>
      <c r="Q1028" s="494"/>
      <c r="R1028" s="494"/>
      <c r="S1028" s="494"/>
      <c r="T1028" s="494"/>
      <c r="U1028" s="495"/>
      <c r="V1028" s="645"/>
      <c r="W1028" s="646"/>
      <c r="X1028" s="646"/>
      <c r="Y1028" s="647"/>
      <c r="Z1028" s="539"/>
      <c r="AA1028" s="540"/>
      <c r="AB1028" s="540"/>
      <c r="AC1028" s="541"/>
      <c r="AD1028" s="651"/>
      <c r="AE1028" s="652"/>
      <c r="AF1028" s="652"/>
      <c r="AG1028" s="653"/>
      <c r="AH1028" s="1091"/>
      <c r="AI1028" s="506"/>
      <c r="AJ1028" s="506"/>
      <c r="AK1028" s="507"/>
      <c r="AL1028" s="555"/>
      <c r="AM1028" s="555"/>
      <c r="AN1028" s="524"/>
      <c r="AO1028" s="524"/>
      <c r="AP1028" s="524"/>
      <c r="AQ1028" s="524"/>
      <c r="AR1028" s="524"/>
      <c r="AS1028" s="525"/>
    </row>
    <row r="1029" spans="2:45" ht="18" customHeight="1" x14ac:dyDescent="0.15">
      <c r="B1029" s="1092">
        <f>'事業主控（こちらにご入力下さい）'!B1029</f>
        <v>0</v>
      </c>
      <c r="C1029" s="1093"/>
      <c r="D1029" s="1093"/>
      <c r="E1029" s="1093"/>
      <c r="F1029" s="1093"/>
      <c r="G1029" s="1093"/>
      <c r="H1029" s="1093"/>
      <c r="I1029" s="1162"/>
      <c r="J1029" s="1092">
        <f>'事業主控（こちらにご入力下さい）'!J1029</f>
        <v>0</v>
      </c>
      <c r="K1029" s="1093"/>
      <c r="L1029" s="1093"/>
      <c r="M1029" s="1093"/>
      <c r="N1029" s="1094"/>
      <c r="O1029" s="68">
        <f>'事業主控（こちらにご入力下さい）'!O1029</f>
        <v>0</v>
      </c>
      <c r="P1029" s="15" t="s">
        <v>45</v>
      </c>
      <c r="Q1029" s="68">
        <f>'事業主控（こちらにご入力下さい）'!Q1029</f>
        <v>0</v>
      </c>
      <c r="R1029" s="15" t="s">
        <v>46</v>
      </c>
      <c r="S1029" s="68">
        <f>'事業主控（こちらにご入力下さい）'!S1029</f>
        <v>0</v>
      </c>
      <c r="T1029" s="474" t="s">
        <v>47</v>
      </c>
      <c r="U1029" s="474"/>
      <c r="V1029" s="742">
        <f>'事業主控（こちらにご入力下さい）'!V1029</f>
        <v>0</v>
      </c>
      <c r="W1029" s="743"/>
      <c r="X1029" s="743"/>
      <c r="Y1029" s="65" t="s">
        <v>8</v>
      </c>
      <c r="Z1029" s="53"/>
      <c r="AA1029" s="73"/>
      <c r="AB1029" s="73"/>
      <c r="AC1029" s="65" t="s">
        <v>8</v>
      </c>
      <c r="AD1029" s="53"/>
      <c r="AE1029" s="73"/>
      <c r="AF1029" s="73"/>
      <c r="AG1029" s="65" t="s">
        <v>8</v>
      </c>
      <c r="AH1029" s="1134">
        <f>'事業主控（こちらにご入力下さい）'!AH1029</f>
        <v>0</v>
      </c>
      <c r="AI1029" s="1135"/>
      <c r="AJ1029" s="1135"/>
      <c r="AK1029" s="1136"/>
      <c r="AL1029" s="53"/>
      <c r="AM1029" s="54"/>
      <c r="AN1029" s="744">
        <f>'事業主控（こちらにご入力下さい）'!AN1029</f>
        <v>0</v>
      </c>
      <c r="AO1029" s="745"/>
      <c r="AP1029" s="745"/>
      <c r="AQ1029" s="745"/>
      <c r="AR1029" s="745"/>
      <c r="AS1029" s="70" t="s">
        <v>8</v>
      </c>
    </row>
    <row r="1030" spans="2:45" ht="18" customHeight="1" x14ac:dyDescent="0.15">
      <c r="B1030" s="1075"/>
      <c r="C1030" s="1076"/>
      <c r="D1030" s="1076"/>
      <c r="E1030" s="1076"/>
      <c r="F1030" s="1076"/>
      <c r="G1030" s="1076"/>
      <c r="H1030" s="1076"/>
      <c r="I1030" s="1161"/>
      <c r="J1030" s="1075"/>
      <c r="K1030" s="1076"/>
      <c r="L1030" s="1076"/>
      <c r="M1030" s="1076"/>
      <c r="N1030" s="1077"/>
      <c r="O1030" s="75">
        <f>'事業主控（こちらにご入力下さい）'!O1030</f>
        <v>0</v>
      </c>
      <c r="P1030" s="16" t="s">
        <v>45</v>
      </c>
      <c r="Q1030" s="75">
        <f>'事業主控（こちらにご入力下さい）'!Q1030</f>
        <v>0</v>
      </c>
      <c r="R1030" s="16" t="s">
        <v>46</v>
      </c>
      <c r="S1030" s="75">
        <f>'事業主控（こちらにご入力下さい）'!S1030</f>
        <v>0</v>
      </c>
      <c r="T1030" s="480" t="s">
        <v>48</v>
      </c>
      <c r="U1030" s="480"/>
      <c r="V1030" s="708">
        <f>'事業主控（こちらにご入力下さい）'!V1030</f>
        <v>0</v>
      </c>
      <c r="W1030" s="709"/>
      <c r="X1030" s="709"/>
      <c r="Y1030" s="709"/>
      <c r="Z1030" s="708">
        <f>'事業主控（こちらにご入力下さい）'!Z1030</f>
        <v>0</v>
      </c>
      <c r="AA1030" s="709"/>
      <c r="AB1030" s="709"/>
      <c r="AC1030" s="709"/>
      <c r="AD1030" s="708">
        <f>'事業主控（こちらにご入力下さい）'!AD1030</f>
        <v>0</v>
      </c>
      <c r="AE1030" s="709"/>
      <c r="AF1030" s="709"/>
      <c r="AG1030" s="709"/>
      <c r="AH1030" s="708">
        <f>'事業主控（こちらにご入力下さい）'!AH1030</f>
        <v>0</v>
      </c>
      <c r="AI1030" s="709"/>
      <c r="AJ1030" s="709"/>
      <c r="AK1030" s="1079"/>
      <c r="AL1030" s="439">
        <f>'事業主控（こちらにご入力下さい）'!AL1030</f>
        <v>0</v>
      </c>
      <c r="AM1030" s="1081"/>
      <c r="AN1030" s="708">
        <f>'事業主控（こちらにご入力下さい）'!AN1030</f>
        <v>0</v>
      </c>
      <c r="AO1030" s="709"/>
      <c r="AP1030" s="709"/>
      <c r="AQ1030" s="709"/>
      <c r="AR1030" s="709"/>
      <c r="AS1030" s="58"/>
    </row>
    <row r="1031" spans="2:45" ht="18" customHeight="1" x14ac:dyDescent="0.15">
      <c r="B1031" s="1072">
        <f>'事業主控（こちらにご入力下さい）'!B1031</f>
        <v>0</v>
      </c>
      <c r="C1031" s="1073"/>
      <c r="D1031" s="1073"/>
      <c r="E1031" s="1073"/>
      <c r="F1031" s="1073"/>
      <c r="G1031" s="1073"/>
      <c r="H1031" s="1073"/>
      <c r="I1031" s="1160"/>
      <c r="J1031" s="1072">
        <f>'事業主控（こちらにご入力下さい）'!J1031</f>
        <v>0</v>
      </c>
      <c r="K1031" s="1073"/>
      <c r="L1031" s="1073"/>
      <c r="M1031" s="1073"/>
      <c r="N1031" s="1074"/>
      <c r="O1031" s="71">
        <f>'事業主控（こちらにご入力下さい）'!O1031</f>
        <v>0</v>
      </c>
      <c r="P1031" s="5" t="s">
        <v>45</v>
      </c>
      <c r="Q1031" s="71">
        <f>'事業主控（こちらにご入力下さい）'!Q1031</f>
        <v>0</v>
      </c>
      <c r="R1031" s="5" t="s">
        <v>46</v>
      </c>
      <c r="S1031" s="71">
        <f>'事業主控（こちらにご入力下さい）'!S1031</f>
        <v>0</v>
      </c>
      <c r="T1031" s="1022" t="s">
        <v>47</v>
      </c>
      <c r="U1031" s="1022"/>
      <c r="V1031" s="742">
        <f>'事業主控（こちらにご入力下さい）'!V1031</f>
        <v>0</v>
      </c>
      <c r="W1031" s="743"/>
      <c r="X1031" s="743"/>
      <c r="Y1031" s="66"/>
      <c r="Z1031" s="53"/>
      <c r="AA1031" s="73"/>
      <c r="AB1031" s="73"/>
      <c r="AC1031" s="66"/>
      <c r="AD1031" s="53"/>
      <c r="AE1031" s="73"/>
      <c r="AF1031" s="73"/>
      <c r="AG1031" s="66"/>
      <c r="AH1031" s="744">
        <f>'事業主控（こちらにご入力下さい）'!AH1031</f>
        <v>0</v>
      </c>
      <c r="AI1031" s="745"/>
      <c r="AJ1031" s="745"/>
      <c r="AK1031" s="1080"/>
      <c r="AL1031" s="53"/>
      <c r="AM1031" s="54"/>
      <c r="AN1031" s="744">
        <f>'事業主控（こちらにご入力下さい）'!AN1031</f>
        <v>0</v>
      </c>
      <c r="AO1031" s="745"/>
      <c r="AP1031" s="745"/>
      <c r="AQ1031" s="745"/>
      <c r="AR1031" s="745"/>
      <c r="AS1031" s="74"/>
    </row>
    <row r="1032" spans="2:45" ht="18" customHeight="1" x14ac:dyDescent="0.15">
      <c r="B1032" s="1075"/>
      <c r="C1032" s="1076"/>
      <c r="D1032" s="1076"/>
      <c r="E1032" s="1076"/>
      <c r="F1032" s="1076"/>
      <c r="G1032" s="1076"/>
      <c r="H1032" s="1076"/>
      <c r="I1032" s="1161"/>
      <c r="J1032" s="1075"/>
      <c r="K1032" s="1076"/>
      <c r="L1032" s="1076"/>
      <c r="M1032" s="1076"/>
      <c r="N1032" s="1077"/>
      <c r="O1032" s="75">
        <f>'事業主控（こちらにご入力下さい）'!O1032</f>
        <v>0</v>
      </c>
      <c r="P1032" s="16" t="s">
        <v>45</v>
      </c>
      <c r="Q1032" s="75">
        <f>'事業主控（こちらにご入力下さい）'!Q1032</f>
        <v>0</v>
      </c>
      <c r="R1032" s="16" t="s">
        <v>46</v>
      </c>
      <c r="S1032" s="75">
        <f>'事業主控（こちらにご入力下さい）'!S1032</f>
        <v>0</v>
      </c>
      <c r="T1032" s="480" t="s">
        <v>48</v>
      </c>
      <c r="U1032" s="480"/>
      <c r="V1032" s="927">
        <f>'事業主控（こちらにご入力下さい）'!V1032</f>
        <v>0</v>
      </c>
      <c r="W1032" s="928"/>
      <c r="X1032" s="928"/>
      <c r="Y1032" s="928"/>
      <c r="Z1032" s="927">
        <f>'事業主控（こちらにご入力下さい）'!Z1032</f>
        <v>0</v>
      </c>
      <c r="AA1032" s="928"/>
      <c r="AB1032" s="928"/>
      <c r="AC1032" s="928"/>
      <c r="AD1032" s="927">
        <f>'事業主控（こちらにご入力下さい）'!AD1032</f>
        <v>0</v>
      </c>
      <c r="AE1032" s="928"/>
      <c r="AF1032" s="928"/>
      <c r="AG1032" s="928"/>
      <c r="AH1032" s="927">
        <f>'事業主控（こちらにご入力下さい）'!AH1032</f>
        <v>0</v>
      </c>
      <c r="AI1032" s="928"/>
      <c r="AJ1032" s="928"/>
      <c r="AK1032" s="1082"/>
      <c r="AL1032" s="439">
        <f>'事業主控（こちらにご入力下さい）'!AL1032</f>
        <v>0</v>
      </c>
      <c r="AM1032" s="1081"/>
      <c r="AN1032" s="708">
        <f>'事業主控（こちらにご入力下さい）'!AN1032</f>
        <v>0</v>
      </c>
      <c r="AO1032" s="709"/>
      <c r="AP1032" s="709"/>
      <c r="AQ1032" s="709"/>
      <c r="AR1032" s="709"/>
      <c r="AS1032" s="58"/>
    </row>
    <row r="1033" spans="2:45" ht="18" customHeight="1" x14ac:dyDescent="0.15">
      <c r="B1033" s="1072">
        <f>'事業主控（こちらにご入力下さい）'!B1033</f>
        <v>0</v>
      </c>
      <c r="C1033" s="1073"/>
      <c r="D1033" s="1073"/>
      <c r="E1033" s="1073"/>
      <c r="F1033" s="1073"/>
      <c r="G1033" s="1073"/>
      <c r="H1033" s="1073"/>
      <c r="I1033" s="1160"/>
      <c r="J1033" s="1072">
        <f>'事業主控（こちらにご入力下さい）'!J1033</f>
        <v>0</v>
      </c>
      <c r="K1033" s="1073"/>
      <c r="L1033" s="1073"/>
      <c r="M1033" s="1073"/>
      <c r="N1033" s="1074"/>
      <c r="O1033" s="71">
        <f>'事業主控（こちらにご入力下さい）'!O1033</f>
        <v>0</v>
      </c>
      <c r="P1033" s="5" t="s">
        <v>45</v>
      </c>
      <c r="Q1033" s="71">
        <f>'事業主控（こちらにご入力下さい）'!Q1033</f>
        <v>0</v>
      </c>
      <c r="R1033" s="5" t="s">
        <v>46</v>
      </c>
      <c r="S1033" s="71">
        <f>'事業主控（こちらにご入力下さい）'!S1033</f>
        <v>0</v>
      </c>
      <c r="T1033" s="1022" t="s">
        <v>47</v>
      </c>
      <c r="U1033" s="1022"/>
      <c r="V1033" s="742">
        <f>'事業主控（こちらにご入力下さい）'!V1033</f>
        <v>0</v>
      </c>
      <c r="W1033" s="743"/>
      <c r="X1033" s="743"/>
      <c r="Y1033" s="66"/>
      <c r="Z1033" s="53"/>
      <c r="AA1033" s="73"/>
      <c r="AB1033" s="73"/>
      <c r="AC1033" s="66"/>
      <c r="AD1033" s="53"/>
      <c r="AE1033" s="73"/>
      <c r="AF1033" s="73"/>
      <c r="AG1033" s="66"/>
      <c r="AH1033" s="744">
        <f>'事業主控（こちらにご入力下さい）'!AH1033</f>
        <v>0</v>
      </c>
      <c r="AI1033" s="745"/>
      <c r="AJ1033" s="745"/>
      <c r="AK1033" s="1080"/>
      <c r="AL1033" s="53"/>
      <c r="AM1033" s="54"/>
      <c r="AN1033" s="744">
        <f>'事業主控（こちらにご入力下さい）'!AN1033</f>
        <v>0</v>
      </c>
      <c r="AO1033" s="745"/>
      <c r="AP1033" s="745"/>
      <c r="AQ1033" s="745"/>
      <c r="AR1033" s="745"/>
      <c r="AS1033" s="74"/>
    </row>
    <row r="1034" spans="2:45" ht="18" customHeight="1" x14ac:dyDescent="0.15">
      <c r="B1034" s="1075"/>
      <c r="C1034" s="1076"/>
      <c r="D1034" s="1076"/>
      <c r="E1034" s="1076"/>
      <c r="F1034" s="1076"/>
      <c r="G1034" s="1076"/>
      <c r="H1034" s="1076"/>
      <c r="I1034" s="1161"/>
      <c r="J1034" s="1075"/>
      <c r="K1034" s="1076"/>
      <c r="L1034" s="1076"/>
      <c r="M1034" s="1076"/>
      <c r="N1034" s="1077"/>
      <c r="O1034" s="75">
        <f>'事業主控（こちらにご入力下さい）'!O1034</f>
        <v>0</v>
      </c>
      <c r="P1034" s="16" t="s">
        <v>45</v>
      </c>
      <c r="Q1034" s="75">
        <f>'事業主控（こちらにご入力下さい）'!Q1034</f>
        <v>0</v>
      </c>
      <c r="R1034" s="16" t="s">
        <v>46</v>
      </c>
      <c r="S1034" s="75">
        <f>'事業主控（こちらにご入力下さい）'!S1034</f>
        <v>0</v>
      </c>
      <c r="T1034" s="480" t="s">
        <v>48</v>
      </c>
      <c r="U1034" s="480"/>
      <c r="V1034" s="927">
        <f>'事業主控（こちらにご入力下さい）'!V1034</f>
        <v>0</v>
      </c>
      <c r="W1034" s="928"/>
      <c r="X1034" s="928"/>
      <c r="Y1034" s="928"/>
      <c r="Z1034" s="927">
        <f>'事業主控（こちらにご入力下さい）'!Z1034</f>
        <v>0</v>
      </c>
      <c r="AA1034" s="928"/>
      <c r="AB1034" s="928"/>
      <c r="AC1034" s="928"/>
      <c r="AD1034" s="927">
        <f>'事業主控（こちらにご入力下さい）'!AD1034</f>
        <v>0</v>
      </c>
      <c r="AE1034" s="928"/>
      <c r="AF1034" s="928"/>
      <c r="AG1034" s="928"/>
      <c r="AH1034" s="927">
        <f>'事業主控（こちらにご入力下さい）'!AH1034</f>
        <v>0</v>
      </c>
      <c r="AI1034" s="928"/>
      <c r="AJ1034" s="928"/>
      <c r="AK1034" s="1082"/>
      <c r="AL1034" s="439">
        <f>'事業主控（こちらにご入力下さい）'!AL1034</f>
        <v>0</v>
      </c>
      <c r="AM1034" s="1081"/>
      <c r="AN1034" s="708">
        <f>'事業主控（こちらにご入力下さい）'!AN1034</f>
        <v>0</v>
      </c>
      <c r="AO1034" s="709"/>
      <c r="AP1034" s="709"/>
      <c r="AQ1034" s="709"/>
      <c r="AR1034" s="709"/>
      <c r="AS1034" s="58"/>
    </row>
    <row r="1035" spans="2:45" ht="18" customHeight="1" x14ac:dyDescent="0.15">
      <c r="B1035" s="1072">
        <f>'事業主控（こちらにご入力下さい）'!B1035</f>
        <v>0</v>
      </c>
      <c r="C1035" s="1073"/>
      <c r="D1035" s="1073"/>
      <c r="E1035" s="1073"/>
      <c r="F1035" s="1073"/>
      <c r="G1035" s="1073"/>
      <c r="H1035" s="1073"/>
      <c r="I1035" s="1160"/>
      <c r="J1035" s="1072">
        <f>'事業主控（こちらにご入力下さい）'!J1035</f>
        <v>0</v>
      </c>
      <c r="K1035" s="1073"/>
      <c r="L1035" s="1073"/>
      <c r="M1035" s="1073"/>
      <c r="N1035" s="1074"/>
      <c r="O1035" s="71">
        <f>'事業主控（こちらにご入力下さい）'!O1035</f>
        <v>0</v>
      </c>
      <c r="P1035" s="5" t="s">
        <v>45</v>
      </c>
      <c r="Q1035" s="71">
        <f>'事業主控（こちらにご入力下さい）'!Q1035</f>
        <v>0</v>
      </c>
      <c r="R1035" s="5" t="s">
        <v>46</v>
      </c>
      <c r="S1035" s="71">
        <f>'事業主控（こちらにご入力下さい）'!S1035</f>
        <v>0</v>
      </c>
      <c r="T1035" s="1022" t="s">
        <v>47</v>
      </c>
      <c r="U1035" s="1022"/>
      <c r="V1035" s="742">
        <f>'事業主控（こちらにご入力下さい）'!V1035</f>
        <v>0</v>
      </c>
      <c r="W1035" s="743"/>
      <c r="X1035" s="743"/>
      <c r="Y1035" s="66"/>
      <c r="Z1035" s="53"/>
      <c r="AA1035" s="73"/>
      <c r="AB1035" s="73"/>
      <c r="AC1035" s="66"/>
      <c r="AD1035" s="53"/>
      <c r="AE1035" s="73"/>
      <c r="AF1035" s="73"/>
      <c r="AG1035" s="66"/>
      <c r="AH1035" s="744">
        <f>'事業主控（こちらにご入力下さい）'!AH1035</f>
        <v>0</v>
      </c>
      <c r="AI1035" s="745"/>
      <c r="AJ1035" s="745"/>
      <c r="AK1035" s="1080"/>
      <c r="AL1035" s="53"/>
      <c r="AM1035" s="54"/>
      <c r="AN1035" s="744">
        <f>'事業主控（こちらにご入力下さい）'!AN1035</f>
        <v>0</v>
      </c>
      <c r="AO1035" s="745"/>
      <c r="AP1035" s="745"/>
      <c r="AQ1035" s="745"/>
      <c r="AR1035" s="745"/>
      <c r="AS1035" s="74"/>
    </row>
    <row r="1036" spans="2:45" ht="18" customHeight="1" x14ac:dyDescent="0.15">
      <c r="B1036" s="1075"/>
      <c r="C1036" s="1076"/>
      <c r="D1036" s="1076"/>
      <c r="E1036" s="1076"/>
      <c r="F1036" s="1076"/>
      <c r="G1036" s="1076"/>
      <c r="H1036" s="1076"/>
      <c r="I1036" s="1161"/>
      <c r="J1036" s="1075"/>
      <c r="K1036" s="1076"/>
      <c r="L1036" s="1076"/>
      <c r="M1036" s="1076"/>
      <c r="N1036" s="1077"/>
      <c r="O1036" s="75">
        <f>'事業主控（こちらにご入力下さい）'!O1036</f>
        <v>0</v>
      </c>
      <c r="P1036" s="16" t="s">
        <v>45</v>
      </c>
      <c r="Q1036" s="75">
        <f>'事業主控（こちらにご入力下さい）'!Q1036</f>
        <v>0</v>
      </c>
      <c r="R1036" s="16" t="s">
        <v>46</v>
      </c>
      <c r="S1036" s="75">
        <f>'事業主控（こちらにご入力下さい）'!S1036</f>
        <v>0</v>
      </c>
      <c r="T1036" s="480" t="s">
        <v>48</v>
      </c>
      <c r="U1036" s="480"/>
      <c r="V1036" s="927">
        <f>'事業主控（こちらにご入力下さい）'!V1036</f>
        <v>0</v>
      </c>
      <c r="W1036" s="928"/>
      <c r="X1036" s="928"/>
      <c r="Y1036" s="928"/>
      <c r="Z1036" s="927">
        <f>'事業主控（こちらにご入力下さい）'!Z1036</f>
        <v>0</v>
      </c>
      <c r="AA1036" s="928"/>
      <c r="AB1036" s="928"/>
      <c r="AC1036" s="928"/>
      <c r="AD1036" s="927">
        <f>'事業主控（こちらにご入力下さい）'!AD1036</f>
        <v>0</v>
      </c>
      <c r="AE1036" s="928"/>
      <c r="AF1036" s="928"/>
      <c r="AG1036" s="928"/>
      <c r="AH1036" s="927">
        <f>'事業主控（こちらにご入力下さい）'!AH1036</f>
        <v>0</v>
      </c>
      <c r="AI1036" s="928"/>
      <c r="AJ1036" s="928"/>
      <c r="AK1036" s="1082"/>
      <c r="AL1036" s="439">
        <f>'事業主控（こちらにご入力下さい）'!AL1036</f>
        <v>0</v>
      </c>
      <c r="AM1036" s="1081"/>
      <c r="AN1036" s="708">
        <f>'事業主控（こちらにご入力下さい）'!AN1036</f>
        <v>0</v>
      </c>
      <c r="AO1036" s="709"/>
      <c r="AP1036" s="709"/>
      <c r="AQ1036" s="709"/>
      <c r="AR1036" s="709"/>
      <c r="AS1036" s="58"/>
    </row>
    <row r="1037" spans="2:45" ht="18" customHeight="1" x14ac:dyDescent="0.15">
      <c r="B1037" s="1072">
        <f>'事業主控（こちらにご入力下さい）'!B1037</f>
        <v>0</v>
      </c>
      <c r="C1037" s="1073"/>
      <c r="D1037" s="1073"/>
      <c r="E1037" s="1073"/>
      <c r="F1037" s="1073"/>
      <c r="G1037" s="1073"/>
      <c r="H1037" s="1073"/>
      <c r="I1037" s="1160"/>
      <c r="J1037" s="1072">
        <f>'事業主控（こちらにご入力下さい）'!J1037</f>
        <v>0</v>
      </c>
      <c r="K1037" s="1073"/>
      <c r="L1037" s="1073"/>
      <c r="M1037" s="1073"/>
      <c r="N1037" s="1074"/>
      <c r="O1037" s="71">
        <f>'事業主控（こちらにご入力下さい）'!O1037</f>
        <v>0</v>
      </c>
      <c r="P1037" s="5" t="s">
        <v>45</v>
      </c>
      <c r="Q1037" s="71">
        <f>'事業主控（こちらにご入力下さい）'!Q1037</f>
        <v>0</v>
      </c>
      <c r="R1037" s="5" t="s">
        <v>46</v>
      </c>
      <c r="S1037" s="71">
        <f>'事業主控（こちらにご入力下さい）'!S1037</f>
        <v>0</v>
      </c>
      <c r="T1037" s="1022" t="s">
        <v>47</v>
      </c>
      <c r="U1037" s="1022"/>
      <c r="V1037" s="742">
        <f>'事業主控（こちらにご入力下さい）'!V1037</f>
        <v>0</v>
      </c>
      <c r="W1037" s="743"/>
      <c r="X1037" s="743"/>
      <c r="Y1037" s="66"/>
      <c r="Z1037" s="53"/>
      <c r="AA1037" s="73"/>
      <c r="AB1037" s="73"/>
      <c r="AC1037" s="66"/>
      <c r="AD1037" s="53"/>
      <c r="AE1037" s="73"/>
      <c r="AF1037" s="73"/>
      <c r="AG1037" s="66"/>
      <c r="AH1037" s="744">
        <f>'事業主控（こちらにご入力下さい）'!AH1037</f>
        <v>0</v>
      </c>
      <c r="AI1037" s="745"/>
      <c r="AJ1037" s="745"/>
      <c r="AK1037" s="1080"/>
      <c r="AL1037" s="53"/>
      <c r="AM1037" s="54"/>
      <c r="AN1037" s="744">
        <f>'事業主控（こちらにご入力下さい）'!AN1037</f>
        <v>0</v>
      </c>
      <c r="AO1037" s="745"/>
      <c r="AP1037" s="745"/>
      <c r="AQ1037" s="745"/>
      <c r="AR1037" s="745"/>
      <c r="AS1037" s="74"/>
    </row>
    <row r="1038" spans="2:45" ht="18" customHeight="1" x14ac:dyDescent="0.15">
      <c r="B1038" s="1075"/>
      <c r="C1038" s="1076"/>
      <c r="D1038" s="1076"/>
      <c r="E1038" s="1076"/>
      <c r="F1038" s="1076"/>
      <c r="G1038" s="1076"/>
      <c r="H1038" s="1076"/>
      <c r="I1038" s="1161"/>
      <c r="J1038" s="1075"/>
      <c r="K1038" s="1076"/>
      <c r="L1038" s="1076"/>
      <c r="M1038" s="1076"/>
      <c r="N1038" s="1077"/>
      <c r="O1038" s="75">
        <f>'事業主控（こちらにご入力下さい）'!O1038</f>
        <v>0</v>
      </c>
      <c r="P1038" s="16" t="s">
        <v>45</v>
      </c>
      <c r="Q1038" s="75">
        <f>'事業主控（こちらにご入力下さい）'!Q1038</f>
        <v>0</v>
      </c>
      <c r="R1038" s="16" t="s">
        <v>46</v>
      </c>
      <c r="S1038" s="75">
        <f>'事業主控（こちらにご入力下さい）'!S1038</f>
        <v>0</v>
      </c>
      <c r="T1038" s="480" t="s">
        <v>48</v>
      </c>
      <c r="U1038" s="480"/>
      <c r="V1038" s="927">
        <f>'事業主控（こちらにご入力下さい）'!V1038</f>
        <v>0</v>
      </c>
      <c r="W1038" s="928"/>
      <c r="X1038" s="928"/>
      <c r="Y1038" s="928"/>
      <c r="Z1038" s="927">
        <f>'事業主控（こちらにご入力下さい）'!Z1038</f>
        <v>0</v>
      </c>
      <c r="AA1038" s="928"/>
      <c r="AB1038" s="928"/>
      <c r="AC1038" s="928"/>
      <c r="AD1038" s="927">
        <f>'事業主控（こちらにご入力下さい）'!AD1038</f>
        <v>0</v>
      </c>
      <c r="AE1038" s="928"/>
      <c r="AF1038" s="928"/>
      <c r="AG1038" s="928"/>
      <c r="AH1038" s="927">
        <f>'事業主控（こちらにご入力下さい）'!AH1038</f>
        <v>0</v>
      </c>
      <c r="AI1038" s="928"/>
      <c r="AJ1038" s="928"/>
      <c r="AK1038" s="1082"/>
      <c r="AL1038" s="439">
        <f>'事業主控（こちらにご入力下さい）'!AL1038</f>
        <v>0</v>
      </c>
      <c r="AM1038" s="1081"/>
      <c r="AN1038" s="708">
        <f>'事業主控（こちらにご入力下さい）'!AN1038</f>
        <v>0</v>
      </c>
      <c r="AO1038" s="709"/>
      <c r="AP1038" s="709"/>
      <c r="AQ1038" s="709"/>
      <c r="AR1038" s="709"/>
      <c r="AS1038" s="58"/>
    </row>
    <row r="1039" spans="2:45" ht="18" customHeight="1" x14ac:dyDescent="0.15">
      <c r="B1039" s="1072">
        <f>'事業主控（こちらにご入力下さい）'!B1039</f>
        <v>0</v>
      </c>
      <c r="C1039" s="1073"/>
      <c r="D1039" s="1073"/>
      <c r="E1039" s="1073"/>
      <c r="F1039" s="1073"/>
      <c r="G1039" s="1073"/>
      <c r="H1039" s="1073"/>
      <c r="I1039" s="1160"/>
      <c r="J1039" s="1072">
        <f>'事業主控（こちらにご入力下さい）'!J1039</f>
        <v>0</v>
      </c>
      <c r="K1039" s="1073"/>
      <c r="L1039" s="1073"/>
      <c r="M1039" s="1073"/>
      <c r="N1039" s="1074"/>
      <c r="O1039" s="71">
        <f>'事業主控（こちらにご入力下さい）'!O1039</f>
        <v>0</v>
      </c>
      <c r="P1039" s="5" t="s">
        <v>45</v>
      </c>
      <c r="Q1039" s="71">
        <f>'事業主控（こちらにご入力下さい）'!Q1039</f>
        <v>0</v>
      </c>
      <c r="R1039" s="5" t="s">
        <v>46</v>
      </c>
      <c r="S1039" s="71">
        <f>'事業主控（こちらにご入力下さい）'!S1039</f>
        <v>0</v>
      </c>
      <c r="T1039" s="1022" t="s">
        <v>47</v>
      </c>
      <c r="U1039" s="1022"/>
      <c r="V1039" s="742">
        <f>'事業主控（こちらにご入力下さい）'!V1039</f>
        <v>0</v>
      </c>
      <c r="W1039" s="743"/>
      <c r="X1039" s="743"/>
      <c r="Y1039" s="66"/>
      <c r="Z1039" s="53"/>
      <c r="AA1039" s="73"/>
      <c r="AB1039" s="73"/>
      <c r="AC1039" s="66"/>
      <c r="AD1039" s="53"/>
      <c r="AE1039" s="73"/>
      <c r="AF1039" s="73"/>
      <c r="AG1039" s="66"/>
      <c r="AH1039" s="744">
        <f>'事業主控（こちらにご入力下さい）'!AH1039</f>
        <v>0</v>
      </c>
      <c r="AI1039" s="745"/>
      <c r="AJ1039" s="745"/>
      <c r="AK1039" s="1080"/>
      <c r="AL1039" s="53"/>
      <c r="AM1039" s="54"/>
      <c r="AN1039" s="744">
        <f>'事業主控（こちらにご入力下さい）'!AN1039</f>
        <v>0</v>
      </c>
      <c r="AO1039" s="745"/>
      <c r="AP1039" s="745"/>
      <c r="AQ1039" s="745"/>
      <c r="AR1039" s="745"/>
      <c r="AS1039" s="74"/>
    </row>
    <row r="1040" spans="2:45" ht="18" customHeight="1" x14ac:dyDescent="0.15">
      <c r="B1040" s="1075"/>
      <c r="C1040" s="1076"/>
      <c r="D1040" s="1076"/>
      <c r="E1040" s="1076"/>
      <c r="F1040" s="1076"/>
      <c r="G1040" s="1076"/>
      <c r="H1040" s="1076"/>
      <c r="I1040" s="1161"/>
      <c r="J1040" s="1075"/>
      <c r="K1040" s="1076"/>
      <c r="L1040" s="1076"/>
      <c r="M1040" s="1076"/>
      <c r="N1040" s="1077"/>
      <c r="O1040" s="75">
        <f>'事業主控（こちらにご入力下さい）'!O1040</f>
        <v>0</v>
      </c>
      <c r="P1040" s="16" t="s">
        <v>45</v>
      </c>
      <c r="Q1040" s="75">
        <f>'事業主控（こちらにご入力下さい）'!Q1040</f>
        <v>0</v>
      </c>
      <c r="R1040" s="16" t="s">
        <v>46</v>
      </c>
      <c r="S1040" s="75">
        <f>'事業主控（こちらにご入力下さい）'!S1040</f>
        <v>0</v>
      </c>
      <c r="T1040" s="480" t="s">
        <v>48</v>
      </c>
      <c r="U1040" s="480"/>
      <c r="V1040" s="927">
        <f>'事業主控（こちらにご入力下さい）'!V1040</f>
        <v>0</v>
      </c>
      <c r="W1040" s="928"/>
      <c r="X1040" s="928"/>
      <c r="Y1040" s="928"/>
      <c r="Z1040" s="927">
        <f>'事業主控（こちらにご入力下さい）'!Z1040</f>
        <v>0</v>
      </c>
      <c r="AA1040" s="928"/>
      <c r="AB1040" s="928"/>
      <c r="AC1040" s="928"/>
      <c r="AD1040" s="927">
        <f>'事業主控（こちらにご入力下さい）'!AD1040</f>
        <v>0</v>
      </c>
      <c r="AE1040" s="928"/>
      <c r="AF1040" s="928"/>
      <c r="AG1040" s="928"/>
      <c r="AH1040" s="927">
        <f>'事業主控（こちらにご入力下さい）'!AH1040</f>
        <v>0</v>
      </c>
      <c r="AI1040" s="928"/>
      <c r="AJ1040" s="928"/>
      <c r="AK1040" s="1082"/>
      <c r="AL1040" s="439">
        <f>'事業主控（こちらにご入力下さい）'!AL1040</f>
        <v>0</v>
      </c>
      <c r="AM1040" s="1081"/>
      <c r="AN1040" s="708">
        <f>'事業主控（こちらにご入力下さい）'!AN1040</f>
        <v>0</v>
      </c>
      <c r="AO1040" s="709"/>
      <c r="AP1040" s="709"/>
      <c r="AQ1040" s="709"/>
      <c r="AR1040" s="709"/>
      <c r="AS1040" s="58"/>
    </row>
    <row r="1041" spans="2:45" ht="18" customHeight="1" x14ac:dyDescent="0.15">
      <c r="B1041" s="1072">
        <f>'事業主控（こちらにご入力下さい）'!B1041</f>
        <v>0</v>
      </c>
      <c r="C1041" s="1073"/>
      <c r="D1041" s="1073"/>
      <c r="E1041" s="1073"/>
      <c r="F1041" s="1073"/>
      <c r="G1041" s="1073"/>
      <c r="H1041" s="1073"/>
      <c r="I1041" s="1160"/>
      <c r="J1041" s="1072">
        <f>'事業主控（こちらにご入力下さい）'!J1041</f>
        <v>0</v>
      </c>
      <c r="K1041" s="1073"/>
      <c r="L1041" s="1073"/>
      <c r="M1041" s="1073"/>
      <c r="N1041" s="1074"/>
      <c r="O1041" s="71">
        <f>'事業主控（こちらにご入力下さい）'!O1041</f>
        <v>0</v>
      </c>
      <c r="P1041" s="5" t="s">
        <v>45</v>
      </c>
      <c r="Q1041" s="71">
        <f>'事業主控（こちらにご入力下さい）'!Q1041</f>
        <v>0</v>
      </c>
      <c r="R1041" s="5" t="s">
        <v>46</v>
      </c>
      <c r="S1041" s="71">
        <f>'事業主控（こちらにご入力下さい）'!S1041</f>
        <v>0</v>
      </c>
      <c r="T1041" s="1022" t="s">
        <v>47</v>
      </c>
      <c r="U1041" s="1022"/>
      <c r="V1041" s="742">
        <f>'事業主控（こちらにご入力下さい）'!V1041</f>
        <v>0</v>
      </c>
      <c r="W1041" s="743"/>
      <c r="X1041" s="743"/>
      <c r="Y1041" s="66"/>
      <c r="Z1041" s="53"/>
      <c r="AA1041" s="73"/>
      <c r="AB1041" s="73"/>
      <c r="AC1041" s="66"/>
      <c r="AD1041" s="53"/>
      <c r="AE1041" s="73"/>
      <c r="AF1041" s="73"/>
      <c r="AG1041" s="66"/>
      <c r="AH1041" s="744">
        <f>'事業主控（こちらにご入力下さい）'!AH1041</f>
        <v>0</v>
      </c>
      <c r="AI1041" s="745"/>
      <c r="AJ1041" s="745"/>
      <c r="AK1041" s="1080"/>
      <c r="AL1041" s="53"/>
      <c r="AM1041" s="54"/>
      <c r="AN1041" s="744">
        <f>'事業主控（こちらにご入力下さい）'!AN1041</f>
        <v>0</v>
      </c>
      <c r="AO1041" s="745"/>
      <c r="AP1041" s="745"/>
      <c r="AQ1041" s="745"/>
      <c r="AR1041" s="745"/>
      <c r="AS1041" s="74"/>
    </row>
    <row r="1042" spans="2:45" ht="18" customHeight="1" x14ac:dyDescent="0.15">
      <c r="B1042" s="1075"/>
      <c r="C1042" s="1076"/>
      <c r="D1042" s="1076"/>
      <c r="E1042" s="1076"/>
      <c r="F1042" s="1076"/>
      <c r="G1042" s="1076"/>
      <c r="H1042" s="1076"/>
      <c r="I1042" s="1161"/>
      <c r="J1042" s="1075"/>
      <c r="K1042" s="1076"/>
      <c r="L1042" s="1076"/>
      <c r="M1042" s="1076"/>
      <c r="N1042" s="1077"/>
      <c r="O1042" s="75">
        <f>'事業主控（こちらにご入力下さい）'!O1042</f>
        <v>0</v>
      </c>
      <c r="P1042" s="16" t="s">
        <v>45</v>
      </c>
      <c r="Q1042" s="75">
        <f>'事業主控（こちらにご入力下さい）'!Q1042</f>
        <v>0</v>
      </c>
      <c r="R1042" s="16" t="s">
        <v>46</v>
      </c>
      <c r="S1042" s="75">
        <f>'事業主控（こちらにご入力下さい）'!S1042</f>
        <v>0</v>
      </c>
      <c r="T1042" s="480" t="s">
        <v>48</v>
      </c>
      <c r="U1042" s="480"/>
      <c r="V1042" s="927">
        <f>'事業主控（こちらにご入力下さい）'!V1042</f>
        <v>0</v>
      </c>
      <c r="W1042" s="928"/>
      <c r="X1042" s="928"/>
      <c r="Y1042" s="928"/>
      <c r="Z1042" s="927">
        <f>'事業主控（こちらにご入力下さい）'!Z1042</f>
        <v>0</v>
      </c>
      <c r="AA1042" s="928"/>
      <c r="AB1042" s="928"/>
      <c r="AC1042" s="928"/>
      <c r="AD1042" s="927">
        <f>'事業主控（こちらにご入力下さい）'!AD1042</f>
        <v>0</v>
      </c>
      <c r="AE1042" s="928"/>
      <c r="AF1042" s="928"/>
      <c r="AG1042" s="928"/>
      <c r="AH1042" s="927">
        <f>'事業主控（こちらにご入力下さい）'!AH1042</f>
        <v>0</v>
      </c>
      <c r="AI1042" s="928"/>
      <c r="AJ1042" s="928"/>
      <c r="AK1042" s="1082"/>
      <c r="AL1042" s="439">
        <f>'事業主控（こちらにご入力下さい）'!AL1042</f>
        <v>0</v>
      </c>
      <c r="AM1042" s="1081"/>
      <c r="AN1042" s="708">
        <f>'事業主控（こちらにご入力下さい）'!AN1042</f>
        <v>0</v>
      </c>
      <c r="AO1042" s="709"/>
      <c r="AP1042" s="709"/>
      <c r="AQ1042" s="709"/>
      <c r="AR1042" s="709"/>
      <c r="AS1042" s="58"/>
    </row>
    <row r="1043" spans="2:45" ht="18" customHeight="1" x14ac:dyDescent="0.15">
      <c r="B1043" s="1072">
        <f>'事業主控（こちらにご入力下さい）'!B1043</f>
        <v>0</v>
      </c>
      <c r="C1043" s="1073"/>
      <c r="D1043" s="1073"/>
      <c r="E1043" s="1073"/>
      <c r="F1043" s="1073"/>
      <c r="G1043" s="1073"/>
      <c r="H1043" s="1073"/>
      <c r="I1043" s="1160"/>
      <c r="J1043" s="1072">
        <f>'事業主控（こちらにご入力下さい）'!J1043</f>
        <v>0</v>
      </c>
      <c r="K1043" s="1073"/>
      <c r="L1043" s="1073"/>
      <c r="M1043" s="1073"/>
      <c r="N1043" s="1074"/>
      <c r="O1043" s="71">
        <f>'事業主控（こちらにご入力下さい）'!O1043</f>
        <v>0</v>
      </c>
      <c r="P1043" s="5" t="s">
        <v>45</v>
      </c>
      <c r="Q1043" s="71">
        <f>'事業主控（こちらにご入力下さい）'!Q1043</f>
        <v>0</v>
      </c>
      <c r="R1043" s="5" t="s">
        <v>46</v>
      </c>
      <c r="S1043" s="71">
        <f>'事業主控（こちらにご入力下さい）'!S1043</f>
        <v>0</v>
      </c>
      <c r="T1043" s="1022" t="s">
        <v>47</v>
      </c>
      <c r="U1043" s="1022"/>
      <c r="V1043" s="742">
        <f>'事業主控（こちらにご入力下さい）'!V1043</f>
        <v>0</v>
      </c>
      <c r="W1043" s="743"/>
      <c r="X1043" s="743"/>
      <c r="Y1043" s="66"/>
      <c r="Z1043" s="53"/>
      <c r="AA1043" s="73"/>
      <c r="AB1043" s="73"/>
      <c r="AC1043" s="66"/>
      <c r="AD1043" s="53"/>
      <c r="AE1043" s="73"/>
      <c r="AF1043" s="73"/>
      <c r="AG1043" s="66"/>
      <c r="AH1043" s="744">
        <f>'事業主控（こちらにご入力下さい）'!AH1043</f>
        <v>0</v>
      </c>
      <c r="AI1043" s="745"/>
      <c r="AJ1043" s="745"/>
      <c r="AK1043" s="1080"/>
      <c r="AL1043" s="53"/>
      <c r="AM1043" s="54"/>
      <c r="AN1043" s="744">
        <f>'事業主控（こちらにご入力下さい）'!AN1043</f>
        <v>0</v>
      </c>
      <c r="AO1043" s="745"/>
      <c r="AP1043" s="745"/>
      <c r="AQ1043" s="745"/>
      <c r="AR1043" s="745"/>
      <c r="AS1043" s="74"/>
    </row>
    <row r="1044" spans="2:45" ht="18" customHeight="1" x14ac:dyDescent="0.15">
      <c r="B1044" s="1075"/>
      <c r="C1044" s="1076"/>
      <c r="D1044" s="1076"/>
      <c r="E1044" s="1076"/>
      <c r="F1044" s="1076"/>
      <c r="G1044" s="1076"/>
      <c r="H1044" s="1076"/>
      <c r="I1044" s="1161"/>
      <c r="J1044" s="1075"/>
      <c r="K1044" s="1076"/>
      <c r="L1044" s="1076"/>
      <c r="M1044" s="1076"/>
      <c r="N1044" s="1077"/>
      <c r="O1044" s="75">
        <f>'事業主控（こちらにご入力下さい）'!O1044</f>
        <v>0</v>
      </c>
      <c r="P1044" s="16" t="s">
        <v>45</v>
      </c>
      <c r="Q1044" s="75">
        <f>'事業主控（こちらにご入力下さい）'!Q1044</f>
        <v>0</v>
      </c>
      <c r="R1044" s="16" t="s">
        <v>46</v>
      </c>
      <c r="S1044" s="75">
        <f>'事業主控（こちらにご入力下さい）'!S1044</f>
        <v>0</v>
      </c>
      <c r="T1044" s="480" t="s">
        <v>48</v>
      </c>
      <c r="U1044" s="480"/>
      <c r="V1044" s="927">
        <f>'事業主控（こちらにご入力下さい）'!V1044</f>
        <v>0</v>
      </c>
      <c r="W1044" s="928"/>
      <c r="X1044" s="928"/>
      <c r="Y1044" s="928"/>
      <c r="Z1044" s="927">
        <f>'事業主控（こちらにご入力下さい）'!Z1044</f>
        <v>0</v>
      </c>
      <c r="AA1044" s="928"/>
      <c r="AB1044" s="928"/>
      <c r="AC1044" s="928"/>
      <c r="AD1044" s="927">
        <f>'事業主控（こちらにご入力下さい）'!AD1044</f>
        <v>0</v>
      </c>
      <c r="AE1044" s="928"/>
      <c r="AF1044" s="928"/>
      <c r="AG1044" s="928"/>
      <c r="AH1044" s="927">
        <f>'事業主控（こちらにご入力下さい）'!AH1044</f>
        <v>0</v>
      </c>
      <c r="AI1044" s="928"/>
      <c r="AJ1044" s="928"/>
      <c r="AK1044" s="1082"/>
      <c r="AL1044" s="439">
        <f>'事業主控（こちらにご入力下さい）'!AL1044</f>
        <v>0</v>
      </c>
      <c r="AM1044" s="1081"/>
      <c r="AN1044" s="708">
        <f>'事業主控（こちらにご入力下さい）'!AN1044</f>
        <v>0</v>
      </c>
      <c r="AO1044" s="709"/>
      <c r="AP1044" s="709"/>
      <c r="AQ1044" s="709"/>
      <c r="AR1044" s="709"/>
      <c r="AS1044" s="58"/>
    </row>
    <row r="1045" spans="2:45" ht="18" customHeight="1" x14ac:dyDescent="0.15">
      <c r="B1045" s="1072">
        <f>'事業主控（こちらにご入力下さい）'!B1045</f>
        <v>0</v>
      </c>
      <c r="C1045" s="1073"/>
      <c r="D1045" s="1073"/>
      <c r="E1045" s="1073"/>
      <c r="F1045" s="1073"/>
      <c r="G1045" s="1073"/>
      <c r="H1045" s="1073"/>
      <c r="I1045" s="1160"/>
      <c r="J1045" s="1072">
        <f>'事業主控（こちらにご入力下さい）'!J1045</f>
        <v>0</v>
      </c>
      <c r="K1045" s="1073"/>
      <c r="L1045" s="1073"/>
      <c r="M1045" s="1073"/>
      <c r="N1045" s="1074"/>
      <c r="O1045" s="71">
        <f>'事業主控（こちらにご入力下さい）'!O1045</f>
        <v>0</v>
      </c>
      <c r="P1045" s="5" t="s">
        <v>45</v>
      </c>
      <c r="Q1045" s="71">
        <f>'事業主控（こちらにご入力下さい）'!Q1045</f>
        <v>0</v>
      </c>
      <c r="R1045" s="5" t="s">
        <v>46</v>
      </c>
      <c r="S1045" s="71">
        <f>'事業主控（こちらにご入力下さい）'!S1045</f>
        <v>0</v>
      </c>
      <c r="T1045" s="1022" t="s">
        <v>47</v>
      </c>
      <c r="U1045" s="1022"/>
      <c r="V1045" s="742">
        <f>'事業主控（こちらにご入力下さい）'!V1045</f>
        <v>0</v>
      </c>
      <c r="W1045" s="743"/>
      <c r="X1045" s="743"/>
      <c r="Y1045" s="66"/>
      <c r="Z1045" s="53"/>
      <c r="AA1045" s="73"/>
      <c r="AB1045" s="73"/>
      <c r="AC1045" s="66"/>
      <c r="AD1045" s="53"/>
      <c r="AE1045" s="73"/>
      <c r="AF1045" s="73"/>
      <c r="AG1045" s="66"/>
      <c r="AH1045" s="744">
        <f>'事業主控（こちらにご入力下さい）'!AH1045</f>
        <v>0</v>
      </c>
      <c r="AI1045" s="745"/>
      <c r="AJ1045" s="745"/>
      <c r="AK1045" s="1080"/>
      <c r="AL1045" s="53"/>
      <c r="AM1045" s="54"/>
      <c r="AN1045" s="744">
        <f>'事業主控（こちらにご入力下さい）'!AN1045</f>
        <v>0</v>
      </c>
      <c r="AO1045" s="745"/>
      <c r="AP1045" s="745"/>
      <c r="AQ1045" s="745"/>
      <c r="AR1045" s="745"/>
      <c r="AS1045" s="74"/>
    </row>
    <row r="1046" spans="2:45" ht="18" customHeight="1" x14ac:dyDescent="0.15">
      <c r="B1046" s="1075"/>
      <c r="C1046" s="1076"/>
      <c r="D1046" s="1076"/>
      <c r="E1046" s="1076"/>
      <c r="F1046" s="1076"/>
      <c r="G1046" s="1076"/>
      <c r="H1046" s="1076"/>
      <c r="I1046" s="1161"/>
      <c r="J1046" s="1075"/>
      <c r="K1046" s="1076"/>
      <c r="L1046" s="1076"/>
      <c r="M1046" s="1076"/>
      <c r="N1046" s="1077"/>
      <c r="O1046" s="75">
        <f>'事業主控（こちらにご入力下さい）'!O1046</f>
        <v>0</v>
      </c>
      <c r="P1046" s="16" t="s">
        <v>45</v>
      </c>
      <c r="Q1046" s="75">
        <f>'事業主控（こちらにご入力下さい）'!Q1046</f>
        <v>0</v>
      </c>
      <c r="R1046" s="16" t="s">
        <v>46</v>
      </c>
      <c r="S1046" s="75">
        <f>'事業主控（こちらにご入力下さい）'!S1046</f>
        <v>0</v>
      </c>
      <c r="T1046" s="480" t="s">
        <v>48</v>
      </c>
      <c r="U1046" s="480"/>
      <c r="V1046" s="927">
        <f>'事業主控（こちらにご入力下さい）'!V1046</f>
        <v>0</v>
      </c>
      <c r="W1046" s="928"/>
      <c r="X1046" s="928"/>
      <c r="Y1046" s="928"/>
      <c r="Z1046" s="927">
        <f>'事業主控（こちらにご入力下さい）'!Z1046</f>
        <v>0</v>
      </c>
      <c r="AA1046" s="928"/>
      <c r="AB1046" s="928"/>
      <c r="AC1046" s="928"/>
      <c r="AD1046" s="927">
        <f>'事業主控（こちらにご入力下さい）'!AD1046</f>
        <v>0</v>
      </c>
      <c r="AE1046" s="928"/>
      <c r="AF1046" s="928"/>
      <c r="AG1046" s="928"/>
      <c r="AH1046" s="927">
        <f>'事業主控（こちらにご入力下さい）'!AH1046</f>
        <v>0</v>
      </c>
      <c r="AI1046" s="928"/>
      <c r="AJ1046" s="928"/>
      <c r="AK1046" s="1082"/>
      <c r="AL1046" s="439">
        <f>'事業主控（こちらにご入力下さい）'!AL1046</f>
        <v>0</v>
      </c>
      <c r="AM1046" s="1081"/>
      <c r="AN1046" s="708">
        <f>'事業主控（こちらにご入力下さい）'!AN1046</f>
        <v>0</v>
      </c>
      <c r="AO1046" s="709"/>
      <c r="AP1046" s="709"/>
      <c r="AQ1046" s="709"/>
      <c r="AR1046" s="709"/>
      <c r="AS1046" s="58"/>
    </row>
    <row r="1047" spans="2:45" ht="18" customHeight="1" x14ac:dyDescent="0.15">
      <c r="B1047" s="441" t="s">
        <v>85</v>
      </c>
      <c r="C1047" s="442"/>
      <c r="D1047" s="442"/>
      <c r="E1047" s="443"/>
      <c r="F1047" s="1163">
        <f>'事業主控（こちらにご入力下さい）'!F1047</f>
        <v>0</v>
      </c>
      <c r="G1047" s="1164"/>
      <c r="H1047" s="1164"/>
      <c r="I1047" s="1164"/>
      <c r="J1047" s="1164"/>
      <c r="K1047" s="1164"/>
      <c r="L1047" s="1164"/>
      <c r="M1047" s="1164"/>
      <c r="N1047" s="1165"/>
      <c r="O1047" s="441" t="s">
        <v>63</v>
      </c>
      <c r="P1047" s="442"/>
      <c r="Q1047" s="442"/>
      <c r="R1047" s="442"/>
      <c r="S1047" s="442"/>
      <c r="T1047" s="442"/>
      <c r="U1047" s="443"/>
      <c r="V1047" s="744">
        <f>'事業主控（こちらにご入力下さい）'!V1047</f>
        <v>0</v>
      </c>
      <c r="W1047" s="745"/>
      <c r="X1047" s="745"/>
      <c r="Y1047" s="1080"/>
      <c r="Z1047" s="53"/>
      <c r="AA1047" s="73"/>
      <c r="AB1047" s="73"/>
      <c r="AC1047" s="66"/>
      <c r="AD1047" s="53"/>
      <c r="AE1047" s="73"/>
      <c r="AF1047" s="73"/>
      <c r="AG1047" s="66"/>
      <c r="AH1047" s="744">
        <f>'事業主控（こちらにご入力下さい）'!AH1047</f>
        <v>0</v>
      </c>
      <c r="AI1047" s="745"/>
      <c r="AJ1047" s="745"/>
      <c r="AK1047" s="1080"/>
      <c r="AL1047" s="53"/>
      <c r="AM1047" s="54"/>
      <c r="AN1047" s="744">
        <f>'事業主控（こちらにご入力下さい）'!AN1047</f>
        <v>0</v>
      </c>
      <c r="AO1047" s="745"/>
      <c r="AP1047" s="745"/>
      <c r="AQ1047" s="745"/>
      <c r="AR1047" s="745"/>
      <c r="AS1047" s="74"/>
    </row>
    <row r="1048" spans="2:45" ht="18" customHeight="1" x14ac:dyDescent="0.15">
      <c r="B1048" s="444"/>
      <c r="C1048" s="445"/>
      <c r="D1048" s="445"/>
      <c r="E1048" s="446"/>
      <c r="F1048" s="1166"/>
      <c r="G1048" s="1167"/>
      <c r="H1048" s="1167"/>
      <c r="I1048" s="1167"/>
      <c r="J1048" s="1167"/>
      <c r="K1048" s="1167"/>
      <c r="L1048" s="1167"/>
      <c r="M1048" s="1167"/>
      <c r="N1048" s="1168"/>
      <c r="O1048" s="444"/>
      <c r="P1048" s="445"/>
      <c r="Q1048" s="445"/>
      <c r="R1048" s="445"/>
      <c r="S1048" s="445"/>
      <c r="T1048" s="445"/>
      <c r="U1048" s="446"/>
      <c r="V1048" s="434">
        <f>'事業主控（こちらにご入力下さい）'!V1048</f>
        <v>0</v>
      </c>
      <c r="W1048" s="1054"/>
      <c r="X1048" s="1054"/>
      <c r="Y1048" s="1055"/>
      <c r="Z1048" s="434">
        <f>'事業主控（こちらにご入力下さい）'!Z1048</f>
        <v>0</v>
      </c>
      <c r="AA1048" s="1052"/>
      <c r="AB1048" s="1052"/>
      <c r="AC1048" s="1053"/>
      <c r="AD1048" s="434">
        <f>'事業主控（こちらにご入力下さい）'!AD1048</f>
        <v>0</v>
      </c>
      <c r="AE1048" s="1052"/>
      <c r="AF1048" s="1052"/>
      <c r="AG1048" s="1053"/>
      <c r="AH1048" s="434">
        <f>'事業主控（こちらにご入力下さい）'!AH1048</f>
        <v>0</v>
      </c>
      <c r="AI1048" s="435"/>
      <c r="AJ1048" s="435"/>
      <c r="AK1048" s="435"/>
      <c r="AL1048" s="55"/>
      <c r="AM1048" s="56"/>
      <c r="AN1048" s="434">
        <f>'事業主控（こちらにご入力下さい）'!AN1048</f>
        <v>0</v>
      </c>
      <c r="AO1048" s="1054"/>
      <c r="AP1048" s="1054"/>
      <c r="AQ1048" s="1054"/>
      <c r="AR1048" s="1054"/>
      <c r="AS1048" s="182"/>
    </row>
    <row r="1049" spans="2:45" ht="18" customHeight="1" x14ac:dyDescent="0.15">
      <c r="B1049" s="447"/>
      <c r="C1049" s="448"/>
      <c r="D1049" s="448"/>
      <c r="E1049" s="449"/>
      <c r="F1049" s="1169"/>
      <c r="G1049" s="1170"/>
      <c r="H1049" s="1170"/>
      <c r="I1049" s="1170"/>
      <c r="J1049" s="1170"/>
      <c r="K1049" s="1170"/>
      <c r="L1049" s="1170"/>
      <c r="M1049" s="1170"/>
      <c r="N1049" s="1171"/>
      <c r="O1049" s="447"/>
      <c r="P1049" s="448"/>
      <c r="Q1049" s="448"/>
      <c r="R1049" s="448"/>
      <c r="S1049" s="448"/>
      <c r="T1049" s="448"/>
      <c r="U1049" s="449"/>
      <c r="V1049" s="708">
        <f>'事業主控（こちらにご入力下さい）'!V1049</f>
        <v>0</v>
      </c>
      <c r="W1049" s="709"/>
      <c r="X1049" s="709"/>
      <c r="Y1049" s="1079"/>
      <c r="Z1049" s="708">
        <f>'事業主控（こちらにご入力下さい）'!Z1049</f>
        <v>0</v>
      </c>
      <c r="AA1049" s="709"/>
      <c r="AB1049" s="709"/>
      <c r="AC1049" s="1079"/>
      <c r="AD1049" s="708">
        <f>'事業主控（こちらにご入力下さい）'!AD1049</f>
        <v>0</v>
      </c>
      <c r="AE1049" s="709"/>
      <c r="AF1049" s="709"/>
      <c r="AG1049" s="1079"/>
      <c r="AH1049" s="708">
        <f>'事業主控（こちらにご入力下さい）'!AH1049</f>
        <v>0</v>
      </c>
      <c r="AI1049" s="709"/>
      <c r="AJ1049" s="709"/>
      <c r="AK1049" s="1079"/>
      <c r="AL1049" s="57"/>
      <c r="AM1049" s="58"/>
      <c r="AN1049" s="708">
        <f>'事業主控（こちらにご入力下さい）'!AN1049</f>
        <v>0</v>
      </c>
      <c r="AO1049" s="709"/>
      <c r="AP1049" s="709"/>
      <c r="AQ1049" s="709"/>
      <c r="AR1049" s="709"/>
      <c r="AS1049" s="58"/>
    </row>
    <row r="1050" spans="2:45" ht="18" customHeight="1" x14ac:dyDescent="0.15">
      <c r="AN1050" s="1078">
        <f>'事業主控（こちらにご入力下さい）'!AN1050:AR1050</f>
        <v>0</v>
      </c>
      <c r="AO1050" s="1078"/>
      <c r="AP1050" s="1078"/>
      <c r="AQ1050" s="1078"/>
      <c r="AR1050" s="1078"/>
    </row>
    <row r="1051" spans="2:45" ht="31.5" customHeight="1" x14ac:dyDescent="0.15">
      <c r="AN1051" s="82"/>
      <c r="AO1051" s="82"/>
      <c r="AP1051" s="82"/>
      <c r="AQ1051" s="82"/>
      <c r="AR1051" s="82"/>
    </row>
    <row r="1052" spans="2:45" ht="7.5" customHeight="1" x14ac:dyDescent="0.15">
      <c r="X1052" s="6"/>
      <c r="Y1052" s="6"/>
    </row>
    <row r="1053" spans="2:45" ht="10.5" customHeight="1" x14ac:dyDescent="0.15">
      <c r="X1053" s="6"/>
      <c r="Y1053" s="6"/>
    </row>
    <row r="1054" spans="2:45" ht="5.25" customHeight="1" x14ac:dyDescent="0.15">
      <c r="X1054" s="6"/>
      <c r="Y1054" s="6"/>
    </row>
    <row r="1055" spans="2:45" ht="5.25" customHeight="1" x14ac:dyDescent="0.15">
      <c r="X1055" s="6"/>
      <c r="Y1055" s="6"/>
    </row>
    <row r="1056" spans="2:45" ht="5.25" customHeight="1" x14ac:dyDescent="0.15">
      <c r="X1056" s="6"/>
      <c r="Y1056" s="6"/>
    </row>
    <row r="1057" spans="2:45" ht="5.25" customHeight="1" x14ac:dyDescent="0.15">
      <c r="X1057" s="6"/>
      <c r="Y1057" s="6"/>
    </row>
    <row r="1058" spans="2:45" ht="17.25" customHeight="1" x14ac:dyDescent="0.15">
      <c r="B1058" s="2" t="s">
        <v>50</v>
      </c>
      <c r="S1058" s="4"/>
      <c r="T1058" s="4"/>
      <c r="U1058" s="4"/>
      <c r="V1058" s="4"/>
      <c r="W1058" s="4"/>
      <c r="AL1058" s="48"/>
      <c r="AM1058" s="48"/>
      <c r="AN1058" s="48"/>
      <c r="AO1058" s="48"/>
    </row>
    <row r="1059" spans="2:45" ht="12.75" customHeight="1" x14ac:dyDescent="0.15">
      <c r="M1059" s="49"/>
      <c r="N1059" s="49"/>
      <c r="O1059" s="49"/>
      <c r="P1059" s="49"/>
      <c r="Q1059" s="49"/>
      <c r="R1059" s="49"/>
      <c r="S1059" s="49"/>
      <c r="T1059" s="50"/>
      <c r="U1059" s="50"/>
      <c r="V1059" s="50"/>
      <c r="W1059" s="50"/>
      <c r="X1059" s="50"/>
      <c r="Y1059" s="50"/>
      <c r="Z1059" s="50"/>
      <c r="AA1059" s="49"/>
      <c r="AB1059" s="49"/>
      <c r="AC1059" s="49"/>
      <c r="AL1059" s="48"/>
      <c r="AM1059" s="560" t="s">
        <v>268</v>
      </c>
      <c r="AN1059" s="1172"/>
      <c r="AO1059" s="1172"/>
      <c r="AP1059" s="1173"/>
    </row>
    <row r="1060" spans="2:45" ht="12.75" customHeight="1" x14ac:dyDescent="0.15">
      <c r="M1060" s="49"/>
      <c r="N1060" s="49"/>
      <c r="O1060" s="49"/>
      <c r="P1060" s="49"/>
      <c r="Q1060" s="49"/>
      <c r="R1060" s="49"/>
      <c r="S1060" s="49"/>
      <c r="T1060" s="50"/>
      <c r="U1060" s="50"/>
      <c r="V1060" s="50"/>
      <c r="W1060" s="50"/>
      <c r="X1060" s="50"/>
      <c r="Y1060" s="50"/>
      <c r="Z1060" s="50"/>
      <c r="AA1060" s="49"/>
      <c r="AB1060" s="49"/>
      <c r="AC1060" s="49"/>
      <c r="AL1060" s="48"/>
      <c r="AM1060" s="1174"/>
      <c r="AN1060" s="1175"/>
      <c r="AO1060" s="1175"/>
      <c r="AP1060" s="1176"/>
    </row>
    <row r="1061" spans="2:45" ht="12.75" customHeight="1" x14ac:dyDescent="0.15">
      <c r="M1061" s="49"/>
      <c r="N1061" s="49"/>
      <c r="O1061" s="49"/>
      <c r="P1061" s="49"/>
      <c r="Q1061" s="49"/>
      <c r="R1061" s="49"/>
      <c r="S1061" s="49"/>
      <c r="T1061" s="49"/>
      <c r="U1061" s="49"/>
      <c r="V1061" s="49"/>
      <c r="W1061" s="49"/>
      <c r="X1061" s="49"/>
      <c r="Y1061" s="49"/>
      <c r="Z1061" s="49"/>
      <c r="AA1061" s="49"/>
      <c r="AB1061" s="49"/>
      <c r="AC1061" s="49"/>
      <c r="AL1061" s="48"/>
      <c r="AM1061" s="48"/>
      <c r="AN1061" s="222"/>
      <c r="AO1061" s="222"/>
    </row>
    <row r="1062" spans="2:45" ht="6" customHeight="1" x14ac:dyDescent="0.15">
      <c r="M1062" s="49"/>
      <c r="N1062" s="49"/>
      <c r="O1062" s="49"/>
      <c r="P1062" s="49"/>
      <c r="Q1062" s="49"/>
      <c r="R1062" s="49"/>
      <c r="S1062" s="49"/>
      <c r="T1062" s="49"/>
      <c r="U1062" s="49"/>
      <c r="V1062" s="49"/>
      <c r="W1062" s="49"/>
      <c r="X1062" s="49"/>
      <c r="Y1062" s="49"/>
      <c r="Z1062" s="49"/>
      <c r="AA1062" s="49"/>
      <c r="AB1062" s="49"/>
      <c r="AC1062" s="49"/>
      <c r="AL1062" s="48"/>
      <c r="AM1062" s="48"/>
    </row>
    <row r="1063" spans="2:45" ht="12.75" customHeight="1" x14ac:dyDescent="0.15">
      <c r="B1063" s="566" t="s">
        <v>2</v>
      </c>
      <c r="C1063" s="567"/>
      <c r="D1063" s="567"/>
      <c r="E1063" s="567"/>
      <c r="F1063" s="567"/>
      <c r="G1063" s="567"/>
      <c r="H1063" s="567"/>
      <c r="I1063" s="567"/>
      <c r="J1063" s="569" t="s">
        <v>10</v>
      </c>
      <c r="K1063" s="569"/>
      <c r="L1063" s="3" t="s">
        <v>3</v>
      </c>
      <c r="M1063" s="569" t="s">
        <v>11</v>
      </c>
      <c r="N1063" s="569"/>
      <c r="O1063" s="570" t="s">
        <v>12</v>
      </c>
      <c r="P1063" s="569"/>
      <c r="Q1063" s="569"/>
      <c r="R1063" s="569"/>
      <c r="S1063" s="569"/>
      <c r="T1063" s="569"/>
      <c r="U1063" s="569" t="s">
        <v>13</v>
      </c>
      <c r="V1063" s="569"/>
      <c r="W1063" s="569"/>
      <c r="AD1063" s="5"/>
      <c r="AE1063" s="5"/>
      <c r="AF1063" s="5"/>
      <c r="AG1063" s="5"/>
      <c r="AH1063" s="5"/>
      <c r="AI1063" s="5"/>
      <c r="AJ1063" s="5"/>
      <c r="AL1063" s="571">
        <f>$AL$9</f>
        <v>0</v>
      </c>
      <c r="AM1063" s="572"/>
      <c r="AN1063" s="502" t="s">
        <v>4</v>
      </c>
      <c r="AO1063" s="502"/>
      <c r="AP1063" s="572">
        <v>26</v>
      </c>
      <c r="AQ1063" s="572"/>
      <c r="AR1063" s="502" t="s">
        <v>5</v>
      </c>
      <c r="AS1063" s="503"/>
    </row>
    <row r="1064" spans="2:45" ht="13.5" customHeight="1" x14ac:dyDescent="0.15">
      <c r="B1064" s="567"/>
      <c r="C1064" s="567"/>
      <c r="D1064" s="567"/>
      <c r="E1064" s="567"/>
      <c r="F1064" s="567"/>
      <c r="G1064" s="567"/>
      <c r="H1064" s="567"/>
      <c r="I1064" s="567"/>
      <c r="J1064" s="508" t="str">
        <f>$J$10</f>
        <v>1</v>
      </c>
      <c r="K1064" s="510" t="str">
        <f>$K$10</f>
        <v>2</v>
      </c>
      <c r="L1064" s="513" t="str">
        <f>$L$10</f>
        <v>1</v>
      </c>
      <c r="M1064" s="516" t="str">
        <f>$M$10</f>
        <v>0</v>
      </c>
      <c r="N1064" s="510" t="str">
        <f>$N$10</f>
        <v>3</v>
      </c>
      <c r="O1064" s="516" t="str">
        <f>$O$10</f>
        <v>9</v>
      </c>
      <c r="P1064" s="519" t="str">
        <f>$P$10</f>
        <v>3</v>
      </c>
      <c r="Q1064" s="519" t="str">
        <f>$Q$10</f>
        <v>9</v>
      </c>
      <c r="R1064" s="519" t="str">
        <f>$R$10</f>
        <v>0</v>
      </c>
      <c r="S1064" s="519" t="str">
        <f>$S$10</f>
        <v>2</v>
      </c>
      <c r="T1064" s="510" t="str">
        <f>$T$10</f>
        <v>5</v>
      </c>
      <c r="U1064" s="516">
        <f>$U$10</f>
        <v>0</v>
      </c>
      <c r="V1064" s="519">
        <f>$V$10</f>
        <v>0</v>
      </c>
      <c r="W1064" s="510">
        <f>$W$10</f>
        <v>0</v>
      </c>
      <c r="AD1064" s="5"/>
      <c r="AE1064" s="5"/>
      <c r="AF1064" s="5"/>
      <c r="AG1064" s="5"/>
      <c r="AH1064" s="5"/>
      <c r="AI1064" s="5"/>
      <c r="AJ1064" s="5"/>
      <c r="AL1064" s="573"/>
      <c r="AM1064" s="574"/>
      <c r="AN1064" s="504"/>
      <c r="AO1064" s="504"/>
      <c r="AP1064" s="574"/>
      <c r="AQ1064" s="574"/>
      <c r="AR1064" s="504"/>
      <c r="AS1064" s="505"/>
    </row>
    <row r="1065" spans="2:45" ht="9" customHeight="1" x14ac:dyDescent="0.15">
      <c r="B1065" s="567"/>
      <c r="C1065" s="567"/>
      <c r="D1065" s="567"/>
      <c r="E1065" s="567"/>
      <c r="F1065" s="567"/>
      <c r="G1065" s="567"/>
      <c r="H1065" s="567"/>
      <c r="I1065" s="567"/>
      <c r="J1065" s="509"/>
      <c r="K1065" s="511"/>
      <c r="L1065" s="514"/>
      <c r="M1065" s="517"/>
      <c r="N1065" s="511"/>
      <c r="O1065" s="517"/>
      <c r="P1065" s="520"/>
      <c r="Q1065" s="520"/>
      <c r="R1065" s="520"/>
      <c r="S1065" s="520"/>
      <c r="T1065" s="511"/>
      <c r="U1065" s="517"/>
      <c r="V1065" s="520"/>
      <c r="W1065" s="511"/>
      <c r="AD1065" s="5"/>
      <c r="AE1065" s="5"/>
      <c r="AF1065" s="5"/>
      <c r="AG1065" s="5"/>
      <c r="AH1065" s="5"/>
      <c r="AI1065" s="5"/>
      <c r="AJ1065" s="5"/>
      <c r="AL1065" s="575"/>
      <c r="AM1065" s="576"/>
      <c r="AN1065" s="506"/>
      <c r="AO1065" s="506"/>
      <c r="AP1065" s="576"/>
      <c r="AQ1065" s="576"/>
      <c r="AR1065" s="506"/>
      <c r="AS1065" s="507"/>
    </row>
    <row r="1066" spans="2:45" ht="6" customHeight="1" x14ac:dyDescent="0.15">
      <c r="B1066" s="568"/>
      <c r="C1066" s="568"/>
      <c r="D1066" s="568"/>
      <c r="E1066" s="568"/>
      <c r="F1066" s="568"/>
      <c r="G1066" s="568"/>
      <c r="H1066" s="568"/>
      <c r="I1066" s="568"/>
      <c r="J1066" s="509"/>
      <c r="K1066" s="512"/>
      <c r="L1066" s="515"/>
      <c r="M1066" s="518"/>
      <c r="N1066" s="512"/>
      <c r="O1066" s="518"/>
      <c r="P1066" s="521"/>
      <c r="Q1066" s="521"/>
      <c r="R1066" s="521"/>
      <c r="S1066" s="521"/>
      <c r="T1066" s="512"/>
      <c r="U1066" s="518"/>
      <c r="V1066" s="521"/>
      <c r="W1066" s="512"/>
    </row>
    <row r="1067" spans="2:45" ht="15" customHeight="1" x14ac:dyDescent="0.15">
      <c r="B1067" s="487" t="s">
        <v>51</v>
      </c>
      <c r="C1067" s="488"/>
      <c r="D1067" s="488"/>
      <c r="E1067" s="488"/>
      <c r="F1067" s="488"/>
      <c r="G1067" s="488"/>
      <c r="H1067" s="488"/>
      <c r="I1067" s="489"/>
      <c r="J1067" s="487" t="s">
        <v>6</v>
      </c>
      <c r="K1067" s="488"/>
      <c r="L1067" s="488"/>
      <c r="M1067" s="488"/>
      <c r="N1067" s="496"/>
      <c r="O1067" s="499" t="s">
        <v>52</v>
      </c>
      <c r="P1067" s="488"/>
      <c r="Q1067" s="488"/>
      <c r="R1067" s="488"/>
      <c r="S1067" s="488"/>
      <c r="T1067" s="488"/>
      <c r="U1067" s="489"/>
      <c r="V1067" s="12" t="s">
        <v>53</v>
      </c>
      <c r="W1067" s="27"/>
      <c r="X1067" s="27"/>
      <c r="Y1067" s="526" t="s">
        <v>54</v>
      </c>
      <c r="Z1067" s="526"/>
      <c r="AA1067" s="526"/>
      <c r="AB1067" s="526"/>
      <c r="AC1067" s="526"/>
      <c r="AD1067" s="526"/>
      <c r="AE1067" s="526"/>
      <c r="AF1067" s="526"/>
      <c r="AG1067" s="526"/>
      <c r="AH1067" s="526"/>
      <c r="AI1067" s="27"/>
      <c r="AJ1067" s="27"/>
      <c r="AK1067" s="28"/>
      <c r="AL1067" s="527" t="s">
        <v>55</v>
      </c>
      <c r="AM1067" s="527"/>
      <c r="AN1067" s="528" t="s">
        <v>62</v>
      </c>
      <c r="AO1067" s="528"/>
      <c r="AP1067" s="528"/>
      <c r="AQ1067" s="528"/>
      <c r="AR1067" s="528"/>
      <c r="AS1067" s="529"/>
    </row>
    <row r="1068" spans="2:45" ht="13.5" customHeight="1" x14ac:dyDescent="0.15">
      <c r="B1068" s="490"/>
      <c r="C1068" s="491"/>
      <c r="D1068" s="491"/>
      <c r="E1068" s="491"/>
      <c r="F1068" s="491"/>
      <c r="G1068" s="491"/>
      <c r="H1068" s="491"/>
      <c r="I1068" s="492"/>
      <c r="J1068" s="490"/>
      <c r="K1068" s="491"/>
      <c r="L1068" s="491"/>
      <c r="M1068" s="491"/>
      <c r="N1068" s="497"/>
      <c r="O1068" s="500"/>
      <c r="P1068" s="491"/>
      <c r="Q1068" s="491"/>
      <c r="R1068" s="491"/>
      <c r="S1068" s="491"/>
      <c r="T1068" s="491"/>
      <c r="U1068" s="492"/>
      <c r="V1068" s="530" t="s">
        <v>7</v>
      </c>
      <c r="W1068" s="643"/>
      <c r="X1068" s="643"/>
      <c r="Y1068" s="644"/>
      <c r="Z1068" s="536" t="s">
        <v>16</v>
      </c>
      <c r="AA1068" s="537"/>
      <c r="AB1068" s="537"/>
      <c r="AC1068" s="538"/>
      <c r="AD1068" s="648" t="s">
        <v>17</v>
      </c>
      <c r="AE1068" s="649"/>
      <c r="AF1068" s="649"/>
      <c r="AG1068" s="650"/>
      <c r="AH1068" s="1090" t="s">
        <v>86</v>
      </c>
      <c r="AI1068" s="502"/>
      <c r="AJ1068" s="502"/>
      <c r="AK1068" s="503"/>
      <c r="AL1068" s="554" t="s">
        <v>56</v>
      </c>
      <c r="AM1068" s="554"/>
      <c r="AN1068" s="556" t="s">
        <v>19</v>
      </c>
      <c r="AO1068" s="557"/>
      <c r="AP1068" s="557"/>
      <c r="AQ1068" s="557"/>
      <c r="AR1068" s="558"/>
      <c r="AS1068" s="559"/>
    </row>
    <row r="1069" spans="2:45" ht="13.5" customHeight="1" x14ac:dyDescent="0.15">
      <c r="B1069" s="493"/>
      <c r="C1069" s="494"/>
      <c r="D1069" s="494"/>
      <c r="E1069" s="494"/>
      <c r="F1069" s="494"/>
      <c r="G1069" s="494"/>
      <c r="H1069" s="494"/>
      <c r="I1069" s="495"/>
      <c r="J1069" s="493"/>
      <c r="K1069" s="494"/>
      <c r="L1069" s="494"/>
      <c r="M1069" s="494"/>
      <c r="N1069" s="498"/>
      <c r="O1069" s="501"/>
      <c r="P1069" s="494"/>
      <c r="Q1069" s="494"/>
      <c r="R1069" s="494"/>
      <c r="S1069" s="494"/>
      <c r="T1069" s="494"/>
      <c r="U1069" s="495"/>
      <c r="V1069" s="645"/>
      <c r="W1069" s="646"/>
      <c r="X1069" s="646"/>
      <c r="Y1069" s="647"/>
      <c r="Z1069" s="539"/>
      <c r="AA1069" s="540"/>
      <c r="AB1069" s="540"/>
      <c r="AC1069" s="541"/>
      <c r="AD1069" s="651"/>
      <c r="AE1069" s="652"/>
      <c r="AF1069" s="652"/>
      <c r="AG1069" s="653"/>
      <c r="AH1069" s="1091"/>
      <c r="AI1069" s="506"/>
      <c r="AJ1069" s="506"/>
      <c r="AK1069" s="507"/>
      <c r="AL1069" s="555"/>
      <c r="AM1069" s="555"/>
      <c r="AN1069" s="524"/>
      <c r="AO1069" s="524"/>
      <c r="AP1069" s="524"/>
      <c r="AQ1069" s="524"/>
      <c r="AR1069" s="524"/>
      <c r="AS1069" s="525"/>
    </row>
    <row r="1070" spans="2:45" ht="18" customHeight="1" x14ac:dyDescent="0.15">
      <c r="B1070" s="1092">
        <f>'事業主控（こちらにご入力下さい）'!B1070</f>
        <v>0</v>
      </c>
      <c r="C1070" s="1093"/>
      <c r="D1070" s="1093"/>
      <c r="E1070" s="1093"/>
      <c r="F1070" s="1093"/>
      <c r="G1070" s="1093"/>
      <c r="H1070" s="1093"/>
      <c r="I1070" s="1162"/>
      <c r="J1070" s="1092">
        <f>'事業主控（こちらにご入力下さい）'!J1070</f>
        <v>0</v>
      </c>
      <c r="K1070" s="1093"/>
      <c r="L1070" s="1093"/>
      <c r="M1070" s="1093"/>
      <c r="N1070" s="1094"/>
      <c r="O1070" s="68">
        <f>'事業主控（こちらにご入力下さい）'!O1070</f>
        <v>0</v>
      </c>
      <c r="P1070" s="15" t="s">
        <v>45</v>
      </c>
      <c r="Q1070" s="68">
        <f>'事業主控（こちらにご入力下さい）'!Q1070</f>
        <v>0</v>
      </c>
      <c r="R1070" s="15" t="s">
        <v>46</v>
      </c>
      <c r="S1070" s="68">
        <f>'事業主控（こちらにご入力下さい）'!S1070</f>
        <v>0</v>
      </c>
      <c r="T1070" s="474" t="s">
        <v>47</v>
      </c>
      <c r="U1070" s="474"/>
      <c r="V1070" s="742">
        <f>'事業主控（こちらにご入力下さい）'!V1070</f>
        <v>0</v>
      </c>
      <c r="W1070" s="743"/>
      <c r="X1070" s="743"/>
      <c r="Y1070" s="65" t="s">
        <v>8</v>
      </c>
      <c r="Z1070" s="53"/>
      <c r="AA1070" s="73"/>
      <c r="AB1070" s="73"/>
      <c r="AC1070" s="65" t="s">
        <v>8</v>
      </c>
      <c r="AD1070" s="53"/>
      <c r="AE1070" s="73"/>
      <c r="AF1070" s="73"/>
      <c r="AG1070" s="65" t="s">
        <v>8</v>
      </c>
      <c r="AH1070" s="1134">
        <f>'事業主控（こちらにご入力下さい）'!AH1070</f>
        <v>0</v>
      </c>
      <c r="AI1070" s="1135"/>
      <c r="AJ1070" s="1135"/>
      <c r="AK1070" s="1136"/>
      <c r="AL1070" s="53"/>
      <c r="AM1070" s="54"/>
      <c r="AN1070" s="744">
        <f>'事業主控（こちらにご入力下さい）'!AN1070</f>
        <v>0</v>
      </c>
      <c r="AO1070" s="745"/>
      <c r="AP1070" s="745"/>
      <c r="AQ1070" s="745"/>
      <c r="AR1070" s="745"/>
      <c r="AS1070" s="70" t="s">
        <v>8</v>
      </c>
    </row>
    <row r="1071" spans="2:45" ht="18" customHeight="1" x14ac:dyDescent="0.15">
      <c r="B1071" s="1075"/>
      <c r="C1071" s="1076"/>
      <c r="D1071" s="1076"/>
      <c r="E1071" s="1076"/>
      <c r="F1071" s="1076"/>
      <c r="G1071" s="1076"/>
      <c r="H1071" s="1076"/>
      <c r="I1071" s="1161"/>
      <c r="J1071" s="1075"/>
      <c r="K1071" s="1076"/>
      <c r="L1071" s="1076"/>
      <c r="M1071" s="1076"/>
      <c r="N1071" s="1077"/>
      <c r="O1071" s="75">
        <f>'事業主控（こちらにご入力下さい）'!O1071</f>
        <v>0</v>
      </c>
      <c r="P1071" s="16" t="s">
        <v>45</v>
      </c>
      <c r="Q1071" s="75">
        <f>'事業主控（こちらにご入力下さい）'!Q1071</f>
        <v>0</v>
      </c>
      <c r="R1071" s="16" t="s">
        <v>46</v>
      </c>
      <c r="S1071" s="75">
        <f>'事業主控（こちらにご入力下さい）'!S1071</f>
        <v>0</v>
      </c>
      <c r="T1071" s="480" t="s">
        <v>48</v>
      </c>
      <c r="U1071" s="480"/>
      <c r="V1071" s="708">
        <f>'事業主控（こちらにご入力下さい）'!V1071</f>
        <v>0</v>
      </c>
      <c r="W1071" s="709"/>
      <c r="X1071" s="709"/>
      <c r="Y1071" s="709"/>
      <c r="Z1071" s="708">
        <f>'事業主控（こちらにご入力下さい）'!Z1071</f>
        <v>0</v>
      </c>
      <c r="AA1071" s="709"/>
      <c r="AB1071" s="709"/>
      <c r="AC1071" s="709"/>
      <c r="AD1071" s="708">
        <f>'事業主控（こちらにご入力下さい）'!AD1071</f>
        <v>0</v>
      </c>
      <c r="AE1071" s="709"/>
      <c r="AF1071" s="709"/>
      <c r="AG1071" s="709"/>
      <c r="AH1071" s="708">
        <f>'事業主控（こちらにご入力下さい）'!AH1071</f>
        <v>0</v>
      </c>
      <c r="AI1071" s="709"/>
      <c r="AJ1071" s="709"/>
      <c r="AK1071" s="1079"/>
      <c r="AL1071" s="439">
        <f>'事業主控（こちらにご入力下さい）'!AL1071</f>
        <v>0</v>
      </c>
      <c r="AM1071" s="1081"/>
      <c r="AN1071" s="708">
        <f>'事業主控（こちらにご入力下さい）'!AN1071</f>
        <v>0</v>
      </c>
      <c r="AO1071" s="709"/>
      <c r="AP1071" s="709"/>
      <c r="AQ1071" s="709"/>
      <c r="AR1071" s="709"/>
      <c r="AS1071" s="58"/>
    </row>
    <row r="1072" spans="2:45" ht="18" customHeight="1" x14ac:dyDescent="0.15">
      <c r="B1072" s="1072">
        <f>'事業主控（こちらにご入力下さい）'!B1072</f>
        <v>0</v>
      </c>
      <c r="C1072" s="1073"/>
      <c r="D1072" s="1073"/>
      <c r="E1072" s="1073"/>
      <c r="F1072" s="1073"/>
      <c r="G1072" s="1073"/>
      <c r="H1072" s="1073"/>
      <c r="I1072" s="1160"/>
      <c r="J1072" s="1072">
        <f>'事業主控（こちらにご入力下さい）'!J1072</f>
        <v>0</v>
      </c>
      <c r="K1072" s="1073"/>
      <c r="L1072" s="1073"/>
      <c r="M1072" s="1073"/>
      <c r="N1072" s="1074"/>
      <c r="O1072" s="71">
        <f>'事業主控（こちらにご入力下さい）'!O1072</f>
        <v>0</v>
      </c>
      <c r="P1072" s="5" t="s">
        <v>45</v>
      </c>
      <c r="Q1072" s="71">
        <f>'事業主控（こちらにご入力下さい）'!Q1072</f>
        <v>0</v>
      </c>
      <c r="R1072" s="5" t="s">
        <v>46</v>
      </c>
      <c r="S1072" s="71">
        <f>'事業主控（こちらにご入力下さい）'!S1072</f>
        <v>0</v>
      </c>
      <c r="T1072" s="1022" t="s">
        <v>47</v>
      </c>
      <c r="U1072" s="1022"/>
      <c r="V1072" s="742">
        <f>'事業主控（こちらにご入力下さい）'!V1072</f>
        <v>0</v>
      </c>
      <c r="W1072" s="743"/>
      <c r="X1072" s="743"/>
      <c r="Y1072" s="66"/>
      <c r="Z1072" s="53"/>
      <c r="AA1072" s="73"/>
      <c r="AB1072" s="73"/>
      <c r="AC1072" s="66"/>
      <c r="AD1072" s="53"/>
      <c r="AE1072" s="73"/>
      <c r="AF1072" s="73"/>
      <c r="AG1072" s="66"/>
      <c r="AH1072" s="744">
        <f>'事業主控（こちらにご入力下さい）'!AH1072</f>
        <v>0</v>
      </c>
      <c r="AI1072" s="745"/>
      <c r="AJ1072" s="745"/>
      <c r="AK1072" s="1080"/>
      <c r="AL1072" s="53"/>
      <c r="AM1072" s="54"/>
      <c r="AN1072" s="744">
        <f>'事業主控（こちらにご入力下さい）'!AN1072</f>
        <v>0</v>
      </c>
      <c r="AO1072" s="745"/>
      <c r="AP1072" s="745"/>
      <c r="AQ1072" s="745"/>
      <c r="AR1072" s="745"/>
      <c r="AS1072" s="74"/>
    </row>
    <row r="1073" spans="2:45" ht="18" customHeight="1" x14ac:dyDescent="0.15">
      <c r="B1073" s="1075"/>
      <c r="C1073" s="1076"/>
      <c r="D1073" s="1076"/>
      <c r="E1073" s="1076"/>
      <c r="F1073" s="1076"/>
      <c r="G1073" s="1076"/>
      <c r="H1073" s="1076"/>
      <c r="I1073" s="1161"/>
      <c r="J1073" s="1075"/>
      <c r="K1073" s="1076"/>
      <c r="L1073" s="1076"/>
      <c r="M1073" s="1076"/>
      <c r="N1073" s="1077"/>
      <c r="O1073" s="75">
        <f>'事業主控（こちらにご入力下さい）'!O1073</f>
        <v>0</v>
      </c>
      <c r="P1073" s="16" t="s">
        <v>45</v>
      </c>
      <c r="Q1073" s="75">
        <f>'事業主控（こちらにご入力下さい）'!Q1073</f>
        <v>0</v>
      </c>
      <c r="R1073" s="16" t="s">
        <v>46</v>
      </c>
      <c r="S1073" s="75">
        <f>'事業主控（こちらにご入力下さい）'!S1073</f>
        <v>0</v>
      </c>
      <c r="T1073" s="480" t="s">
        <v>48</v>
      </c>
      <c r="U1073" s="480"/>
      <c r="V1073" s="927">
        <f>'事業主控（こちらにご入力下さい）'!V1073</f>
        <v>0</v>
      </c>
      <c r="W1073" s="928"/>
      <c r="X1073" s="928"/>
      <c r="Y1073" s="928"/>
      <c r="Z1073" s="927">
        <f>'事業主控（こちらにご入力下さい）'!Z1073</f>
        <v>0</v>
      </c>
      <c r="AA1073" s="928"/>
      <c r="AB1073" s="928"/>
      <c r="AC1073" s="928"/>
      <c r="AD1073" s="927">
        <f>'事業主控（こちらにご入力下さい）'!AD1073</f>
        <v>0</v>
      </c>
      <c r="AE1073" s="928"/>
      <c r="AF1073" s="928"/>
      <c r="AG1073" s="928"/>
      <c r="AH1073" s="927">
        <f>'事業主控（こちらにご入力下さい）'!AH1073</f>
        <v>0</v>
      </c>
      <c r="AI1073" s="928"/>
      <c r="AJ1073" s="928"/>
      <c r="AK1073" s="1082"/>
      <c r="AL1073" s="439">
        <f>'事業主控（こちらにご入力下さい）'!AL1073</f>
        <v>0</v>
      </c>
      <c r="AM1073" s="1081"/>
      <c r="AN1073" s="708">
        <f>'事業主控（こちらにご入力下さい）'!AN1073</f>
        <v>0</v>
      </c>
      <c r="AO1073" s="709"/>
      <c r="AP1073" s="709"/>
      <c r="AQ1073" s="709"/>
      <c r="AR1073" s="709"/>
      <c r="AS1073" s="58"/>
    </row>
    <row r="1074" spans="2:45" ht="18" customHeight="1" x14ac:dyDescent="0.15">
      <c r="B1074" s="1072">
        <f>'事業主控（こちらにご入力下さい）'!B1074</f>
        <v>0</v>
      </c>
      <c r="C1074" s="1073"/>
      <c r="D1074" s="1073"/>
      <c r="E1074" s="1073"/>
      <c r="F1074" s="1073"/>
      <c r="G1074" s="1073"/>
      <c r="H1074" s="1073"/>
      <c r="I1074" s="1160"/>
      <c r="J1074" s="1072">
        <f>'事業主控（こちらにご入力下さい）'!J1074</f>
        <v>0</v>
      </c>
      <c r="K1074" s="1073"/>
      <c r="L1074" s="1073"/>
      <c r="M1074" s="1073"/>
      <c r="N1074" s="1074"/>
      <c r="O1074" s="71">
        <f>'事業主控（こちらにご入力下さい）'!O1074</f>
        <v>0</v>
      </c>
      <c r="P1074" s="5" t="s">
        <v>45</v>
      </c>
      <c r="Q1074" s="71">
        <f>'事業主控（こちらにご入力下さい）'!Q1074</f>
        <v>0</v>
      </c>
      <c r="R1074" s="5" t="s">
        <v>46</v>
      </c>
      <c r="S1074" s="71">
        <f>'事業主控（こちらにご入力下さい）'!S1074</f>
        <v>0</v>
      </c>
      <c r="T1074" s="1022" t="s">
        <v>47</v>
      </c>
      <c r="U1074" s="1022"/>
      <c r="V1074" s="742">
        <f>'事業主控（こちらにご入力下さい）'!V1074</f>
        <v>0</v>
      </c>
      <c r="W1074" s="743"/>
      <c r="X1074" s="743"/>
      <c r="Y1074" s="66"/>
      <c r="Z1074" s="53"/>
      <c r="AA1074" s="73"/>
      <c r="AB1074" s="73"/>
      <c r="AC1074" s="66"/>
      <c r="AD1074" s="53"/>
      <c r="AE1074" s="73"/>
      <c r="AF1074" s="73"/>
      <c r="AG1074" s="66"/>
      <c r="AH1074" s="744">
        <f>'事業主控（こちらにご入力下さい）'!AH1074</f>
        <v>0</v>
      </c>
      <c r="AI1074" s="745"/>
      <c r="AJ1074" s="745"/>
      <c r="AK1074" s="1080"/>
      <c r="AL1074" s="53"/>
      <c r="AM1074" s="54"/>
      <c r="AN1074" s="744">
        <f>'事業主控（こちらにご入力下さい）'!AN1074</f>
        <v>0</v>
      </c>
      <c r="AO1074" s="745"/>
      <c r="AP1074" s="745"/>
      <c r="AQ1074" s="745"/>
      <c r="AR1074" s="745"/>
      <c r="AS1074" s="74"/>
    </row>
    <row r="1075" spans="2:45" ht="18" customHeight="1" x14ac:dyDescent="0.15">
      <c r="B1075" s="1075"/>
      <c r="C1075" s="1076"/>
      <c r="D1075" s="1076"/>
      <c r="E1075" s="1076"/>
      <c r="F1075" s="1076"/>
      <c r="G1075" s="1076"/>
      <c r="H1075" s="1076"/>
      <c r="I1075" s="1161"/>
      <c r="J1075" s="1075"/>
      <c r="K1075" s="1076"/>
      <c r="L1075" s="1076"/>
      <c r="M1075" s="1076"/>
      <c r="N1075" s="1077"/>
      <c r="O1075" s="75">
        <f>'事業主控（こちらにご入力下さい）'!O1075</f>
        <v>0</v>
      </c>
      <c r="P1075" s="16" t="s">
        <v>45</v>
      </c>
      <c r="Q1075" s="75">
        <f>'事業主控（こちらにご入力下さい）'!Q1075</f>
        <v>0</v>
      </c>
      <c r="R1075" s="16" t="s">
        <v>46</v>
      </c>
      <c r="S1075" s="75">
        <f>'事業主控（こちらにご入力下さい）'!S1075</f>
        <v>0</v>
      </c>
      <c r="T1075" s="480" t="s">
        <v>48</v>
      </c>
      <c r="U1075" s="480"/>
      <c r="V1075" s="927">
        <f>'事業主控（こちらにご入力下さい）'!V1075</f>
        <v>0</v>
      </c>
      <c r="W1075" s="928"/>
      <c r="X1075" s="928"/>
      <c r="Y1075" s="928"/>
      <c r="Z1075" s="927">
        <f>'事業主控（こちらにご入力下さい）'!Z1075</f>
        <v>0</v>
      </c>
      <c r="AA1075" s="928"/>
      <c r="AB1075" s="928"/>
      <c r="AC1075" s="928"/>
      <c r="AD1075" s="927">
        <f>'事業主控（こちらにご入力下さい）'!AD1075</f>
        <v>0</v>
      </c>
      <c r="AE1075" s="928"/>
      <c r="AF1075" s="928"/>
      <c r="AG1075" s="928"/>
      <c r="AH1075" s="927">
        <f>'事業主控（こちらにご入力下さい）'!AH1075</f>
        <v>0</v>
      </c>
      <c r="AI1075" s="928"/>
      <c r="AJ1075" s="928"/>
      <c r="AK1075" s="1082"/>
      <c r="AL1075" s="439">
        <f>'事業主控（こちらにご入力下さい）'!AL1075</f>
        <v>0</v>
      </c>
      <c r="AM1075" s="1081"/>
      <c r="AN1075" s="708">
        <f>'事業主控（こちらにご入力下さい）'!AN1075</f>
        <v>0</v>
      </c>
      <c r="AO1075" s="709"/>
      <c r="AP1075" s="709"/>
      <c r="AQ1075" s="709"/>
      <c r="AR1075" s="709"/>
      <c r="AS1075" s="58"/>
    </row>
    <row r="1076" spans="2:45" ht="18" customHeight="1" x14ac:dyDescent="0.15">
      <c r="B1076" s="1072">
        <f>'事業主控（こちらにご入力下さい）'!B1076</f>
        <v>0</v>
      </c>
      <c r="C1076" s="1073"/>
      <c r="D1076" s="1073"/>
      <c r="E1076" s="1073"/>
      <c r="F1076" s="1073"/>
      <c r="G1076" s="1073"/>
      <c r="H1076" s="1073"/>
      <c r="I1076" s="1160"/>
      <c r="J1076" s="1072">
        <f>'事業主控（こちらにご入力下さい）'!J1076</f>
        <v>0</v>
      </c>
      <c r="K1076" s="1073"/>
      <c r="L1076" s="1073"/>
      <c r="M1076" s="1073"/>
      <c r="N1076" s="1074"/>
      <c r="O1076" s="71">
        <f>'事業主控（こちらにご入力下さい）'!O1076</f>
        <v>0</v>
      </c>
      <c r="P1076" s="5" t="s">
        <v>45</v>
      </c>
      <c r="Q1076" s="71">
        <f>'事業主控（こちらにご入力下さい）'!Q1076</f>
        <v>0</v>
      </c>
      <c r="R1076" s="5" t="s">
        <v>46</v>
      </c>
      <c r="S1076" s="71">
        <f>'事業主控（こちらにご入力下さい）'!S1076</f>
        <v>0</v>
      </c>
      <c r="T1076" s="1022" t="s">
        <v>47</v>
      </c>
      <c r="U1076" s="1022"/>
      <c r="V1076" s="742">
        <f>'事業主控（こちらにご入力下さい）'!V1076</f>
        <v>0</v>
      </c>
      <c r="W1076" s="743"/>
      <c r="X1076" s="743"/>
      <c r="Y1076" s="66"/>
      <c r="Z1076" s="53"/>
      <c r="AA1076" s="73"/>
      <c r="AB1076" s="73"/>
      <c r="AC1076" s="66"/>
      <c r="AD1076" s="53"/>
      <c r="AE1076" s="73"/>
      <c r="AF1076" s="73"/>
      <c r="AG1076" s="66"/>
      <c r="AH1076" s="744">
        <f>'事業主控（こちらにご入力下さい）'!AH1076</f>
        <v>0</v>
      </c>
      <c r="AI1076" s="745"/>
      <c r="AJ1076" s="745"/>
      <c r="AK1076" s="1080"/>
      <c r="AL1076" s="53"/>
      <c r="AM1076" s="54"/>
      <c r="AN1076" s="744">
        <f>'事業主控（こちらにご入力下さい）'!AN1076</f>
        <v>0</v>
      </c>
      <c r="AO1076" s="745"/>
      <c r="AP1076" s="745"/>
      <c r="AQ1076" s="745"/>
      <c r="AR1076" s="745"/>
      <c r="AS1076" s="74"/>
    </row>
    <row r="1077" spans="2:45" ht="18" customHeight="1" x14ac:dyDescent="0.15">
      <c r="B1077" s="1075"/>
      <c r="C1077" s="1076"/>
      <c r="D1077" s="1076"/>
      <c r="E1077" s="1076"/>
      <c r="F1077" s="1076"/>
      <c r="G1077" s="1076"/>
      <c r="H1077" s="1076"/>
      <c r="I1077" s="1161"/>
      <c r="J1077" s="1075"/>
      <c r="K1077" s="1076"/>
      <c r="L1077" s="1076"/>
      <c r="M1077" s="1076"/>
      <c r="N1077" s="1077"/>
      <c r="O1077" s="75">
        <f>'事業主控（こちらにご入力下さい）'!O1077</f>
        <v>0</v>
      </c>
      <c r="P1077" s="16" t="s">
        <v>45</v>
      </c>
      <c r="Q1077" s="75">
        <f>'事業主控（こちらにご入力下さい）'!Q1077</f>
        <v>0</v>
      </c>
      <c r="R1077" s="16" t="s">
        <v>46</v>
      </c>
      <c r="S1077" s="75">
        <f>'事業主控（こちらにご入力下さい）'!S1077</f>
        <v>0</v>
      </c>
      <c r="T1077" s="480" t="s">
        <v>48</v>
      </c>
      <c r="U1077" s="480"/>
      <c r="V1077" s="927">
        <f>'事業主控（こちらにご入力下さい）'!V1077</f>
        <v>0</v>
      </c>
      <c r="W1077" s="928"/>
      <c r="X1077" s="928"/>
      <c r="Y1077" s="928"/>
      <c r="Z1077" s="927">
        <f>'事業主控（こちらにご入力下さい）'!Z1077</f>
        <v>0</v>
      </c>
      <c r="AA1077" s="928"/>
      <c r="AB1077" s="928"/>
      <c r="AC1077" s="928"/>
      <c r="AD1077" s="927">
        <f>'事業主控（こちらにご入力下さい）'!AD1077</f>
        <v>0</v>
      </c>
      <c r="AE1077" s="928"/>
      <c r="AF1077" s="928"/>
      <c r="AG1077" s="928"/>
      <c r="AH1077" s="927">
        <f>'事業主控（こちらにご入力下さい）'!AH1077</f>
        <v>0</v>
      </c>
      <c r="AI1077" s="928"/>
      <c r="AJ1077" s="928"/>
      <c r="AK1077" s="1082"/>
      <c r="AL1077" s="439">
        <f>'事業主控（こちらにご入力下さい）'!AL1077</f>
        <v>0</v>
      </c>
      <c r="AM1077" s="1081"/>
      <c r="AN1077" s="708">
        <f>'事業主控（こちらにご入力下さい）'!AN1077</f>
        <v>0</v>
      </c>
      <c r="AO1077" s="709"/>
      <c r="AP1077" s="709"/>
      <c r="AQ1077" s="709"/>
      <c r="AR1077" s="709"/>
      <c r="AS1077" s="58"/>
    </row>
    <row r="1078" spans="2:45" ht="18" customHeight="1" x14ac:dyDescent="0.15">
      <c r="B1078" s="1072">
        <f>'事業主控（こちらにご入力下さい）'!B1078</f>
        <v>0</v>
      </c>
      <c r="C1078" s="1073"/>
      <c r="D1078" s="1073"/>
      <c r="E1078" s="1073"/>
      <c r="F1078" s="1073"/>
      <c r="G1078" s="1073"/>
      <c r="H1078" s="1073"/>
      <c r="I1078" s="1160"/>
      <c r="J1078" s="1072">
        <f>'事業主控（こちらにご入力下さい）'!J1078</f>
        <v>0</v>
      </c>
      <c r="K1078" s="1073"/>
      <c r="L1078" s="1073"/>
      <c r="M1078" s="1073"/>
      <c r="N1078" s="1074"/>
      <c r="O1078" s="71">
        <f>'事業主控（こちらにご入力下さい）'!O1078</f>
        <v>0</v>
      </c>
      <c r="P1078" s="5" t="s">
        <v>45</v>
      </c>
      <c r="Q1078" s="71">
        <f>'事業主控（こちらにご入力下さい）'!Q1078</f>
        <v>0</v>
      </c>
      <c r="R1078" s="5" t="s">
        <v>46</v>
      </c>
      <c r="S1078" s="71">
        <f>'事業主控（こちらにご入力下さい）'!S1078</f>
        <v>0</v>
      </c>
      <c r="T1078" s="1022" t="s">
        <v>47</v>
      </c>
      <c r="U1078" s="1022"/>
      <c r="V1078" s="742">
        <f>'事業主控（こちらにご入力下さい）'!V1078</f>
        <v>0</v>
      </c>
      <c r="W1078" s="743"/>
      <c r="X1078" s="743"/>
      <c r="Y1078" s="66"/>
      <c r="Z1078" s="53"/>
      <c r="AA1078" s="73"/>
      <c r="AB1078" s="73"/>
      <c r="AC1078" s="66"/>
      <c r="AD1078" s="53"/>
      <c r="AE1078" s="73"/>
      <c r="AF1078" s="73"/>
      <c r="AG1078" s="66"/>
      <c r="AH1078" s="744">
        <f>'事業主控（こちらにご入力下さい）'!AH1078</f>
        <v>0</v>
      </c>
      <c r="AI1078" s="745"/>
      <c r="AJ1078" s="745"/>
      <c r="AK1078" s="1080"/>
      <c r="AL1078" s="53"/>
      <c r="AM1078" s="54"/>
      <c r="AN1078" s="744">
        <f>'事業主控（こちらにご入力下さい）'!AN1078</f>
        <v>0</v>
      </c>
      <c r="AO1078" s="745"/>
      <c r="AP1078" s="745"/>
      <c r="AQ1078" s="745"/>
      <c r="AR1078" s="745"/>
      <c r="AS1078" s="74"/>
    </row>
    <row r="1079" spans="2:45" ht="18" customHeight="1" x14ac:dyDescent="0.15">
      <c r="B1079" s="1075"/>
      <c r="C1079" s="1076"/>
      <c r="D1079" s="1076"/>
      <c r="E1079" s="1076"/>
      <c r="F1079" s="1076"/>
      <c r="G1079" s="1076"/>
      <c r="H1079" s="1076"/>
      <c r="I1079" s="1161"/>
      <c r="J1079" s="1075"/>
      <c r="K1079" s="1076"/>
      <c r="L1079" s="1076"/>
      <c r="M1079" s="1076"/>
      <c r="N1079" s="1077"/>
      <c r="O1079" s="75">
        <f>'事業主控（こちらにご入力下さい）'!O1079</f>
        <v>0</v>
      </c>
      <c r="P1079" s="16" t="s">
        <v>45</v>
      </c>
      <c r="Q1079" s="75">
        <f>'事業主控（こちらにご入力下さい）'!Q1079</f>
        <v>0</v>
      </c>
      <c r="R1079" s="16" t="s">
        <v>46</v>
      </c>
      <c r="S1079" s="75">
        <f>'事業主控（こちらにご入力下さい）'!S1079</f>
        <v>0</v>
      </c>
      <c r="T1079" s="480" t="s">
        <v>48</v>
      </c>
      <c r="U1079" s="480"/>
      <c r="V1079" s="927">
        <f>'事業主控（こちらにご入力下さい）'!V1079</f>
        <v>0</v>
      </c>
      <c r="W1079" s="928"/>
      <c r="X1079" s="928"/>
      <c r="Y1079" s="928"/>
      <c r="Z1079" s="927">
        <f>'事業主控（こちらにご入力下さい）'!Z1079</f>
        <v>0</v>
      </c>
      <c r="AA1079" s="928"/>
      <c r="AB1079" s="928"/>
      <c r="AC1079" s="928"/>
      <c r="AD1079" s="927">
        <f>'事業主控（こちらにご入力下さい）'!AD1079</f>
        <v>0</v>
      </c>
      <c r="AE1079" s="928"/>
      <c r="AF1079" s="928"/>
      <c r="AG1079" s="928"/>
      <c r="AH1079" s="927">
        <f>'事業主控（こちらにご入力下さい）'!AH1079</f>
        <v>0</v>
      </c>
      <c r="AI1079" s="928"/>
      <c r="AJ1079" s="928"/>
      <c r="AK1079" s="1082"/>
      <c r="AL1079" s="439">
        <f>'事業主控（こちらにご入力下さい）'!AL1079</f>
        <v>0</v>
      </c>
      <c r="AM1079" s="1081"/>
      <c r="AN1079" s="708">
        <f>'事業主控（こちらにご入力下さい）'!AN1079</f>
        <v>0</v>
      </c>
      <c r="AO1079" s="709"/>
      <c r="AP1079" s="709"/>
      <c r="AQ1079" s="709"/>
      <c r="AR1079" s="709"/>
      <c r="AS1079" s="58"/>
    </row>
    <row r="1080" spans="2:45" ht="18" customHeight="1" x14ac:dyDescent="0.15">
      <c r="B1080" s="1072">
        <f>'事業主控（こちらにご入力下さい）'!B1080</f>
        <v>0</v>
      </c>
      <c r="C1080" s="1073"/>
      <c r="D1080" s="1073"/>
      <c r="E1080" s="1073"/>
      <c r="F1080" s="1073"/>
      <c r="G1080" s="1073"/>
      <c r="H1080" s="1073"/>
      <c r="I1080" s="1160"/>
      <c r="J1080" s="1072">
        <f>'事業主控（こちらにご入力下さい）'!J1080</f>
        <v>0</v>
      </c>
      <c r="K1080" s="1073"/>
      <c r="L1080" s="1073"/>
      <c r="M1080" s="1073"/>
      <c r="N1080" s="1074"/>
      <c r="O1080" s="71">
        <f>'事業主控（こちらにご入力下さい）'!O1080</f>
        <v>0</v>
      </c>
      <c r="P1080" s="5" t="s">
        <v>45</v>
      </c>
      <c r="Q1080" s="71">
        <f>'事業主控（こちらにご入力下さい）'!Q1080</f>
        <v>0</v>
      </c>
      <c r="R1080" s="5" t="s">
        <v>46</v>
      </c>
      <c r="S1080" s="71">
        <f>'事業主控（こちらにご入力下さい）'!S1080</f>
        <v>0</v>
      </c>
      <c r="T1080" s="1022" t="s">
        <v>47</v>
      </c>
      <c r="U1080" s="1022"/>
      <c r="V1080" s="742">
        <f>'事業主控（こちらにご入力下さい）'!V1080</f>
        <v>0</v>
      </c>
      <c r="W1080" s="743"/>
      <c r="X1080" s="743"/>
      <c r="Y1080" s="66"/>
      <c r="Z1080" s="53"/>
      <c r="AA1080" s="73"/>
      <c r="AB1080" s="73"/>
      <c r="AC1080" s="66"/>
      <c r="AD1080" s="53"/>
      <c r="AE1080" s="73"/>
      <c r="AF1080" s="73"/>
      <c r="AG1080" s="66"/>
      <c r="AH1080" s="744">
        <f>'事業主控（こちらにご入力下さい）'!AH1080</f>
        <v>0</v>
      </c>
      <c r="AI1080" s="745"/>
      <c r="AJ1080" s="745"/>
      <c r="AK1080" s="1080"/>
      <c r="AL1080" s="53"/>
      <c r="AM1080" s="54"/>
      <c r="AN1080" s="744">
        <f>'事業主控（こちらにご入力下さい）'!AN1080</f>
        <v>0</v>
      </c>
      <c r="AO1080" s="745"/>
      <c r="AP1080" s="745"/>
      <c r="AQ1080" s="745"/>
      <c r="AR1080" s="745"/>
      <c r="AS1080" s="74"/>
    </row>
    <row r="1081" spans="2:45" ht="18" customHeight="1" x14ac:dyDescent="0.15">
      <c r="B1081" s="1075"/>
      <c r="C1081" s="1076"/>
      <c r="D1081" s="1076"/>
      <c r="E1081" s="1076"/>
      <c r="F1081" s="1076"/>
      <c r="G1081" s="1076"/>
      <c r="H1081" s="1076"/>
      <c r="I1081" s="1161"/>
      <c r="J1081" s="1075"/>
      <c r="K1081" s="1076"/>
      <c r="L1081" s="1076"/>
      <c r="M1081" s="1076"/>
      <c r="N1081" s="1077"/>
      <c r="O1081" s="75">
        <f>'事業主控（こちらにご入力下さい）'!O1081</f>
        <v>0</v>
      </c>
      <c r="P1081" s="16" t="s">
        <v>45</v>
      </c>
      <c r="Q1081" s="75">
        <f>'事業主控（こちらにご入力下さい）'!Q1081</f>
        <v>0</v>
      </c>
      <c r="R1081" s="16" t="s">
        <v>46</v>
      </c>
      <c r="S1081" s="75">
        <f>'事業主控（こちらにご入力下さい）'!S1081</f>
        <v>0</v>
      </c>
      <c r="T1081" s="480" t="s">
        <v>48</v>
      </c>
      <c r="U1081" s="480"/>
      <c r="V1081" s="927">
        <f>'事業主控（こちらにご入力下さい）'!V1081</f>
        <v>0</v>
      </c>
      <c r="W1081" s="928"/>
      <c r="X1081" s="928"/>
      <c r="Y1081" s="928"/>
      <c r="Z1081" s="927">
        <f>'事業主控（こちらにご入力下さい）'!Z1081</f>
        <v>0</v>
      </c>
      <c r="AA1081" s="928"/>
      <c r="AB1081" s="928"/>
      <c r="AC1081" s="928"/>
      <c r="AD1081" s="927">
        <f>'事業主控（こちらにご入力下さい）'!AD1081</f>
        <v>0</v>
      </c>
      <c r="AE1081" s="928"/>
      <c r="AF1081" s="928"/>
      <c r="AG1081" s="928"/>
      <c r="AH1081" s="927">
        <f>'事業主控（こちらにご入力下さい）'!AH1081</f>
        <v>0</v>
      </c>
      <c r="AI1081" s="928"/>
      <c r="AJ1081" s="928"/>
      <c r="AK1081" s="1082"/>
      <c r="AL1081" s="439">
        <f>'事業主控（こちらにご入力下さい）'!AL1081</f>
        <v>0</v>
      </c>
      <c r="AM1081" s="1081"/>
      <c r="AN1081" s="708">
        <f>'事業主控（こちらにご入力下さい）'!AN1081</f>
        <v>0</v>
      </c>
      <c r="AO1081" s="709"/>
      <c r="AP1081" s="709"/>
      <c r="AQ1081" s="709"/>
      <c r="AR1081" s="709"/>
      <c r="AS1081" s="58"/>
    </row>
    <row r="1082" spans="2:45" ht="18" customHeight="1" x14ac:dyDescent="0.15">
      <c r="B1082" s="1072">
        <f>'事業主控（こちらにご入力下さい）'!B1082</f>
        <v>0</v>
      </c>
      <c r="C1082" s="1073"/>
      <c r="D1082" s="1073"/>
      <c r="E1082" s="1073"/>
      <c r="F1082" s="1073"/>
      <c r="G1082" s="1073"/>
      <c r="H1082" s="1073"/>
      <c r="I1082" s="1160"/>
      <c r="J1082" s="1072">
        <f>'事業主控（こちらにご入力下さい）'!J1082</f>
        <v>0</v>
      </c>
      <c r="K1082" s="1073"/>
      <c r="L1082" s="1073"/>
      <c r="M1082" s="1073"/>
      <c r="N1082" s="1074"/>
      <c r="O1082" s="71">
        <f>'事業主控（こちらにご入力下さい）'!O1082</f>
        <v>0</v>
      </c>
      <c r="P1082" s="5" t="s">
        <v>45</v>
      </c>
      <c r="Q1082" s="71">
        <f>'事業主控（こちらにご入力下さい）'!Q1082</f>
        <v>0</v>
      </c>
      <c r="R1082" s="5" t="s">
        <v>46</v>
      </c>
      <c r="S1082" s="71">
        <f>'事業主控（こちらにご入力下さい）'!S1082</f>
        <v>0</v>
      </c>
      <c r="T1082" s="1022" t="s">
        <v>47</v>
      </c>
      <c r="U1082" s="1022"/>
      <c r="V1082" s="742">
        <f>'事業主控（こちらにご入力下さい）'!V1082</f>
        <v>0</v>
      </c>
      <c r="W1082" s="743"/>
      <c r="X1082" s="743"/>
      <c r="Y1082" s="66"/>
      <c r="Z1082" s="53"/>
      <c r="AA1082" s="73"/>
      <c r="AB1082" s="73"/>
      <c r="AC1082" s="66"/>
      <c r="AD1082" s="53"/>
      <c r="AE1082" s="73"/>
      <c r="AF1082" s="73"/>
      <c r="AG1082" s="66"/>
      <c r="AH1082" s="744">
        <f>'事業主控（こちらにご入力下さい）'!AH1082</f>
        <v>0</v>
      </c>
      <c r="AI1082" s="745"/>
      <c r="AJ1082" s="745"/>
      <c r="AK1082" s="1080"/>
      <c r="AL1082" s="53"/>
      <c r="AM1082" s="54"/>
      <c r="AN1082" s="744">
        <f>'事業主控（こちらにご入力下さい）'!AN1082</f>
        <v>0</v>
      </c>
      <c r="AO1082" s="745"/>
      <c r="AP1082" s="745"/>
      <c r="AQ1082" s="745"/>
      <c r="AR1082" s="745"/>
      <c r="AS1082" s="74"/>
    </row>
    <row r="1083" spans="2:45" ht="18" customHeight="1" x14ac:dyDescent="0.15">
      <c r="B1083" s="1075"/>
      <c r="C1083" s="1076"/>
      <c r="D1083" s="1076"/>
      <c r="E1083" s="1076"/>
      <c r="F1083" s="1076"/>
      <c r="G1083" s="1076"/>
      <c r="H1083" s="1076"/>
      <c r="I1083" s="1161"/>
      <c r="J1083" s="1075"/>
      <c r="K1083" s="1076"/>
      <c r="L1083" s="1076"/>
      <c r="M1083" s="1076"/>
      <c r="N1083" s="1077"/>
      <c r="O1083" s="75">
        <f>'事業主控（こちらにご入力下さい）'!O1083</f>
        <v>0</v>
      </c>
      <c r="P1083" s="16" t="s">
        <v>45</v>
      </c>
      <c r="Q1083" s="75">
        <f>'事業主控（こちらにご入力下さい）'!Q1083</f>
        <v>0</v>
      </c>
      <c r="R1083" s="16" t="s">
        <v>46</v>
      </c>
      <c r="S1083" s="75">
        <f>'事業主控（こちらにご入力下さい）'!S1083</f>
        <v>0</v>
      </c>
      <c r="T1083" s="480" t="s">
        <v>48</v>
      </c>
      <c r="U1083" s="480"/>
      <c r="V1083" s="927">
        <f>'事業主控（こちらにご入力下さい）'!V1083</f>
        <v>0</v>
      </c>
      <c r="W1083" s="928"/>
      <c r="X1083" s="928"/>
      <c r="Y1083" s="928"/>
      <c r="Z1083" s="927">
        <f>'事業主控（こちらにご入力下さい）'!Z1083</f>
        <v>0</v>
      </c>
      <c r="AA1083" s="928"/>
      <c r="AB1083" s="928"/>
      <c r="AC1083" s="928"/>
      <c r="AD1083" s="927">
        <f>'事業主控（こちらにご入力下さい）'!AD1083</f>
        <v>0</v>
      </c>
      <c r="AE1083" s="928"/>
      <c r="AF1083" s="928"/>
      <c r="AG1083" s="928"/>
      <c r="AH1083" s="927">
        <f>'事業主控（こちらにご入力下さい）'!AH1083</f>
        <v>0</v>
      </c>
      <c r="AI1083" s="928"/>
      <c r="AJ1083" s="928"/>
      <c r="AK1083" s="1082"/>
      <c r="AL1083" s="439">
        <f>'事業主控（こちらにご入力下さい）'!AL1083</f>
        <v>0</v>
      </c>
      <c r="AM1083" s="1081"/>
      <c r="AN1083" s="708">
        <f>'事業主控（こちらにご入力下さい）'!AN1083</f>
        <v>0</v>
      </c>
      <c r="AO1083" s="709"/>
      <c r="AP1083" s="709"/>
      <c r="AQ1083" s="709"/>
      <c r="AR1083" s="709"/>
      <c r="AS1083" s="58"/>
    </row>
    <row r="1084" spans="2:45" ht="18" customHeight="1" x14ac:dyDescent="0.15">
      <c r="B1084" s="1072">
        <f>'事業主控（こちらにご入力下さい）'!B1084</f>
        <v>0</v>
      </c>
      <c r="C1084" s="1073"/>
      <c r="D1084" s="1073"/>
      <c r="E1084" s="1073"/>
      <c r="F1084" s="1073"/>
      <c r="G1084" s="1073"/>
      <c r="H1084" s="1073"/>
      <c r="I1084" s="1160"/>
      <c r="J1084" s="1072">
        <f>'事業主控（こちらにご入力下さい）'!J1084</f>
        <v>0</v>
      </c>
      <c r="K1084" s="1073"/>
      <c r="L1084" s="1073"/>
      <c r="M1084" s="1073"/>
      <c r="N1084" s="1074"/>
      <c r="O1084" s="71">
        <f>'事業主控（こちらにご入力下さい）'!O1084</f>
        <v>0</v>
      </c>
      <c r="P1084" s="5" t="s">
        <v>45</v>
      </c>
      <c r="Q1084" s="71">
        <f>'事業主控（こちらにご入力下さい）'!Q1084</f>
        <v>0</v>
      </c>
      <c r="R1084" s="5" t="s">
        <v>46</v>
      </c>
      <c r="S1084" s="71">
        <f>'事業主控（こちらにご入力下さい）'!S1084</f>
        <v>0</v>
      </c>
      <c r="T1084" s="1022" t="s">
        <v>47</v>
      </c>
      <c r="U1084" s="1022"/>
      <c r="V1084" s="742">
        <f>'事業主控（こちらにご入力下さい）'!V1084</f>
        <v>0</v>
      </c>
      <c r="W1084" s="743"/>
      <c r="X1084" s="743"/>
      <c r="Y1084" s="66"/>
      <c r="Z1084" s="53"/>
      <c r="AA1084" s="73"/>
      <c r="AB1084" s="73"/>
      <c r="AC1084" s="66"/>
      <c r="AD1084" s="53"/>
      <c r="AE1084" s="73"/>
      <c r="AF1084" s="73"/>
      <c r="AG1084" s="66"/>
      <c r="AH1084" s="744">
        <f>'事業主控（こちらにご入力下さい）'!AH1084</f>
        <v>0</v>
      </c>
      <c r="AI1084" s="745"/>
      <c r="AJ1084" s="745"/>
      <c r="AK1084" s="1080"/>
      <c r="AL1084" s="53"/>
      <c r="AM1084" s="54"/>
      <c r="AN1084" s="744">
        <f>'事業主控（こちらにご入力下さい）'!AN1084</f>
        <v>0</v>
      </c>
      <c r="AO1084" s="745"/>
      <c r="AP1084" s="745"/>
      <c r="AQ1084" s="745"/>
      <c r="AR1084" s="745"/>
      <c r="AS1084" s="74"/>
    </row>
    <row r="1085" spans="2:45" ht="18" customHeight="1" x14ac:dyDescent="0.15">
      <c r="B1085" s="1075"/>
      <c r="C1085" s="1076"/>
      <c r="D1085" s="1076"/>
      <c r="E1085" s="1076"/>
      <c r="F1085" s="1076"/>
      <c r="G1085" s="1076"/>
      <c r="H1085" s="1076"/>
      <c r="I1085" s="1161"/>
      <c r="J1085" s="1075"/>
      <c r="K1085" s="1076"/>
      <c r="L1085" s="1076"/>
      <c r="M1085" s="1076"/>
      <c r="N1085" s="1077"/>
      <c r="O1085" s="75">
        <f>'事業主控（こちらにご入力下さい）'!O1085</f>
        <v>0</v>
      </c>
      <c r="P1085" s="16" t="s">
        <v>45</v>
      </c>
      <c r="Q1085" s="75">
        <f>'事業主控（こちらにご入力下さい）'!Q1085</f>
        <v>0</v>
      </c>
      <c r="R1085" s="16" t="s">
        <v>46</v>
      </c>
      <c r="S1085" s="75">
        <f>'事業主控（こちらにご入力下さい）'!S1085</f>
        <v>0</v>
      </c>
      <c r="T1085" s="480" t="s">
        <v>48</v>
      </c>
      <c r="U1085" s="480"/>
      <c r="V1085" s="927">
        <f>'事業主控（こちらにご入力下さい）'!V1085</f>
        <v>0</v>
      </c>
      <c r="W1085" s="928"/>
      <c r="X1085" s="928"/>
      <c r="Y1085" s="928"/>
      <c r="Z1085" s="927">
        <f>'事業主控（こちらにご入力下さい）'!Z1085</f>
        <v>0</v>
      </c>
      <c r="AA1085" s="928"/>
      <c r="AB1085" s="928"/>
      <c r="AC1085" s="928"/>
      <c r="AD1085" s="927">
        <f>'事業主控（こちらにご入力下さい）'!AD1085</f>
        <v>0</v>
      </c>
      <c r="AE1085" s="928"/>
      <c r="AF1085" s="928"/>
      <c r="AG1085" s="928"/>
      <c r="AH1085" s="927">
        <f>'事業主控（こちらにご入力下さい）'!AH1085</f>
        <v>0</v>
      </c>
      <c r="AI1085" s="928"/>
      <c r="AJ1085" s="928"/>
      <c r="AK1085" s="1082"/>
      <c r="AL1085" s="439">
        <f>'事業主控（こちらにご入力下さい）'!AL1085</f>
        <v>0</v>
      </c>
      <c r="AM1085" s="1081"/>
      <c r="AN1085" s="708">
        <f>'事業主控（こちらにご入力下さい）'!AN1085</f>
        <v>0</v>
      </c>
      <c r="AO1085" s="709"/>
      <c r="AP1085" s="709"/>
      <c r="AQ1085" s="709"/>
      <c r="AR1085" s="709"/>
      <c r="AS1085" s="58"/>
    </row>
    <row r="1086" spans="2:45" ht="18" customHeight="1" x14ac:dyDescent="0.15">
      <c r="B1086" s="1072">
        <f>'事業主控（こちらにご入力下さい）'!B1086</f>
        <v>0</v>
      </c>
      <c r="C1086" s="1073"/>
      <c r="D1086" s="1073"/>
      <c r="E1086" s="1073"/>
      <c r="F1086" s="1073"/>
      <c r="G1086" s="1073"/>
      <c r="H1086" s="1073"/>
      <c r="I1086" s="1160"/>
      <c r="J1086" s="1072">
        <f>'事業主控（こちらにご入力下さい）'!J1086</f>
        <v>0</v>
      </c>
      <c r="K1086" s="1073"/>
      <c r="L1086" s="1073"/>
      <c r="M1086" s="1073"/>
      <c r="N1086" s="1074"/>
      <c r="O1086" s="71">
        <f>'事業主控（こちらにご入力下さい）'!O1086</f>
        <v>0</v>
      </c>
      <c r="P1086" s="5" t="s">
        <v>45</v>
      </c>
      <c r="Q1086" s="71">
        <f>'事業主控（こちらにご入力下さい）'!Q1086</f>
        <v>0</v>
      </c>
      <c r="R1086" s="5" t="s">
        <v>46</v>
      </c>
      <c r="S1086" s="71">
        <f>'事業主控（こちらにご入力下さい）'!S1086</f>
        <v>0</v>
      </c>
      <c r="T1086" s="1022" t="s">
        <v>47</v>
      </c>
      <c r="U1086" s="1022"/>
      <c r="V1086" s="742">
        <f>'事業主控（こちらにご入力下さい）'!V1086</f>
        <v>0</v>
      </c>
      <c r="W1086" s="743"/>
      <c r="X1086" s="743"/>
      <c r="Y1086" s="66"/>
      <c r="Z1086" s="53"/>
      <c r="AA1086" s="73"/>
      <c r="AB1086" s="73"/>
      <c r="AC1086" s="66"/>
      <c r="AD1086" s="53"/>
      <c r="AE1086" s="73"/>
      <c r="AF1086" s="73"/>
      <c r="AG1086" s="66"/>
      <c r="AH1086" s="744">
        <f>'事業主控（こちらにご入力下さい）'!AH1086</f>
        <v>0</v>
      </c>
      <c r="AI1086" s="745"/>
      <c r="AJ1086" s="745"/>
      <c r="AK1086" s="1080"/>
      <c r="AL1086" s="53"/>
      <c r="AM1086" s="54"/>
      <c r="AN1086" s="744">
        <f>'事業主控（こちらにご入力下さい）'!AN1086</f>
        <v>0</v>
      </c>
      <c r="AO1086" s="745"/>
      <c r="AP1086" s="745"/>
      <c r="AQ1086" s="745"/>
      <c r="AR1086" s="745"/>
      <c r="AS1086" s="74"/>
    </row>
    <row r="1087" spans="2:45" ht="18" customHeight="1" x14ac:dyDescent="0.15">
      <c r="B1087" s="1075"/>
      <c r="C1087" s="1076"/>
      <c r="D1087" s="1076"/>
      <c r="E1087" s="1076"/>
      <c r="F1087" s="1076"/>
      <c r="G1087" s="1076"/>
      <c r="H1087" s="1076"/>
      <c r="I1087" s="1161"/>
      <c r="J1087" s="1075"/>
      <c r="K1087" s="1076"/>
      <c r="L1087" s="1076"/>
      <c r="M1087" s="1076"/>
      <c r="N1087" s="1077"/>
      <c r="O1087" s="75">
        <f>'事業主控（こちらにご入力下さい）'!O1087</f>
        <v>0</v>
      </c>
      <c r="P1087" s="16" t="s">
        <v>45</v>
      </c>
      <c r="Q1087" s="75">
        <f>'事業主控（こちらにご入力下さい）'!Q1087</f>
        <v>0</v>
      </c>
      <c r="R1087" s="16" t="s">
        <v>46</v>
      </c>
      <c r="S1087" s="75">
        <f>'事業主控（こちらにご入力下さい）'!S1087</f>
        <v>0</v>
      </c>
      <c r="T1087" s="480" t="s">
        <v>48</v>
      </c>
      <c r="U1087" s="480"/>
      <c r="V1087" s="927">
        <f>'事業主控（こちらにご入力下さい）'!V1087</f>
        <v>0</v>
      </c>
      <c r="W1087" s="928"/>
      <c r="X1087" s="928"/>
      <c r="Y1087" s="928"/>
      <c r="Z1087" s="927">
        <f>'事業主控（こちらにご入力下さい）'!Z1087</f>
        <v>0</v>
      </c>
      <c r="AA1087" s="928"/>
      <c r="AB1087" s="928"/>
      <c r="AC1087" s="928"/>
      <c r="AD1087" s="927">
        <f>'事業主控（こちらにご入力下さい）'!AD1087</f>
        <v>0</v>
      </c>
      <c r="AE1087" s="928"/>
      <c r="AF1087" s="928"/>
      <c r="AG1087" s="928"/>
      <c r="AH1087" s="927">
        <f>'事業主控（こちらにご入力下さい）'!AH1087</f>
        <v>0</v>
      </c>
      <c r="AI1087" s="928"/>
      <c r="AJ1087" s="928"/>
      <c r="AK1087" s="1082"/>
      <c r="AL1087" s="439">
        <f>'事業主控（こちらにご入力下さい）'!AL1087</f>
        <v>0</v>
      </c>
      <c r="AM1087" s="1081"/>
      <c r="AN1087" s="708">
        <f>'事業主控（こちらにご入力下さい）'!AN1087</f>
        <v>0</v>
      </c>
      <c r="AO1087" s="709"/>
      <c r="AP1087" s="709"/>
      <c r="AQ1087" s="709"/>
      <c r="AR1087" s="709"/>
      <c r="AS1087" s="58"/>
    </row>
    <row r="1088" spans="2:45" ht="18" customHeight="1" x14ac:dyDescent="0.15">
      <c r="B1088" s="441" t="s">
        <v>85</v>
      </c>
      <c r="C1088" s="442"/>
      <c r="D1088" s="442"/>
      <c r="E1088" s="443"/>
      <c r="F1088" s="1163">
        <f>'事業主控（こちらにご入力下さい）'!F1088</f>
        <v>0</v>
      </c>
      <c r="G1088" s="1164"/>
      <c r="H1088" s="1164"/>
      <c r="I1088" s="1164"/>
      <c r="J1088" s="1164"/>
      <c r="K1088" s="1164"/>
      <c r="L1088" s="1164"/>
      <c r="M1088" s="1164"/>
      <c r="N1088" s="1165"/>
      <c r="O1088" s="441" t="s">
        <v>63</v>
      </c>
      <c r="P1088" s="442"/>
      <c r="Q1088" s="442"/>
      <c r="R1088" s="442"/>
      <c r="S1088" s="442"/>
      <c r="T1088" s="442"/>
      <c r="U1088" s="443"/>
      <c r="V1088" s="744">
        <f>'事業主控（こちらにご入力下さい）'!V1088</f>
        <v>0</v>
      </c>
      <c r="W1088" s="745"/>
      <c r="X1088" s="745"/>
      <c r="Y1088" s="1080"/>
      <c r="Z1088" s="53"/>
      <c r="AA1088" s="73"/>
      <c r="AB1088" s="73"/>
      <c r="AC1088" s="66"/>
      <c r="AD1088" s="53"/>
      <c r="AE1088" s="73"/>
      <c r="AF1088" s="73"/>
      <c r="AG1088" s="66"/>
      <c r="AH1088" s="744">
        <f>'事業主控（こちらにご入力下さい）'!AH1088</f>
        <v>0</v>
      </c>
      <c r="AI1088" s="745"/>
      <c r="AJ1088" s="745"/>
      <c r="AK1088" s="1080"/>
      <c r="AL1088" s="53"/>
      <c r="AM1088" s="54"/>
      <c r="AN1088" s="744">
        <f>'事業主控（こちらにご入力下さい）'!AN1088</f>
        <v>0</v>
      </c>
      <c r="AO1088" s="745"/>
      <c r="AP1088" s="745"/>
      <c r="AQ1088" s="745"/>
      <c r="AR1088" s="745"/>
      <c r="AS1088" s="74"/>
    </row>
    <row r="1089" spans="2:45" ht="18" customHeight="1" x14ac:dyDescent="0.15">
      <c r="B1089" s="444"/>
      <c r="C1089" s="445"/>
      <c r="D1089" s="445"/>
      <c r="E1089" s="446"/>
      <c r="F1089" s="1166"/>
      <c r="G1089" s="1167"/>
      <c r="H1089" s="1167"/>
      <c r="I1089" s="1167"/>
      <c r="J1089" s="1167"/>
      <c r="K1089" s="1167"/>
      <c r="L1089" s="1167"/>
      <c r="M1089" s="1167"/>
      <c r="N1089" s="1168"/>
      <c r="O1089" s="444"/>
      <c r="P1089" s="445"/>
      <c r="Q1089" s="445"/>
      <c r="R1089" s="445"/>
      <c r="S1089" s="445"/>
      <c r="T1089" s="445"/>
      <c r="U1089" s="446"/>
      <c r="V1089" s="434">
        <f>'事業主控（こちらにご入力下さい）'!V1089</f>
        <v>0</v>
      </c>
      <c r="W1089" s="1054"/>
      <c r="X1089" s="1054"/>
      <c r="Y1089" s="1055"/>
      <c r="Z1089" s="434">
        <f>'事業主控（こちらにご入力下さい）'!Z1089</f>
        <v>0</v>
      </c>
      <c r="AA1089" s="1052"/>
      <c r="AB1089" s="1052"/>
      <c r="AC1089" s="1053"/>
      <c r="AD1089" s="434">
        <f>'事業主控（こちらにご入力下さい）'!AD1089</f>
        <v>0</v>
      </c>
      <c r="AE1089" s="1052"/>
      <c r="AF1089" s="1052"/>
      <c r="AG1089" s="1053"/>
      <c r="AH1089" s="434">
        <f>'事業主控（こちらにご入力下さい）'!AH1089</f>
        <v>0</v>
      </c>
      <c r="AI1089" s="435"/>
      <c r="AJ1089" s="435"/>
      <c r="AK1089" s="435"/>
      <c r="AL1089" s="55"/>
      <c r="AM1089" s="56"/>
      <c r="AN1089" s="434">
        <f>'事業主控（こちらにご入力下さい）'!AN1089</f>
        <v>0</v>
      </c>
      <c r="AO1089" s="1054"/>
      <c r="AP1089" s="1054"/>
      <c r="AQ1089" s="1054"/>
      <c r="AR1089" s="1054"/>
      <c r="AS1089" s="182"/>
    </row>
    <row r="1090" spans="2:45" ht="18" customHeight="1" x14ac:dyDescent="0.15">
      <c r="B1090" s="447"/>
      <c r="C1090" s="448"/>
      <c r="D1090" s="448"/>
      <c r="E1090" s="449"/>
      <c r="F1090" s="1169"/>
      <c r="G1090" s="1170"/>
      <c r="H1090" s="1170"/>
      <c r="I1090" s="1170"/>
      <c r="J1090" s="1170"/>
      <c r="K1090" s="1170"/>
      <c r="L1090" s="1170"/>
      <c r="M1090" s="1170"/>
      <c r="N1090" s="1171"/>
      <c r="O1090" s="447"/>
      <c r="P1090" s="448"/>
      <c r="Q1090" s="448"/>
      <c r="R1090" s="448"/>
      <c r="S1090" s="448"/>
      <c r="T1090" s="448"/>
      <c r="U1090" s="449"/>
      <c r="V1090" s="708">
        <f>'事業主控（こちらにご入力下さい）'!V1090</f>
        <v>0</v>
      </c>
      <c r="W1090" s="709"/>
      <c r="X1090" s="709"/>
      <c r="Y1090" s="1079"/>
      <c r="Z1090" s="708">
        <f>'事業主控（こちらにご入力下さい）'!Z1090</f>
        <v>0</v>
      </c>
      <c r="AA1090" s="709"/>
      <c r="AB1090" s="709"/>
      <c r="AC1090" s="1079"/>
      <c r="AD1090" s="708">
        <f>'事業主控（こちらにご入力下さい）'!AD1090</f>
        <v>0</v>
      </c>
      <c r="AE1090" s="709"/>
      <c r="AF1090" s="709"/>
      <c r="AG1090" s="1079"/>
      <c r="AH1090" s="708">
        <f>'事業主控（こちらにご入力下さい）'!AH1090</f>
        <v>0</v>
      </c>
      <c r="AI1090" s="709"/>
      <c r="AJ1090" s="709"/>
      <c r="AK1090" s="1079"/>
      <c r="AL1090" s="57"/>
      <c r="AM1090" s="58"/>
      <c r="AN1090" s="708">
        <f>'事業主控（こちらにご入力下さい）'!AN1090</f>
        <v>0</v>
      </c>
      <c r="AO1090" s="709"/>
      <c r="AP1090" s="709"/>
      <c r="AQ1090" s="709"/>
      <c r="AR1090" s="709"/>
      <c r="AS1090" s="58"/>
    </row>
    <row r="1091" spans="2:45" ht="18" customHeight="1" x14ac:dyDescent="0.15">
      <c r="AN1091" s="1078">
        <f>'事業主控（こちらにご入力下さい）'!AN1091:AR1091</f>
        <v>0</v>
      </c>
      <c r="AO1091" s="1078"/>
      <c r="AP1091" s="1078"/>
      <c r="AQ1091" s="1078"/>
      <c r="AR1091" s="1078"/>
    </row>
    <row r="1092" spans="2:45" ht="31.5" customHeight="1" x14ac:dyDescent="0.15">
      <c r="AN1092" s="82"/>
      <c r="AO1092" s="82"/>
      <c r="AP1092" s="82"/>
      <c r="AQ1092" s="82"/>
      <c r="AR1092" s="82"/>
    </row>
    <row r="1093" spans="2:45" ht="7.5" customHeight="1" x14ac:dyDescent="0.15">
      <c r="X1093" s="6"/>
      <c r="Y1093" s="6"/>
    </row>
    <row r="1094" spans="2:45" ht="10.5" customHeight="1" x14ac:dyDescent="0.15">
      <c r="X1094" s="6"/>
      <c r="Y1094" s="6"/>
    </row>
    <row r="1095" spans="2:45" ht="5.25" customHeight="1" x14ac:dyDescent="0.15">
      <c r="X1095" s="6"/>
      <c r="Y1095" s="6"/>
    </row>
    <row r="1096" spans="2:45" ht="5.25" customHeight="1" x14ac:dyDescent="0.15">
      <c r="X1096" s="6"/>
      <c r="Y1096" s="6"/>
    </row>
    <row r="1097" spans="2:45" ht="5.25" customHeight="1" x14ac:dyDescent="0.15">
      <c r="X1097" s="6"/>
      <c r="Y1097" s="6"/>
    </row>
    <row r="1098" spans="2:45" ht="5.25" customHeight="1" x14ac:dyDescent="0.15">
      <c r="X1098" s="6"/>
      <c r="Y1098" s="6"/>
    </row>
    <row r="1099" spans="2:45" ht="17.25" customHeight="1" x14ac:dyDescent="0.15">
      <c r="B1099" s="2" t="s">
        <v>50</v>
      </c>
      <c r="S1099" s="4"/>
      <c r="T1099" s="4"/>
      <c r="U1099" s="4"/>
      <c r="V1099" s="4"/>
      <c r="W1099" s="4"/>
      <c r="AL1099" s="48"/>
      <c r="AM1099" s="48"/>
      <c r="AN1099" s="48"/>
      <c r="AO1099" s="48"/>
    </row>
    <row r="1100" spans="2:45" ht="12.75" customHeight="1" x14ac:dyDescent="0.15">
      <c r="M1100" s="49"/>
      <c r="N1100" s="49"/>
      <c r="O1100" s="49"/>
      <c r="P1100" s="49"/>
      <c r="Q1100" s="49"/>
      <c r="R1100" s="49"/>
      <c r="S1100" s="49"/>
      <c r="T1100" s="50"/>
      <c r="U1100" s="50"/>
      <c r="V1100" s="50"/>
      <c r="W1100" s="50"/>
      <c r="X1100" s="50"/>
      <c r="Y1100" s="50"/>
      <c r="Z1100" s="50"/>
      <c r="AA1100" s="49"/>
      <c r="AB1100" s="49"/>
      <c r="AC1100" s="49"/>
      <c r="AL1100" s="48"/>
      <c r="AM1100" s="560" t="s">
        <v>268</v>
      </c>
      <c r="AN1100" s="1172"/>
      <c r="AO1100" s="1172"/>
      <c r="AP1100" s="1173"/>
    </row>
    <row r="1101" spans="2:45" ht="12.75" customHeight="1" x14ac:dyDescent="0.15">
      <c r="M1101" s="49"/>
      <c r="N1101" s="49"/>
      <c r="O1101" s="49"/>
      <c r="P1101" s="49"/>
      <c r="Q1101" s="49"/>
      <c r="R1101" s="49"/>
      <c r="S1101" s="49"/>
      <c r="T1101" s="50"/>
      <c r="U1101" s="50"/>
      <c r="V1101" s="50"/>
      <c r="W1101" s="50"/>
      <c r="X1101" s="50"/>
      <c r="Y1101" s="50"/>
      <c r="Z1101" s="50"/>
      <c r="AA1101" s="49"/>
      <c r="AB1101" s="49"/>
      <c r="AC1101" s="49"/>
      <c r="AL1101" s="48"/>
      <c r="AM1101" s="1174"/>
      <c r="AN1101" s="1175"/>
      <c r="AO1101" s="1175"/>
      <c r="AP1101" s="1176"/>
    </row>
    <row r="1102" spans="2:45" ht="12.75" customHeight="1" x14ac:dyDescent="0.15">
      <c r="M1102" s="49"/>
      <c r="N1102" s="49"/>
      <c r="O1102" s="49"/>
      <c r="P1102" s="49"/>
      <c r="Q1102" s="49"/>
      <c r="R1102" s="49"/>
      <c r="S1102" s="49"/>
      <c r="T1102" s="49"/>
      <c r="U1102" s="49"/>
      <c r="V1102" s="49"/>
      <c r="W1102" s="49"/>
      <c r="X1102" s="49"/>
      <c r="Y1102" s="49"/>
      <c r="Z1102" s="49"/>
      <c r="AA1102" s="49"/>
      <c r="AB1102" s="49"/>
      <c r="AC1102" s="49"/>
      <c r="AL1102" s="48"/>
      <c r="AM1102" s="48"/>
      <c r="AN1102" s="222"/>
      <c r="AO1102" s="222"/>
    </row>
    <row r="1103" spans="2:45" ht="6" customHeight="1" x14ac:dyDescent="0.15">
      <c r="M1103" s="49"/>
      <c r="N1103" s="49"/>
      <c r="O1103" s="49"/>
      <c r="P1103" s="49"/>
      <c r="Q1103" s="49"/>
      <c r="R1103" s="49"/>
      <c r="S1103" s="49"/>
      <c r="T1103" s="49"/>
      <c r="U1103" s="49"/>
      <c r="V1103" s="49"/>
      <c r="W1103" s="49"/>
      <c r="X1103" s="49"/>
      <c r="Y1103" s="49"/>
      <c r="Z1103" s="49"/>
      <c r="AA1103" s="49"/>
      <c r="AB1103" s="49"/>
      <c r="AC1103" s="49"/>
      <c r="AL1103" s="48"/>
      <c r="AM1103" s="48"/>
    </row>
    <row r="1104" spans="2:45" ht="12.75" customHeight="1" x14ac:dyDescent="0.15">
      <c r="B1104" s="566" t="s">
        <v>2</v>
      </c>
      <c r="C1104" s="567"/>
      <c r="D1104" s="567"/>
      <c r="E1104" s="567"/>
      <c r="F1104" s="567"/>
      <c r="G1104" s="567"/>
      <c r="H1104" s="567"/>
      <c r="I1104" s="567"/>
      <c r="J1104" s="569" t="s">
        <v>10</v>
      </c>
      <c r="K1104" s="569"/>
      <c r="L1104" s="3" t="s">
        <v>3</v>
      </c>
      <c r="M1104" s="569" t="s">
        <v>11</v>
      </c>
      <c r="N1104" s="569"/>
      <c r="O1104" s="570" t="s">
        <v>12</v>
      </c>
      <c r="P1104" s="569"/>
      <c r="Q1104" s="569"/>
      <c r="R1104" s="569"/>
      <c r="S1104" s="569"/>
      <c r="T1104" s="569"/>
      <c r="U1104" s="569" t="s">
        <v>13</v>
      </c>
      <c r="V1104" s="569"/>
      <c r="W1104" s="569"/>
      <c r="AD1104" s="5"/>
      <c r="AE1104" s="5"/>
      <c r="AF1104" s="5"/>
      <c r="AG1104" s="5"/>
      <c r="AH1104" s="5"/>
      <c r="AI1104" s="5"/>
      <c r="AJ1104" s="5"/>
      <c r="AL1104" s="571">
        <f>$AL$9</f>
        <v>0</v>
      </c>
      <c r="AM1104" s="572"/>
      <c r="AN1104" s="502" t="s">
        <v>4</v>
      </c>
      <c r="AO1104" s="502"/>
      <c r="AP1104" s="572">
        <v>27</v>
      </c>
      <c r="AQ1104" s="572"/>
      <c r="AR1104" s="502" t="s">
        <v>5</v>
      </c>
      <c r="AS1104" s="503"/>
    </row>
    <row r="1105" spans="2:45" ht="13.5" customHeight="1" x14ac:dyDescent="0.15">
      <c r="B1105" s="567"/>
      <c r="C1105" s="567"/>
      <c r="D1105" s="567"/>
      <c r="E1105" s="567"/>
      <c r="F1105" s="567"/>
      <c r="G1105" s="567"/>
      <c r="H1105" s="567"/>
      <c r="I1105" s="567"/>
      <c r="J1105" s="508" t="str">
        <f>$J$10</f>
        <v>1</v>
      </c>
      <c r="K1105" s="510" t="str">
        <f>$K$10</f>
        <v>2</v>
      </c>
      <c r="L1105" s="513" t="str">
        <f>$L$10</f>
        <v>1</v>
      </c>
      <c r="M1105" s="516" t="str">
        <f>$M$10</f>
        <v>0</v>
      </c>
      <c r="N1105" s="510" t="str">
        <f>$N$10</f>
        <v>3</v>
      </c>
      <c r="O1105" s="516" t="str">
        <f>$O$10</f>
        <v>9</v>
      </c>
      <c r="P1105" s="519" t="str">
        <f>$P$10</f>
        <v>3</v>
      </c>
      <c r="Q1105" s="519" t="str">
        <f>$Q$10</f>
        <v>9</v>
      </c>
      <c r="R1105" s="519" t="str">
        <f>$R$10</f>
        <v>0</v>
      </c>
      <c r="S1105" s="519" t="str">
        <f>$S$10</f>
        <v>2</v>
      </c>
      <c r="T1105" s="510" t="str">
        <f>$T$10</f>
        <v>5</v>
      </c>
      <c r="U1105" s="516">
        <f>$U$10</f>
        <v>0</v>
      </c>
      <c r="V1105" s="519">
        <f>$V$10</f>
        <v>0</v>
      </c>
      <c r="W1105" s="510">
        <f>$W$10</f>
        <v>0</v>
      </c>
      <c r="AD1105" s="5"/>
      <c r="AE1105" s="5"/>
      <c r="AF1105" s="5"/>
      <c r="AG1105" s="5"/>
      <c r="AH1105" s="5"/>
      <c r="AI1105" s="5"/>
      <c r="AJ1105" s="5"/>
      <c r="AL1105" s="573"/>
      <c r="AM1105" s="574"/>
      <c r="AN1105" s="504"/>
      <c r="AO1105" s="504"/>
      <c r="AP1105" s="574"/>
      <c r="AQ1105" s="574"/>
      <c r="AR1105" s="504"/>
      <c r="AS1105" s="505"/>
    </row>
    <row r="1106" spans="2:45" ht="9" customHeight="1" x14ac:dyDescent="0.15">
      <c r="B1106" s="567"/>
      <c r="C1106" s="567"/>
      <c r="D1106" s="567"/>
      <c r="E1106" s="567"/>
      <c r="F1106" s="567"/>
      <c r="G1106" s="567"/>
      <c r="H1106" s="567"/>
      <c r="I1106" s="567"/>
      <c r="J1106" s="509"/>
      <c r="K1106" s="511"/>
      <c r="L1106" s="514"/>
      <c r="M1106" s="517"/>
      <c r="N1106" s="511"/>
      <c r="O1106" s="517"/>
      <c r="P1106" s="520"/>
      <c r="Q1106" s="520"/>
      <c r="R1106" s="520"/>
      <c r="S1106" s="520"/>
      <c r="T1106" s="511"/>
      <c r="U1106" s="517"/>
      <c r="V1106" s="520"/>
      <c r="W1106" s="511"/>
      <c r="AD1106" s="5"/>
      <c r="AE1106" s="5"/>
      <c r="AF1106" s="5"/>
      <c r="AG1106" s="5"/>
      <c r="AH1106" s="5"/>
      <c r="AI1106" s="5"/>
      <c r="AJ1106" s="5"/>
      <c r="AL1106" s="575"/>
      <c r="AM1106" s="576"/>
      <c r="AN1106" s="506"/>
      <c r="AO1106" s="506"/>
      <c r="AP1106" s="576"/>
      <c r="AQ1106" s="576"/>
      <c r="AR1106" s="506"/>
      <c r="AS1106" s="507"/>
    </row>
    <row r="1107" spans="2:45" ht="6" customHeight="1" x14ac:dyDescent="0.15">
      <c r="B1107" s="568"/>
      <c r="C1107" s="568"/>
      <c r="D1107" s="568"/>
      <c r="E1107" s="568"/>
      <c r="F1107" s="568"/>
      <c r="G1107" s="568"/>
      <c r="H1107" s="568"/>
      <c r="I1107" s="568"/>
      <c r="J1107" s="509"/>
      <c r="K1107" s="512"/>
      <c r="L1107" s="515"/>
      <c r="M1107" s="518"/>
      <c r="N1107" s="512"/>
      <c r="O1107" s="518"/>
      <c r="P1107" s="521"/>
      <c r="Q1107" s="521"/>
      <c r="R1107" s="521"/>
      <c r="S1107" s="521"/>
      <c r="T1107" s="512"/>
      <c r="U1107" s="518"/>
      <c r="V1107" s="521"/>
      <c r="W1107" s="512"/>
    </row>
    <row r="1108" spans="2:45" ht="15" customHeight="1" x14ac:dyDescent="0.15">
      <c r="B1108" s="487" t="s">
        <v>51</v>
      </c>
      <c r="C1108" s="488"/>
      <c r="D1108" s="488"/>
      <c r="E1108" s="488"/>
      <c r="F1108" s="488"/>
      <c r="G1108" s="488"/>
      <c r="H1108" s="488"/>
      <c r="I1108" s="489"/>
      <c r="J1108" s="487" t="s">
        <v>6</v>
      </c>
      <c r="K1108" s="488"/>
      <c r="L1108" s="488"/>
      <c r="M1108" s="488"/>
      <c r="N1108" s="496"/>
      <c r="O1108" s="499" t="s">
        <v>52</v>
      </c>
      <c r="P1108" s="488"/>
      <c r="Q1108" s="488"/>
      <c r="R1108" s="488"/>
      <c r="S1108" s="488"/>
      <c r="T1108" s="488"/>
      <c r="U1108" s="489"/>
      <c r="V1108" s="12" t="s">
        <v>53</v>
      </c>
      <c r="W1108" s="27"/>
      <c r="X1108" s="27"/>
      <c r="Y1108" s="526" t="s">
        <v>54</v>
      </c>
      <c r="Z1108" s="526"/>
      <c r="AA1108" s="526"/>
      <c r="AB1108" s="526"/>
      <c r="AC1108" s="526"/>
      <c r="AD1108" s="526"/>
      <c r="AE1108" s="526"/>
      <c r="AF1108" s="526"/>
      <c r="AG1108" s="526"/>
      <c r="AH1108" s="526"/>
      <c r="AI1108" s="27"/>
      <c r="AJ1108" s="27"/>
      <c r="AK1108" s="28"/>
      <c r="AL1108" s="527" t="s">
        <v>55</v>
      </c>
      <c r="AM1108" s="527"/>
      <c r="AN1108" s="528" t="s">
        <v>62</v>
      </c>
      <c r="AO1108" s="528"/>
      <c r="AP1108" s="528"/>
      <c r="AQ1108" s="528"/>
      <c r="AR1108" s="528"/>
      <c r="AS1108" s="529"/>
    </row>
    <row r="1109" spans="2:45" ht="13.5" customHeight="1" x14ac:dyDescent="0.15">
      <c r="B1109" s="490"/>
      <c r="C1109" s="491"/>
      <c r="D1109" s="491"/>
      <c r="E1109" s="491"/>
      <c r="F1109" s="491"/>
      <c r="G1109" s="491"/>
      <c r="H1109" s="491"/>
      <c r="I1109" s="492"/>
      <c r="J1109" s="490"/>
      <c r="K1109" s="491"/>
      <c r="L1109" s="491"/>
      <c r="M1109" s="491"/>
      <c r="N1109" s="497"/>
      <c r="O1109" s="500"/>
      <c r="P1109" s="491"/>
      <c r="Q1109" s="491"/>
      <c r="R1109" s="491"/>
      <c r="S1109" s="491"/>
      <c r="T1109" s="491"/>
      <c r="U1109" s="492"/>
      <c r="V1109" s="530" t="s">
        <v>7</v>
      </c>
      <c r="W1109" s="643"/>
      <c r="X1109" s="643"/>
      <c r="Y1109" s="644"/>
      <c r="Z1109" s="536" t="s">
        <v>16</v>
      </c>
      <c r="AA1109" s="537"/>
      <c r="AB1109" s="537"/>
      <c r="AC1109" s="538"/>
      <c r="AD1109" s="648" t="s">
        <v>17</v>
      </c>
      <c r="AE1109" s="649"/>
      <c r="AF1109" s="649"/>
      <c r="AG1109" s="650"/>
      <c r="AH1109" s="1090" t="s">
        <v>86</v>
      </c>
      <c r="AI1109" s="502"/>
      <c r="AJ1109" s="502"/>
      <c r="AK1109" s="503"/>
      <c r="AL1109" s="554" t="s">
        <v>56</v>
      </c>
      <c r="AM1109" s="554"/>
      <c r="AN1109" s="556" t="s">
        <v>19</v>
      </c>
      <c r="AO1109" s="557"/>
      <c r="AP1109" s="557"/>
      <c r="AQ1109" s="557"/>
      <c r="AR1109" s="558"/>
      <c r="AS1109" s="559"/>
    </row>
    <row r="1110" spans="2:45" ht="13.5" customHeight="1" x14ac:dyDescent="0.15">
      <c r="B1110" s="493"/>
      <c r="C1110" s="494"/>
      <c r="D1110" s="494"/>
      <c r="E1110" s="494"/>
      <c r="F1110" s="494"/>
      <c r="G1110" s="494"/>
      <c r="H1110" s="494"/>
      <c r="I1110" s="495"/>
      <c r="J1110" s="493"/>
      <c r="K1110" s="494"/>
      <c r="L1110" s="494"/>
      <c r="M1110" s="494"/>
      <c r="N1110" s="498"/>
      <c r="O1110" s="501"/>
      <c r="P1110" s="494"/>
      <c r="Q1110" s="494"/>
      <c r="R1110" s="494"/>
      <c r="S1110" s="494"/>
      <c r="T1110" s="494"/>
      <c r="U1110" s="495"/>
      <c r="V1110" s="645"/>
      <c r="W1110" s="646"/>
      <c r="X1110" s="646"/>
      <c r="Y1110" s="647"/>
      <c r="Z1110" s="539"/>
      <c r="AA1110" s="540"/>
      <c r="AB1110" s="540"/>
      <c r="AC1110" s="541"/>
      <c r="AD1110" s="651"/>
      <c r="AE1110" s="652"/>
      <c r="AF1110" s="652"/>
      <c r="AG1110" s="653"/>
      <c r="AH1110" s="1091"/>
      <c r="AI1110" s="506"/>
      <c r="AJ1110" s="506"/>
      <c r="AK1110" s="507"/>
      <c r="AL1110" s="555"/>
      <c r="AM1110" s="555"/>
      <c r="AN1110" s="524"/>
      <c r="AO1110" s="524"/>
      <c r="AP1110" s="524"/>
      <c r="AQ1110" s="524"/>
      <c r="AR1110" s="524"/>
      <c r="AS1110" s="525"/>
    </row>
    <row r="1111" spans="2:45" ht="18" customHeight="1" x14ac:dyDescent="0.15">
      <c r="B1111" s="1092">
        <f>'事業主控（こちらにご入力下さい）'!B1111</f>
        <v>0</v>
      </c>
      <c r="C1111" s="1093"/>
      <c r="D1111" s="1093"/>
      <c r="E1111" s="1093"/>
      <c r="F1111" s="1093"/>
      <c r="G1111" s="1093"/>
      <c r="H1111" s="1093"/>
      <c r="I1111" s="1162"/>
      <c r="J1111" s="1092">
        <f>'事業主控（こちらにご入力下さい）'!J1111</f>
        <v>0</v>
      </c>
      <c r="K1111" s="1093"/>
      <c r="L1111" s="1093"/>
      <c r="M1111" s="1093"/>
      <c r="N1111" s="1094"/>
      <c r="O1111" s="68">
        <f>'事業主控（こちらにご入力下さい）'!O1111</f>
        <v>0</v>
      </c>
      <c r="P1111" s="15" t="s">
        <v>45</v>
      </c>
      <c r="Q1111" s="68">
        <f>'事業主控（こちらにご入力下さい）'!Q1111</f>
        <v>0</v>
      </c>
      <c r="R1111" s="15" t="s">
        <v>46</v>
      </c>
      <c r="S1111" s="68">
        <f>'事業主控（こちらにご入力下さい）'!S1111</f>
        <v>0</v>
      </c>
      <c r="T1111" s="474" t="s">
        <v>47</v>
      </c>
      <c r="U1111" s="474"/>
      <c r="V1111" s="742">
        <f>'事業主控（こちらにご入力下さい）'!V1111</f>
        <v>0</v>
      </c>
      <c r="W1111" s="743"/>
      <c r="X1111" s="743"/>
      <c r="Y1111" s="65" t="s">
        <v>8</v>
      </c>
      <c r="Z1111" s="53"/>
      <c r="AA1111" s="73"/>
      <c r="AB1111" s="73"/>
      <c r="AC1111" s="65" t="s">
        <v>8</v>
      </c>
      <c r="AD1111" s="53"/>
      <c r="AE1111" s="73"/>
      <c r="AF1111" s="73"/>
      <c r="AG1111" s="65" t="s">
        <v>8</v>
      </c>
      <c r="AH1111" s="1134">
        <f>'事業主控（こちらにご入力下さい）'!AH1111</f>
        <v>0</v>
      </c>
      <c r="AI1111" s="1135"/>
      <c r="AJ1111" s="1135"/>
      <c r="AK1111" s="1136"/>
      <c r="AL1111" s="53"/>
      <c r="AM1111" s="54"/>
      <c r="AN1111" s="744">
        <f>'事業主控（こちらにご入力下さい）'!AN1111</f>
        <v>0</v>
      </c>
      <c r="AO1111" s="745"/>
      <c r="AP1111" s="745"/>
      <c r="AQ1111" s="745"/>
      <c r="AR1111" s="745"/>
      <c r="AS1111" s="70" t="s">
        <v>8</v>
      </c>
    </row>
    <row r="1112" spans="2:45" ht="18" customHeight="1" x14ac:dyDescent="0.15">
      <c r="B1112" s="1075"/>
      <c r="C1112" s="1076"/>
      <c r="D1112" s="1076"/>
      <c r="E1112" s="1076"/>
      <c r="F1112" s="1076"/>
      <c r="G1112" s="1076"/>
      <c r="H1112" s="1076"/>
      <c r="I1112" s="1161"/>
      <c r="J1112" s="1075"/>
      <c r="K1112" s="1076"/>
      <c r="L1112" s="1076"/>
      <c r="M1112" s="1076"/>
      <c r="N1112" s="1077"/>
      <c r="O1112" s="75">
        <f>'事業主控（こちらにご入力下さい）'!O1112</f>
        <v>0</v>
      </c>
      <c r="P1112" s="16" t="s">
        <v>45</v>
      </c>
      <c r="Q1112" s="75">
        <f>'事業主控（こちらにご入力下さい）'!Q1112</f>
        <v>0</v>
      </c>
      <c r="R1112" s="16" t="s">
        <v>46</v>
      </c>
      <c r="S1112" s="75">
        <f>'事業主控（こちらにご入力下さい）'!S1112</f>
        <v>0</v>
      </c>
      <c r="T1112" s="480" t="s">
        <v>48</v>
      </c>
      <c r="U1112" s="480"/>
      <c r="V1112" s="708">
        <f>'事業主控（こちらにご入力下さい）'!V1112</f>
        <v>0</v>
      </c>
      <c r="W1112" s="709"/>
      <c r="X1112" s="709"/>
      <c r="Y1112" s="709"/>
      <c r="Z1112" s="708">
        <f>'事業主控（こちらにご入力下さい）'!Z1112</f>
        <v>0</v>
      </c>
      <c r="AA1112" s="709"/>
      <c r="AB1112" s="709"/>
      <c r="AC1112" s="709"/>
      <c r="AD1112" s="708">
        <f>'事業主控（こちらにご入力下さい）'!AD1112</f>
        <v>0</v>
      </c>
      <c r="AE1112" s="709"/>
      <c r="AF1112" s="709"/>
      <c r="AG1112" s="709"/>
      <c r="AH1112" s="708">
        <f>'事業主控（こちらにご入力下さい）'!AH1112</f>
        <v>0</v>
      </c>
      <c r="AI1112" s="709"/>
      <c r="AJ1112" s="709"/>
      <c r="AK1112" s="1079"/>
      <c r="AL1112" s="439">
        <f>'事業主控（こちらにご入力下さい）'!AL1112</f>
        <v>0</v>
      </c>
      <c r="AM1112" s="1081"/>
      <c r="AN1112" s="708">
        <f>'事業主控（こちらにご入力下さい）'!AN1112</f>
        <v>0</v>
      </c>
      <c r="AO1112" s="709"/>
      <c r="AP1112" s="709"/>
      <c r="AQ1112" s="709"/>
      <c r="AR1112" s="709"/>
      <c r="AS1112" s="58"/>
    </row>
    <row r="1113" spans="2:45" ht="18" customHeight="1" x14ac:dyDescent="0.15">
      <c r="B1113" s="1072">
        <f>'事業主控（こちらにご入力下さい）'!B1113</f>
        <v>0</v>
      </c>
      <c r="C1113" s="1073"/>
      <c r="D1113" s="1073"/>
      <c r="E1113" s="1073"/>
      <c r="F1113" s="1073"/>
      <c r="G1113" s="1073"/>
      <c r="H1113" s="1073"/>
      <c r="I1113" s="1160"/>
      <c r="J1113" s="1072">
        <f>'事業主控（こちらにご入力下さい）'!J1113</f>
        <v>0</v>
      </c>
      <c r="K1113" s="1073"/>
      <c r="L1113" s="1073"/>
      <c r="M1113" s="1073"/>
      <c r="N1113" s="1074"/>
      <c r="O1113" s="71">
        <f>'事業主控（こちらにご入力下さい）'!O1113</f>
        <v>0</v>
      </c>
      <c r="P1113" s="5" t="s">
        <v>45</v>
      </c>
      <c r="Q1113" s="71">
        <f>'事業主控（こちらにご入力下さい）'!Q1113</f>
        <v>0</v>
      </c>
      <c r="R1113" s="5" t="s">
        <v>46</v>
      </c>
      <c r="S1113" s="71">
        <f>'事業主控（こちらにご入力下さい）'!S1113</f>
        <v>0</v>
      </c>
      <c r="T1113" s="1022" t="s">
        <v>47</v>
      </c>
      <c r="U1113" s="1022"/>
      <c r="V1113" s="742">
        <f>'事業主控（こちらにご入力下さい）'!V1113</f>
        <v>0</v>
      </c>
      <c r="W1113" s="743"/>
      <c r="X1113" s="743"/>
      <c r="Y1113" s="66"/>
      <c r="Z1113" s="53"/>
      <c r="AA1113" s="73"/>
      <c r="AB1113" s="73"/>
      <c r="AC1113" s="66"/>
      <c r="AD1113" s="53"/>
      <c r="AE1113" s="73"/>
      <c r="AF1113" s="73"/>
      <c r="AG1113" s="66"/>
      <c r="AH1113" s="744">
        <f>'事業主控（こちらにご入力下さい）'!AH1113</f>
        <v>0</v>
      </c>
      <c r="AI1113" s="745"/>
      <c r="AJ1113" s="745"/>
      <c r="AK1113" s="1080"/>
      <c r="AL1113" s="53"/>
      <c r="AM1113" s="54"/>
      <c r="AN1113" s="744">
        <f>'事業主控（こちらにご入力下さい）'!AN1113</f>
        <v>0</v>
      </c>
      <c r="AO1113" s="745"/>
      <c r="AP1113" s="745"/>
      <c r="AQ1113" s="745"/>
      <c r="AR1113" s="745"/>
      <c r="AS1113" s="74"/>
    </row>
    <row r="1114" spans="2:45" ht="18" customHeight="1" x14ac:dyDescent="0.15">
      <c r="B1114" s="1075"/>
      <c r="C1114" s="1076"/>
      <c r="D1114" s="1076"/>
      <c r="E1114" s="1076"/>
      <c r="F1114" s="1076"/>
      <c r="G1114" s="1076"/>
      <c r="H1114" s="1076"/>
      <c r="I1114" s="1161"/>
      <c r="J1114" s="1075"/>
      <c r="K1114" s="1076"/>
      <c r="L1114" s="1076"/>
      <c r="M1114" s="1076"/>
      <c r="N1114" s="1077"/>
      <c r="O1114" s="75">
        <f>'事業主控（こちらにご入力下さい）'!O1114</f>
        <v>0</v>
      </c>
      <c r="P1114" s="16" t="s">
        <v>45</v>
      </c>
      <c r="Q1114" s="75">
        <f>'事業主控（こちらにご入力下さい）'!Q1114</f>
        <v>0</v>
      </c>
      <c r="R1114" s="16" t="s">
        <v>46</v>
      </c>
      <c r="S1114" s="75">
        <f>'事業主控（こちらにご入力下さい）'!S1114</f>
        <v>0</v>
      </c>
      <c r="T1114" s="480" t="s">
        <v>48</v>
      </c>
      <c r="U1114" s="480"/>
      <c r="V1114" s="927">
        <f>'事業主控（こちらにご入力下さい）'!V1114</f>
        <v>0</v>
      </c>
      <c r="W1114" s="928"/>
      <c r="X1114" s="928"/>
      <c r="Y1114" s="928"/>
      <c r="Z1114" s="927">
        <f>'事業主控（こちらにご入力下さい）'!Z1114</f>
        <v>0</v>
      </c>
      <c r="AA1114" s="928"/>
      <c r="AB1114" s="928"/>
      <c r="AC1114" s="928"/>
      <c r="AD1114" s="927">
        <f>'事業主控（こちらにご入力下さい）'!AD1114</f>
        <v>0</v>
      </c>
      <c r="AE1114" s="928"/>
      <c r="AF1114" s="928"/>
      <c r="AG1114" s="928"/>
      <c r="AH1114" s="927">
        <f>'事業主控（こちらにご入力下さい）'!AH1114</f>
        <v>0</v>
      </c>
      <c r="AI1114" s="928"/>
      <c r="AJ1114" s="928"/>
      <c r="AK1114" s="1082"/>
      <c r="AL1114" s="439">
        <f>'事業主控（こちらにご入力下さい）'!AL1114</f>
        <v>0</v>
      </c>
      <c r="AM1114" s="1081"/>
      <c r="AN1114" s="708">
        <f>'事業主控（こちらにご入力下さい）'!AN1114</f>
        <v>0</v>
      </c>
      <c r="AO1114" s="709"/>
      <c r="AP1114" s="709"/>
      <c r="AQ1114" s="709"/>
      <c r="AR1114" s="709"/>
      <c r="AS1114" s="58"/>
    </row>
    <row r="1115" spans="2:45" ht="18" customHeight="1" x14ac:dyDescent="0.15">
      <c r="B1115" s="1072">
        <f>'事業主控（こちらにご入力下さい）'!B1115</f>
        <v>0</v>
      </c>
      <c r="C1115" s="1073"/>
      <c r="D1115" s="1073"/>
      <c r="E1115" s="1073"/>
      <c r="F1115" s="1073"/>
      <c r="G1115" s="1073"/>
      <c r="H1115" s="1073"/>
      <c r="I1115" s="1160"/>
      <c r="J1115" s="1072">
        <f>'事業主控（こちらにご入力下さい）'!J1115</f>
        <v>0</v>
      </c>
      <c r="K1115" s="1073"/>
      <c r="L1115" s="1073"/>
      <c r="M1115" s="1073"/>
      <c r="N1115" s="1074"/>
      <c r="O1115" s="71">
        <f>'事業主控（こちらにご入力下さい）'!O1115</f>
        <v>0</v>
      </c>
      <c r="P1115" s="5" t="s">
        <v>45</v>
      </c>
      <c r="Q1115" s="71">
        <f>'事業主控（こちらにご入力下さい）'!Q1115</f>
        <v>0</v>
      </c>
      <c r="R1115" s="5" t="s">
        <v>46</v>
      </c>
      <c r="S1115" s="71">
        <f>'事業主控（こちらにご入力下さい）'!S1115</f>
        <v>0</v>
      </c>
      <c r="T1115" s="1022" t="s">
        <v>47</v>
      </c>
      <c r="U1115" s="1022"/>
      <c r="V1115" s="742">
        <f>'事業主控（こちらにご入力下さい）'!V1115</f>
        <v>0</v>
      </c>
      <c r="W1115" s="743"/>
      <c r="X1115" s="743"/>
      <c r="Y1115" s="66"/>
      <c r="Z1115" s="53"/>
      <c r="AA1115" s="73"/>
      <c r="AB1115" s="73"/>
      <c r="AC1115" s="66"/>
      <c r="AD1115" s="53"/>
      <c r="AE1115" s="73"/>
      <c r="AF1115" s="73"/>
      <c r="AG1115" s="66"/>
      <c r="AH1115" s="744">
        <f>'事業主控（こちらにご入力下さい）'!AH1115</f>
        <v>0</v>
      </c>
      <c r="AI1115" s="745"/>
      <c r="AJ1115" s="745"/>
      <c r="AK1115" s="1080"/>
      <c r="AL1115" s="53"/>
      <c r="AM1115" s="54"/>
      <c r="AN1115" s="744">
        <f>'事業主控（こちらにご入力下さい）'!AN1115</f>
        <v>0</v>
      </c>
      <c r="AO1115" s="745"/>
      <c r="AP1115" s="745"/>
      <c r="AQ1115" s="745"/>
      <c r="AR1115" s="745"/>
      <c r="AS1115" s="74"/>
    </row>
    <row r="1116" spans="2:45" ht="18" customHeight="1" x14ac:dyDescent="0.15">
      <c r="B1116" s="1075"/>
      <c r="C1116" s="1076"/>
      <c r="D1116" s="1076"/>
      <c r="E1116" s="1076"/>
      <c r="F1116" s="1076"/>
      <c r="G1116" s="1076"/>
      <c r="H1116" s="1076"/>
      <c r="I1116" s="1161"/>
      <c r="J1116" s="1075"/>
      <c r="K1116" s="1076"/>
      <c r="L1116" s="1076"/>
      <c r="M1116" s="1076"/>
      <c r="N1116" s="1077"/>
      <c r="O1116" s="75">
        <f>'事業主控（こちらにご入力下さい）'!O1116</f>
        <v>0</v>
      </c>
      <c r="P1116" s="16" t="s">
        <v>45</v>
      </c>
      <c r="Q1116" s="75">
        <f>'事業主控（こちらにご入力下さい）'!Q1116</f>
        <v>0</v>
      </c>
      <c r="R1116" s="16" t="s">
        <v>46</v>
      </c>
      <c r="S1116" s="75">
        <f>'事業主控（こちらにご入力下さい）'!S1116</f>
        <v>0</v>
      </c>
      <c r="T1116" s="480" t="s">
        <v>48</v>
      </c>
      <c r="U1116" s="480"/>
      <c r="V1116" s="927">
        <f>'事業主控（こちらにご入力下さい）'!V1116</f>
        <v>0</v>
      </c>
      <c r="W1116" s="928"/>
      <c r="X1116" s="928"/>
      <c r="Y1116" s="928"/>
      <c r="Z1116" s="927">
        <f>'事業主控（こちらにご入力下さい）'!Z1116</f>
        <v>0</v>
      </c>
      <c r="AA1116" s="928"/>
      <c r="AB1116" s="928"/>
      <c r="AC1116" s="928"/>
      <c r="AD1116" s="927">
        <f>'事業主控（こちらにご入力下さい）'!AD1116</f>
        <v>0</v>
      </c>
      <c r="AE1116" s="928"/>
      <c r="AF1116" s="928"/>
      <c r="AG1116" s="928"/>
      <c r="AH1116" s="927">
        <f>'事業主控（こちらにご入力下さい）'!AH1116</f>
        <v>0</v>
      </c>
      <c r="AI1116" s="928"/>
      <c r="AJ1116" s="928"/>
      <c r="AK1116" s="1082"/>
      <c r="AL1116" s="439">
        <f>'事業主控（こちらにご入力下さい）'!AL1116</f>
        <v>0</v>
      </c>
      <c r="AM1116" s="1081"/>
      <c r="AN1116" s="708">
        <f>'事業主控（こちらにご入力下さい）'!AN1116</f>
        <v>0</v>
      </c>
      <c r="AO1116" s="709"/>
      <c r="AP1116" s="709"/>
      <c r="AQ1116" s="709"/>
      <c r="AR1116" s="709"/>
      <c r="AS1116" s="58"/>
    </row>
    <row r="1117" spans="2:45" ht="18" customHeight="1" x14ac:dyDescent="0.15">
      <c r="B1117" s="1072">
        <f>'事業主控（こちらにご入力下さい）'!B1117</f>
        <v>0</v>
      </c>
      <c r="C1117" s="1073"/>
      <c r="D1117" s="1073"/>
      <c r="E1117" s="1073"/>
      <c r="F1117" s="1073"/>
      <c r="G1117" s="1073"/>
      <c r="H1117" s="1073"/>
      <c r="I1117" s="1160"/>
      <c r="J1117" s="1072">
        <f>'事業主控（こちらにご入力下さい）'!J1117</f>
        <v>0</v>
      </c>
      <c r="K1117" s="1073"/>
      <c r="L1117" s="1073"/>
      <c r="M1117" s="1073"/>
      <c r="N1117" s="1074"/>
      <c r="O1117" s="71">
        <f>'事業主控（こちらにご入力下さい）'!O1117</f>
        <v>0</v>
      </c>
      <c r="P1117" s="5" t="s">
        <v>45</v>
      </c>
      <c r="Q1117" s="71">
        <f>'事業主控（こちらにご入力下さい）'!Q1117</f>
        <v>0</v>
      </c>
      <c r="R1117" s="5" t="s">
        <v>46</v>
      </c>
      <c r="S1117" s="71">
        <f>'事業主控（こちらにご入力下さい）'!S1117</f>
        <v>0</v>
      </c>
      <c r="T1117" s="1022" t="s">
        <v>47</v>
      </c>
      <c r="U1117" s="1022"/>
      <c r="V1117" s="742">
        <f>'事業主控（こちらにご入力下さい）'!V1117</f>
        <v>0</v>
      </c>
      <c r="W1117" s="743"/>
      <c r="X1117" s="743"/>
      <c r="Y1117" s="66"/>
      <c r="Z1117" s="53"/>
      <c r="AA1117" s="73"/>
      <c r="AB1117" s="73"/>
      <c r="AC1117" s="66"/>
      <c r="AD1117" s="53"/>
      <c r="AE1117" s="73"/>
      <c r="AF1117" s="73"/>
      <c r="AG1117" s="66"/>
      <c r="AH1117" s="744">
        <f>'事業主控（こちらにご入力下さい）'!AH1117</f>
        <v>0</v>
      </c>
      <c r="AI1117" s="745"/>
      <c r="AJ1117" s="745"/>
      <c r="AK1117" s="1080"/>
      <c r="AL1117" s="53"/>
      <c r="AM1117" s="54"/>
      <c r="AN1117" s="744">
        <f>'事業主控（こちらにご入力下さい）'!AN1117</f>
        <v>0</v>
      </c>
      <c r="AO1117" s="745"/>
      <c r="AP1117" s="745"/>
      <c r="AQ1117" s="745"/>
      <c r="AR1117" s="745"/>
      <c r="AS1117" s="74"/>
    </row>
    <row r="1118" spans="2:45" ht="18" customHeight="1" x14ac:dyDescent="0.15">
      <c r="B1118" s="1075"/>
      <c r="C1118" s="1076"/>
      <c r="D1118" s="1076"/>
      <c r="E1118" s="1076"/>
      <c r="F1118" s="1076"/>
      <c r="G1118" s="1076"/>
      <c r="H1118" s="1076"/>
      <c r="I1118" s="1161"/>
      <c r="J1118" s="1075"/>
      <c r="K1118" s="1076"/>
      <c r="L1118" s="1076"/>
      <c r="M1118" s="1076"/>
      <c r="N1118" s="1077"/>
      <c r="O1118" s="75">
        <f>'事業主控（こちらにご入力下さい）'!O1118</f>
        <v>0</v>
      </c>
      <c r="P1118" s="16" t="s">
        <v>45</v>
      </c>
      <c r="Q1118" s="75">
        <f>'事業主控（こちらにご入力下さい）'!Q1118</f>
        <v>0</v>
      </c>
      <c r="R1118" s="16" t="s">
        <v>46</v>
      </c>
      <c r="S1118" s="75">
        <f>'事業主控（こちらにご入力下さい）'!S1118</f>
        <v>0</v>
      </c>
      <c r="T1118" s="480" t="s">
        <v>48</v>
      </c>
      <c r="U1118" s="480"/>
      <c r="V1118" s="927">
        <f>'事業主控（こちらにご入力下さい）'!V1118</f>
        <v>0</v>
      </c>
      <c r="W1118" s="928"/>
      <c r="X1118" s="928"/>
      <c r="Y1118" s="928"/>
      <c r="Z1118" s="927">
        <f>'事業主控（こちらにご入力下さい）'!Z1118</f>
        <v>0</v>
      </c>
      <c r="AA1118" s="928"/>
      <c r="AB1118" s="928"/>
      <c r="AC1118" s="928"/>
      <c r="AD1118" s="927">
        <f>'事業主控（こちらにご入力下さい）'!AD1118</f>
        <v>0</v>
      </c>
      <c r="AE1118" s="928"/>
      <c r="AF1118" s="928"/>
      <c r="AG1118" s="928"/>
      <c r="AH1118" s="927">
        <f>'事業主控（こちらにご入力下さい）'!AH1118</f>
        <v>0</v>
      </c>
      <c r="AI1118" s="928"/>
      <c r="AJ1118" s="928"/>
      <c r="AK1118" s="1082"/>
      <c r="AL1118" s="439">
        <f>'事業主控（こちらにご入力下さい）'!AL1118</f>
        <v>0</v>
      </c>
      <c r="AM1118" s="1081"/>
      <c r="AN1118" s="708">
        <f>'事業主控（こちらにご入力下さい）'!AN1118</f>
        <v>0</v>
      </c>
      <c r="AO1118" s="709"/>
      <c r="AP1118" s="709"/>
      <c r="AQ1118" s="709"/>
      <c r="AR1118" s="709"/>
      <c r="AS1118" s="58"/>
    </row>
    <row r="1119" spans="2:45" ht="18" customHeight="1" x14ac:dyDescent="0.15">
      <c r="B1119" s="1072">
        <f>'事業主控（こちらにご入力下さい）'!B1119</f>
        <v>0</v>
      </c>
      <c r="C1119" s="1073"/>
      <c r="D1119" s="1073"/>
      <c r="E1119" s="1073"/>
      <c r="F1119" s="1073"/>
      <c r="G1119" s="1073"/>
      <c r="H1119" s="1073"/>
      <c r="I1119" s="1160"/>
      <c r="J1119" s="1072">
        <f>'事業主控（こちらにご入力下さい）'!J1119</f>
        <v>0</v>
      </c>
      <c r="K1119" s="1073"/>
      <c r="L1119" s="1073"/>
      <c r="M1119" s="1073"/>
      <c r="N1119" s="1074"/>
      <c r="O1119" s="71">
        <f>'事業主控（こちらにご入力下さい）'!O1119</f>
        <v>0</v>
      </c>
      <c r="P1119" s="5" t="s">
        <v>45</v>
      </c>
      <c r="Q1119" s="71">
        <f>'事業主控（こちらにご入力下さい）'!Q1119</f>
        <v>0</v>
      </c>
      <c r="R1119" s="5" t="s">
        <v>46</v>
      </c>
      <c r="S1119" s="71">
        <f>'事業主控（こちらにご入力下さい）'!S1119</f>
        <v>0</v>
      </c>
      <c r="T1119" s="1022" t="s">
        <v>47</v>
      </c>
      <c r="U1119" s="1022"/>
      <c r="V1119" s="742">
        <f>'事業主控（こちらにご入力下さい）'!V1119</f>
        <v>0</v>
      </c>
      <c r="W1119" s="743"/>
      <c r="X1119" s="743"/>
      <c r="Y1119" s="66"/>
      <c r="Z1119" s="53"/>
      <c r="AA1119" s="73"/>
      <c r="AB1119" s="73"/>
      <c r="AC1119" s="66"/>
      <c r="AD1119" s="53"/>
      <c r="AE1119" s="73"/>
      <c r="AF1119" s="73"/>
      <c r="AG1119" s="66"/>
      <c r="AH1119" s="744">
        <f>'事業主控（こちらにご入力下さい）'!AH1119</f>
        <v>0</v>
      </c>
      <c r="AI1119" s="745"/>
      <c r="AJ1119" s="745"/>
      <c r="AK1119" s="1080"/>
      <c r="AL1119" s="53"/>
      <c r="AM1119" s="54"/>
      <c r="AN1119" s="744">
        <f>'事業主控（こちらにご入力下さい）'!AN1119</f>
        <v>0</v>
      </c>
      <c r="AO1119" s="745"/>
      <c r="AP1119" s="745"/>
      <c r="AQ1119" s="745"/>
      <c r="AR1119" s="745"/>
      <c r="AS1119" s="74"/>
    </row>
    <row r="1120" spans="2:45" ht="18" customHeight="1" x14ac:dyDescent="0.15">
      <c r="B1120" s="1075"/>
      <c r="C1120" s="1076"/>
      <c r="D1120" s="1076"/>
      <c r="E1120" s="1076"/>
      <c r="F1120" s="1076"/>
      <c r="G1120" s="1076"/>
      <c r="H1120" s="1076"/>
      <c r="I1120" s="1161"/>
      <c r="J1120" s="1075"/>
      <c r="K1120" s="1076"/>
      <c r="L1120" s="1076"/>
      <c r="M1120" s="1076"/>
      <c r="N1120" s="1077"/>
      <c r="O1120" s="75">
        <f>'事業主控（こちらにご入力下さい）'!O1120</f>
        <v>0</v>
      </c>
      <c r="P1120" s="16" t="s">
        <v>45</v>
      </c>
      <c r="Q1120" s="75">
        <f>'事業主控（こちらにご入力下さい）'!Q1120</f>
        <v>0</v>
      </c>
      <c r="R1120" s="16" t="s">
        <v>46</v>
      </c>
      <c r="S1120" s="75">
        <f>'事業主控（こちらにご入力下さい）'!S1120</f>
        <v>0</v>
      </c>
      <c r="T1120" s="480" t="s">
        <v>48</v>
      </c>
      <c r="U1120" s="480"/>
      <c r="V1120" s="927">
        <f>'事業主控（こちらにご入力下さい）'!V1120</f>
        <v>0</v>
      </c>
      <c r="W1120" s="928"/>
      <c r="X1120" s="928"/>
      <c r="Y1120" s="928"/>
      <c r="Z1120" s="927">
        <f>'事業主控（こちらにご入力下さい）'!Z1120</f>
        <v>0</v>
      </c>
      <c r="AA1120" s="928"/>
      <c r="AB1120" s="928"/>
      <c r="AC1120" s="928"/>
      <c r="AD1120" s="927">
        <f>'事業主控（こちらにご入力下さい）'!AD1120</f>
        <v>0</v>
      </c>
      <c r="AE1120" s="928"/>
      <c r="AF1120" s="928"/>
      <c r="AG1120" s="928"/>
      <c r="AH1120" s="927">
        <f>'事業主控（こちらにご入力下さい）'!AH1120</f>
        <v>0</v>
      </c>
      <c r="AI1120" s="928"/>
      <c r="AJ1120" s="928"/>
      <c r="AK1120" s="1082"/>
      <c r="AL1120" s="439">
        <f>'事業主控（こちらにご入力下さい）'!AL1120</f>
        <v>0</v>
      </c>
      <c r="AM1120" s="1081"/>
      <c r="AN1120" s="708">
        <f>'事業主控（こちらにご入力下さい）'!AN1120</f>
        <v>0</v>
      </c>
      <c r="AO1120" s="709"/>
      <c r="AP1120" s="709"/>
      <c r="AQ1120" s="709"/>
      <c r="AR1120" s="709"/>
      <c r="AS1120" s="58"/>
    </row>
    <row r="1121" spans="2:45" ht="18" customHeight="1" x14ac:dyDescent="0.15">
      <c r="B1121" s="1072">
        <f>'事業主控（こちらにご入力下さい）'!B1121</f>
        <v>0</v>
      </c>
      <c r="C1121" s="1073"/>
      <c r="D1121" s="1073"/>
      <c r="E1121" s="1073"/>
      <c r="F1121" s="1073"/>
      <c r="G1121" s="1073"/>
      <c r="H1121" s="1073"/>
      <c r="I1121" s="1160"/>
      <c r="J1121" s="1072">
        <f>'事業主控（こちらにご入力下さい）'!J1121</f>
        <v>0</v>
      </c>
      <c r="K1121" s="1073"/>
      <c r="L1121" s="1073"/>
      <c r="M1121" s="1073"/>
      <c r="N1121" s="1074"/>
      <c r="O1121" s="71">
        <f>'事業主控（こちらにご入力下さい）'!O1121</f>
        <v>0</v>
      </c>
      <c r="P1121" s="5" t="s">
        <v>45</v>
      </c>
      <c r="Q1121" s="71">
        <f>'事業主控（こちらにご入力下さい）'!Q1121</f>
        <v>0</v>
      </c>
      <c r="R1121" s="5" t="s">
        <v>46</v>
      </c>
      <c r="S1121" s="71">
        <f>'事業主控（こちらにご入力下さい）'!S1121</f>
        <v>0</v>
      </c>
      <c r="T1121" s="1022" t="s">
        <v>47</v>
      </c>
      <c r="U1121" s="1022"/>
      <c r="V1121" s="742">
        <f>'事業主控（こちらにご入力下さい）'!V1121</f>
        <v>0</v>
      </c>
      <c r="W1121" s="743"/>
      <c r="X1121" s="743"/>
      <c r="Y1121" s="66"/>
      <c r="Z1121" s="53"/>
      <c r="AA1121" s="73"/>
      <c r="AB1121" s="73"/>
      <c r="AC1121" s="66"/>
      <c r="AD1121" s="53"/>
      <c r="AE1121" s="73"/>
      <c r="AF1121" s="73"/>
      <c r="AG1121" s="66"/>
      <c r="AH1121" s="744">
        <f>'事業主控（こちらにご入力下さい）'!AH1121</f>
        <v>0</v>
      </c>
      <c r="AI1121" s="745"/>
      <c r="AJ1121" s="745"/>
      <c r="AK1121" s="1080"/>
      <c r="AL1121" s="53"/>
      <c r="AM1121" s="54"/>
      <c r="AN1121" s="744">
        <f>'事業主控（こちらにご入力下さい）'!AN1121</f>
        <v>0</v>
      </c>
      <c r="AO1121" s="745"/>
      <c r="AP1121" s="745"/>
      <c r="AQ1121" s="745"/>
      <c r="AR1121" s="745"/>
      <c r="AS1121" s="74"/>
    </row>
    <row r="1122" spans="2:45" ht="18" customHeight="1" x14ac:dyDescent="0.15">
      <c r="B1122" s="1075"/>
      <c r="C1122" s="1076"/>
      <c r="D1122" s="1076"/>
      <c r="E1122" s="1076"/>
      <c r="F1122" s="1076"/>
      <c r="G1122" s="1076"/>
      <c r="H1122" s="1076"/>
      <c r="I1122" s="1161"/>
      <c r="J1122" s="1075"/>
      <c r="K1122" s="1076"/>
      <c r="L1122" s="1076"/>
      <c r="M1122" s="1076"/>
      <c r="N1122" s="1077"/>
      <c r="O1122" s="75">
        <f>'事業主控（こちらにご入力下さい）'!O1122</f>
        <v>0</v>
      </c>
      <c r="P1122" s="16" t="s">
        <v>45</v>
      </c>
      <c r="Q1122" s="75">
        <f>'事業主控（こちらにご入力下さい）'!Q1122</f>
        <v>0</v>
      </c>
      <c r="R1122" s="16" t="s">
        <v>46</v>
      </c>
      <c r="S1122" s="75">
        <f>'事業主控（こちらにご入力下さい）'!S1122</f>
        <v>0</v>
      </c>
      <c r="T1122" s="480" t="s">
        <v>48</v>
      </c>
      <c r="U1122" s="480"/>
      <c r="V1122" s="927">
        <f>'事業主控（こちらにご入力下さい）'!V1122</f>
        <v>0</v>
      </c>
      <c r="W1122" s="928"/>
      <c r="X1122" s="928"/>
      <c r="Y1122" s="928"/>
      <c r="Z1122" s="927">
        <f>'事業主控（こちらにご入力下さい）'!Z1122</f>
        <v>0</v>
      </c>
      <c r="AA1122" s="928"/>
      <c r="AB1122" s="928"/>
      <c r="AC1122" s="928"/>
      <c r="AD1122" s="927">
        <f>'事業主控（こちらにご入力下さい）'!AD1122</f>
        <v>0</v>
      </c>
      <c r="AE1122" s="928"/>
      <c r="AF1122" s="928"/>
      <c r="AG1122" s="928"/>
      <c r="AH1122" s="927">
        <f>'事業主控（こちらにご入力下さい）'!AH1122</f>
        <v>0</v>
      </c>
      <c r="AI1122" s="928"/>
      <c r="AJ1122" s="928"/>
      <c r="AK1122" s="1082"/>
      <c r="AL1122" s="439">
        <f>'事業主控（こちらにご入力下さい）'!AL1122</f>
        <v>0</v>
      </c>
      <c r="AM1122" s="1081"/>
      <c r="AN1122" s="708">
        <f>'事業主控（こちらにご入力下さい）'!AN1122</f>
        <v>0</v>
      </c>
      <c r="AO1122" s="709"/>
      <c r="AP1122" s="709"/>
      <c r="AQ1122" s="709"/>
      <c r="AR1122" s="709"/>
      <c r="AS1122" s="58"/>
    </row>
    <row r="1123" spans="2:45" ht="18" customHeight="1" x14ac:dyDescent="0.15">
      <c r="B1123" s="1072">
        <f>'事業主控（こちらにご入力下さい）'!B1123</f>
        <v>0</v>
      </c>
      <c r="C1123" s="1073"/>
      <c r="D1123" s="1073"/>
      <c r="E1123" s="1073"/>
      <c r="F1123" s="1073"/>
      <c r="G1123" s="1073"/>
      <c r="H1123" s="1073"/>
      <c r="I1123" s="1160"/>
      <c r="J1123" s="1072">
        <f>'事業主控（こちらにご入力下さい）'!J1123</f>
        <v>0</v>
      </c>
      <c r="K1123" s="1073"/>
      <c r="L1123" s="1073"/>
      <c r="M1123" s="1073"/>
      <c r="N1123" s="1074"/>
      <c r="O1123" s="71">
        <f>'事業主控（こちらにご入力下さい）'!O1123</f>
        <v>0</v>
      </c>
      <c r="P1123" s="5" t="s">
        <v>45</v>
      </c>
      <c r="Q1123" s="71">
        <f>'事業主控（こちらにご入力下さい）'!Q1123</f>
        <v>0</v>
      </c>
      <c r="R1123" s="5" t="s">
        <v>46</v>
      </c>
      <c r="S1123" s="71">
        <f>'事業主控（こちらにご入力下さい）'!S1123</f>
        <v>0</v>
      </c>
      <c r="T1123" s="1022" t="s">
        <v>47</v>
      </c>
      <c r="U1123" s="1022"/>
      <c r="V1123" s="742">
        <f>'事業主控（こちらにご入力下さい）'!V1123</f>
        <v>0</v>
      </c>
      <c r="W1123" s="743"/>
      <c r="X1123" s="743"/>
      <c r="Y1123" s="66"/>
      <c r="Z1123" s="53"/>
      <c r="AA1123" s="73"/>
      <c r="AB1123" s="73"/>
      <c r="AC1123" s="66"/>
      <c r="AD1123" s="53"/>
      <c r="AE1123" s="73"/>
      <c r="AF1123" s="73"/>
      <c r="AG1123" s="66"/>
      <c r="AH1123" s="744">
        <f>'事業主控（こちらにご入力下さい）'!AH1123</f>
        <v>0</v>
      </c>
      <c r="AI1123" s="745"/>
      <c r="AJ1123" s="745"/>
      <c r="AK1123" s="1080"/>
      <c r="AL1123" s="53"/>
      <c r="AM1123" s="54"/>
      <c r="AN1123" s="744">
        <f>'事業主控（こちらにご入力下さい）'!AN1123</f>
        <v>0</v>
      </c>
      <c r="AO1123" s="745"/>
      <c r="AP1123" s="745"/>
      <c r="AQ1123" s="745"/>
      <c r="AR1123" s="745"/>
      <c r="AS1123" s="74"/>
    </row>
    <row r="1124" spans="2:45" ht="18" customHeight="1" x14ac:dyDescent="0.15">
      <c r="B1124" s="1075"/>
      <c r="C1124" s="1076"/>
      <c r="D1124" s="1076"/>
      <c r="E1124" s="1076"/>
      <c r="F1124" s="1076"/>
      <c r="G1124" s="1076"/>
      <c r="H1124" s="1076"/>
      <c r="I1124" s="1161"/>
      <c r="J1124" s="1075"/>
      <c r="K1124" s="1076"/>
      <c r="L1124" s="1076"/>
      <c r="M1124" s="1076"/>
      <c r="N1124" s="1077"/>
      <c r="O1124" s="75">
        <f>'事業主控（こちらにご入力下さい）'!O1124</f>
        <v>0</v>
      </c>
      <c r="P1124" s="16" t="s">
        <v>45</v>
      </c>
      <c r="Q1124" s="75">
        <f>'事業主控（こちらにご入力下さい）'!Q1124</f>
        <v>0</v>
      </c>
      <c r="R1124" s="16" t="s">
        <v>46</v>
      </c>
      <c r="S1124" s="75">
        <f>'事業主控（こちらにご入力下さい）'!S1124</f>
        <v>0</v>
      </c>
      <c r="T1124" s="480" t="s">
        <v>48</v>
      </c>
      <c r="U1124" s="480"/>
      <c r="V1124" s="927">
        <f>'事業主控（こちらにご入力下さい）'!V1124</f>
        <v>0</v>
      </c>
      <c r="W1124" s="928"/>
      <c r="X1124" s="928"/>
      <c r="Y1124" s="928"/>
      <c r="Z1124" s="927">
        <f>'事業主控（こちらにご入力下さい）'!Z1124</f>
        <v>0</v>
      </c>
      <c r="AA1124" s="928"/>
      <c r="AB1124" s="928"/>
      <c r="AC1124" s="928"/>
      <c r="AD1124" s="927">
        <f>'事業主控（こちらにご入力下さい）'!AD1124</f>
        <v>0</v>
      </c>
      <c r="AE1124" s="928"/>
      <c r="AF1124" s="928"/>
      <c r="AG1124" s="928"/>
      <c r="AH1124" s="927">
        <f>'事業主控（こちらにご入力下さい）'!AH1124</f>
        <v>0</v>
      </c>
      <c r="AI1124" s="928"/>
      <c r="AJ1124" s="928"/>
      <c r="AK1124" s="1082"/>
      <c r="AL1124" s="439">
        <f>'事業主控（こちらにご入力下さい）'!AL1124</f>
        <v>0</v>
      </c>
      <c r="AM1124" s="1081"/>
      <c r="AN1124" s="708">
        <f>'事業主控（こちらにご入力下さい）'!AN1124</f>
        <v>0</v>
      </c>
      <c r="AO1124" s="709"/>
      <c r="AP1124" s="709"/>
      <c r="AQ1124" s="709"/>
      <c r="AR1124" s="709"/>
      <c r="AS1124" s="58"/>
    </row>
    <row r="1125" spans="2:45" ht="18" customHeight="1" x14ac:dyDescent="0.15">
      <c r="B1125" s="1072">
        <f>'事業主控（こちらにご入力下さい）'!B1125</f>
        <v>0</v>
      </c>
      <c r="C1125" s="1073"/>
      <c r="D1125" s="1073"/>
      <c r="E1125" s="1073"/>
      <c r="F1125" s="1073"/>
      <c r="G1125" s="1073"/>
      <c r="H1125" s="1073"/>
      <c r="I1125" s="1160"/>
      <c r="J1125" s="1072">
        <f>'事業主控（こちらにご入力下さい）'!J1125</f>
        <v>0</v>
      </c>
      <c r="K1125" s="1073"/>
      <c r="L1125" s="1073"/>
      <c r="M1125" s="1073"/>
      <c r="N1125" s="1074"/>
      <c r="O1125" s="71">
        <f>'事業主控（こちらにご入力下さい）'!O1125</f>
        <v>0</v>
      </c>
      <c r="P1125" s="5" t="s">
        <v>45</v>
      </c>
      <c r="Q1125" s="71">
        <f>'事業主控（こちらにご入力下さい）'!Q1125</f>
        <v>0</v>
      </c>
      <c r="R1125" s="5" t="s">
        <v>46</v>
      </c>
      <c r="S1125" s="71">
        <f>'事業主控（こちらにご入力下さい）'!S1125</f>
        <v>0</v>
      </c>
      <c r="T1125" s="1022" t="s">
        <v>47</v>
      </c>
      <c r="U1125" s="1022"/>
      <c r="V1125" s="742">
        <f>'事業主控（こちらにご入力下さい）'!V1125</f>
        <v>0</v>
      </c>
      <c r="W1125" s="743"/>
      <c r="X1125" s="743"/>
      <c r="Y1125" s="66"/>
      <c r="Z1125" s="53"/>
      <c r="AA1125" s="73"/>
      <c r="AB1125" s="73"/>
      <c r="AC1125" s="66"/>
      <c r="AD1125" s="53"/>
      <c r="AE1125" s="73"/>
      <c r="AF1125" s="73"/>
      <c r="AG1125" s="66"/>
      <c r="AH1125" s="744">
        <f>'事業主控（こちらにご入力下さい）'!AH1125</f>
        <v>0</v>
      </c>
      <c r="AI1125" s="745"/>
      <c r="AJ1125" s="745"/>
      <c r="AK1125" s="1080"/>
      <c r="AL1125" s="53"/>
      <c r="AM1125" s="54"/>
      <c r="AN1125" s="744">
        <f>'事業主控（こちらにご入力下さい）'!AN1125</f>
        <v>0</v>
      </c>
      <c r="AO1125" s="745"/>
      <c r="AP1125" s="745"/>
      <c r="AQ1125" s="745"/>
      <c r="AR1125" s="745"/>
      <c r="AS1125" s="74"/>
    </row>
    <row r="1126" spans="2:45" ht="18" customHeight="1" x14ac:dyDescent="0.15">
      <c r="B1126" s="1075"/>
      <c r="C1126" s="1076"/>
      <c r="D1126" s="1076"/>
      <c r="E1126" s="1076"/>
      <c r="F1126" s="1076"/>
      <c r="G1126" s="1076"/>
      <c r="H1126" s="1076"/>
      <c r="I1126" s="1161"/>
      <c r="J1126" s="1075"/>
      <c r="K1126" s="1076"/>
      <c r="L1126" s="1076"/>
      <c r="M1126" s="1076"/>
      <c r="N1126" s="1077"/>
      <c r="O1126" s="75">
        <f>'事業主控（こちらにご入力下さい）'!O1126</f>
        <v>0</v>
      </c>
      <c r="P1126" s="16" t="s">
        <v>45</v>
      </c>
      <c r="Q1126" s="75">
        <f>'事業主控（こちらにご入力下さい）'!Q1126</f>
        <v>0</v>
      </c>
      <c r="R1126" s="16" t="s">
        <v>46</v>
      </c>
      <c r="S1126" s="75">
        <f>'事業主控（こちらにご入力下さい）'!S1126</f>
        <v>0</v>
      </c>
      <c r="T1126" s="480" t="s">
        <v>48</v>
      </c>
      <c r="U1126" s="480"/>
      <c r="V1126" s="927">
        <f>'事業主控（こちらにご入力下さい）'!V1126</f>
        <v>0</v>
      </c>
      <c r="W1126" s="928"/>
      <c r="X1126" s="928"/>
      <c r="Y1126" s="928"/>
      <c r="Z1126" s="927">
        <f>'事業主控（こちらにご入力下さい）'!Z1126</f>
        <v>0</v>
      </c>
      <c r="AA1126" s="928"/>
      <c r="AB1126" s="928"/>
      <c r="AC1126" s="928"/>
      <c r="AD1126" s="927">
        <f>'事業主控（こちらにご入力下さい）'!AD1126</f>
        <v>0</v>
      </c>
      <c r="AE1126" s="928"/>
      <c r="AF1126" s="928"/>
      <c r="AG1126" s="928"/>
      <c r="AH1126" s="927">
        <f>'事業主控（こちらにご入力下さい）'!AH1126</f>
        <v>0</v>
      </c>
      <c r="AI1126" s="928"/>
      <c r="AJ1126" s="928"/>
      <c r="AK1126" s="1082"/>
      <c r="AL1126" s="439">
        <f>'事業主控（こちらにご入力下さい）'!AL1126</f>
        <v>0</v>
      </c>
      <c r="AM1126" s="1081"/>
      <c r="AN1126" s="708">
        <f>'事業主控（こちらにご入力下さい）'!AN1126</f>
        <v>0</v>
      </c>
      <c r="AO1126" s="709"/>
      <c r="AP1126" s="709"/>
      <c r="AQ1126" s="709"/>
      <c r="AR1126" s="709"/>
      <c r="AS1126" s="58"/>
    </row>
    <row r="1127" spans="2:45" ht="18" customHeight="1" x14ac:dyDescent="0.15">
      <c r="B1127" s="1072">
        <f>'事業主控（こちらにご入力下さい）'!B1127</f>
        <v>0</v>
      </c>
      <c r="C1127" s="1073"/>
      <c r="D1127" s="1073"/>
      <c r="E1127" s="1073"/>
      <c r="F1127" s="1073"/>
      <c r="G1127" s="1073"/>
      <c r="H1127" s="1073"/>
      <c r="I1127" s="1160"/>
      <c r="J1127" s="1072">
        <f>'事業主控（こちらにご入力下さい）'!J1127</f>
        <v>0</v>
      </c>
      <c r="K1127" s="1073"/>
      <c r="L1127" s="1073"/>
      <c r="M1127" s="1073"/>
      <c r="N1127" s="1074"/>
      <c r="O1127" s="71">
        <f>'事業主控（こちらにご入力下さい）'!O1127</f>
        <v>0</v>
      </c>
      <c r="P1127" s="183" t="s">
        <v>45</v>
      </c>
      <c r="Q1127" s="71">
        <f>'事業主控（こちらにご入力下さい）'!Q1127</f>
        <v>0</v>
      </c>
      <c r="R1127" s="5" t="s">
        <v>46</v>
      </c>
      <c r="S1127" s="71">
        <f>'事業主控（こちらにご入力下さい）'!S1127</f>
        <v>0</v>
      </c>
      <c r="T1127" s="1022" t="s">
        <v>47</v>
      </c>
      <c r="U1127" s="1022"/>
      <c r="V1127" s="742">
        <f>'事業主控（こちらにご入力下さい）'!V1127</f>
        <v>0</v>
      </c>
      <c r="W1127" s="743"/>
      <c r="X1127" s="743"/>
      <c r="Y1127" s="66"/>
      <c r="Z1127" s="53"/>
      <c r="AA1127" s="73"/>
      <c r="AB1127" s="73"/>
      <c r="AC1127" s="66"/>
      <c r="AD1127" s="53"/>
      <c r="AE1127" s="73"/>
      <c r="AF1127" s="73"/>
      <c r="AG1127" s="66"/>
      <c r="AH1127" s="744">
        <f>'事業主控（こちらにご入力下さい）'!AH1127</f>
        <v>0</v>
      </c>
      <c r="AI1127" s="745"/>
      <c r="AJ1127" s="745"/>
      <c r="AK1127" s="1080"/>
      <c r="AL1127" s="53"/>
      <c r="AM1127" s="54"/>
      <c r="AN1127" s="744">
        <f>'事業主控（こちらにご入力下さい）'!AN1127</f>
        <v>0</v>
      </c>
      <c r="AO1127" s="745"/>
      <c r="AP1127" s="745"/>
      <c r="AQ1127" s="745"/>
      <c r="AR1127" s="745"/>
      <c r="AS1127" s="74"/>
    </row>
    <row r="1128" spans="2:45" ht="18" customHeight="1" x14ac:dyDescent="0.15">
      <c r="B1128" s="1075"/>
      <c r="C1128" s="1076"/>
      <c r="D1128" s="1076"/>
      <c r="E1128" s="1076"/>
      <c r="F1128" s="1076"/>
      <c r="G1128" s="1076"/>
      <c r="H1128" s="1076"/>
      <c r="I1128" s="1161"/>
      <c r="J1128" s="1075"/>
      <c r="K1128" s="1076"/>
      <c r="L1128" s="1076"/>
      <c r="M1128" s="1076"/>
      <c r="N1128" s="1077"/>
      <c r="O1128" s="75">
        <f>'事業主控（こちらにご入力下さい）'!O1128</f>
        <v>0</v>
      </c>
      <c r="P1128" s="184" t="s">
        <v>45</v>
      </c>
      <c r="Q1128" s="75">
        <f>'事業主控（こちらにご入力下さい）'!Q1128</f>
        <v>0</v>
      </c>
      <c r="R1128" s="16" t="s">
        <v>46</v>
      </c>
      <c r="S1128" s="75">
        <f>'事業主控（こちらにご入力下さい）'!S1128</f>
        <v>0</v>
      </c>
      <c r="T1128" s="480" t="s">
        <v>48</v>
      </c>
      <c r="U1128" s="480"/>
      <c r="V1128" s="927">
        <f>'事業主控（こちらにご入力下さい）'!V1128</f>
        <v>0</v>
      </c>
      <c r="W1128" s="928"/>
      <c r="X1128" s="928"/>
      <c r="Y1128" s="928"/>
      <c r="Z1128" s="927">
        <f>'事業主控（こちらにご入力下さい）'!Z1128</f>
        <v>0</v>
      </c>
      <c r="AA1128" s="928"/>
      <c r="AB1128" s="928"/>
      <c r="AC1128" s="928"/>
      <c r="AD1128" s="927">
        <f>'事業主控（こちらにご入力下さい）'!AD1128</f>
        <v>0</v>
      </c>
      <c r="AE1128" s="928"/>
      <c r="AF1128" s="928"/>
      <c r="AG1128" s="928"/>
      <c r="AH1128" s="927">
        <f>'事業主控（こちらにご入力下さい）'!AH1128</f>
        <v>0</v>
      </c>
      <c r="AI1128" s="928"/>
      <c r="AJ1128" s="928"/>
      <c r="AK1128" s="1082"/>
      <c r="AL1128" s="439">
        <f>'事業主控（こちらにご入力下さい）'!AL1128</f>
        <v>0</v>
      </c>
      <c r="AM1128" s="1081"/>
      <c r="AN1128" s="708">
        <f>'事業主控（こちらにご入力下さい）'!AN1128</f>
        <v>0</v>
      </c>
      <c r="AO1128" s="709"/>
      <c r="AP1128" s="709"/>
      <c r="AQ1128" s="709"/>
      <c r="AR1128" s="709"/>
      <c r="AS1128" s="58"/>
    </row>
    <row r="1129" spans="2:45" ht="18" customHeight="1" x14ac:dyDescent="0.15">
      <c r="B1129" s="441" t="s">
        <v>85</v>
      </c>
      <c r="C1129" s="442"/>
      <c r="D1129" s="442"/>
      <c r="E1129" s="443"/>
      <c r="F1129" s="1163">
        <f>'事業主控（こちらにご入力下さい）'!F1129</f>
        <v>0</v>
      </c>
      <c r="G1129" s="1164"/>
      <c r="H1129" s="1164"/>
      <c r="I1129" s="1164"/>
      <c r="J1129" s="1164"/>
      <c r="K1129" s="1164"/>
      <c r="L1129" s="1164"/>
      <c r="M1129" s="1164"/>
      <c r="N1129" s="1165"/>
      <c r="O1129" s="441" t="s">
        <v>63</v>
      </c>
      <c r="P1129" s="442"/>
      <c r="Q1129" s="442"/>
      <c r="R1129" s="442"/>
      <c r="S1129" s="442"/>
      <c r="T1129" s="442"/>
      <c r="U1129" s="443"/>
      <c r="V1129" s="744">
        <f>'事業主控（こちらにご入力下さい）'!V1129</f>
        <v>0</v>
      </c>
      <c r="W1129" s="745"/>
      <c r="X1129" s="745"/>
      <c r="Y1129" s="1080"/>
      <c r="Z1129" s="53"/>
      <c r="AA1129" s="73"/>
      <c r="AB1129" s="73"/>
      <c r="AC1129" s="66"/>
      <c r="AD1129" s="53"/>
      <c r="AE1129" s="73"/>
      <c r="AF1129" s="73"/>
      <c r="AG1129" s="66"/>
      <c r="AH1129" s="744">
        <f>'事業主控（こちらにご入力下さい）'!AH1129</f>
        <v>0</v>
      </c>
      <c r="AI1129" s="745"/>
      <c r="AJ1129" s="745"/>
      <c r="AK1129" s="1080"/>
      <c r="AL1129" s="53"/>
      <c r="AM1129" s="54"/>
      <c r="AN1129" s="744">
        <f>'事業主控（こちらにご入力下さい）'!AN1129</f>
        <v>0</v>
      </c>
      <c r="AO1129" s="745"/>
      <c r="AP1129" s="745"/>
      <c r="AQ1129" s="745"/>
      <c r="AR1129" s="745"/>
      <c r="AS1129" s="74"/>
    </row>
    <row r="1130" spans="2:45" ht="18" customHeight="1" x14ac:dyDescent="0.15">
      <c r="B1130" s="444"/>
      <c r="C1130" s="445"/>
      <c r="D1130" s="445"/>
      <c r="E1130" s="446"/>
      <c r="F1130" s="1166"/>
      <c r="G1130" s="1167"/>
      <c r="H1130" s="1167"/>
      <c r="I1130" s="1167"/>
      <c r="J1130" s="1167"/>
      <c r="K1130" s="1167"/>
      <c r="L1130" s="1167"/>
      <c r="M1130" s="1167"/>
      <c r="N1130" s="1168"/>
      <c r="O1130" s="444"/>
      <c r="P1130" s="445"/>
      <c r="Q1130" s="445"/>
      <c r="R1130" s="445"/>
      <c r="S1130" s="445"/>
      <c r="T1130" s="445"/>
      <c r="U1130" s="446"/>
      <c r="V1130" s="434">
        <f>'事業主控（こちらにご入力下さい）'!V1130</f>
        <v>0</v>
      </c>
      <c r="W1130" s="1054"/>
      <c r="X1130" s="1054"/>
      <c r="Y1130" s="1055"/>
      <c r="Z1130" s="434">
        <f>'事業主控（こちらにご入力下さい）'!Z1130</f>
        <v>0</v>
      </c>
      <c r="AA1130" s="1052"/>
      <c r="AB1130" s="1052"/>
      <c r="AC1130" s="1053"/>
      <c r="AD1130" s="434">
        <f>'事業主控（こちらにご入力下さい）'!AD1130</f>
        <v>0</v>
      </c>
      <c r="AE1130" s="1052"/>
      <c r="AF1130" s="1052"/>
      <c r="AG1130" s="1053"/>
      <c r="AH1130" s="434">
        <f>'事業主控（こちらにご入力下さい）'!AH1130</f>
        <v>0</v>
      </c>
      <c r="AI1130" s="435"/>
      <c r="AJ1130" s="435"/>
      <c r="AK1130" s="435"/>
      <c r="AL1130" s="55"/>
      <c r="AM1130" s="56"/>
      <c r="AN1130" s="434">
        <f>'事業主控（こちらにご入力下さい）'!AN1130</f>
        <v>0</v>
      </c>
      <c r="AO1130" s="1054"/>
      <c r="AP1130" s="1054"/>
      <c r="AQ1130" s="1054"/>
      <c r="AR1130" s="1054"/>
      <c r="AS1130" s="182"/>
    </row>
    <row r="1131" spans="2:45" ht="18" customHeight="1" x14ac:dyDescent="0.15">
      <c r="B1131" s="447"/>
      <c r="C1131" s="448"/>
      <c r="D1131" s="448"/>
      <c r="E1131" s="449"/>
      <c r="F1131" s="1169"/>
      <c r="G1131" s="1170"/>
      <c r="H1131" s="1170"/>
      <c r="I1131" s="1170"/>
      <c r="J1131" s="1170"/>
      <c r="K1131" s="1170"/>
      <c r="L1131" s="1170"/>
      <c r="M1131" s="1170"/>
      <c r="N1131" s="1171"/>
      <c r="O1131" s="447"/>
      <c r="P1131" s="448"/>
      <c r="Q1131" s="448"/>
      <c r="R1131" s="448"/>
      <c r="S1131" s="448"/>
      <c r="T1131" s="448"/>
      <c r="U1131" s="449"/>
      <c r="V1131" s="708">
        <f>'事業主控（こちらにご入力下さい）'!V1131</f>
        <v>0</v>
      </c>
      <c r="W1131" s="709"/>
      <c r="X1131" s="709"/>
      <c r="Y1131" s="1079"/>
      <c r="Z1131" s="708">
        <f>'事業主控（こちらにご入力下さい）'!Z1131</f>
        <v>0</v>
      </c>
      <c r="AA1131" s="709"/>
      <c r="AB1131" s="709"/>
      <c r="AC1131" s="1079"/>
      <c r="AD1131" s="708">
        <f>'事業主控（こちらにご入力下さい）'!AD1131</f>
        <v>0</v>
      </c>
      <c r="AE1131" s="709"/>
      <c r="AF1131" s="709"/>
      <c r="AG1131" s="1079"/>
      <c r="AH1131" s="708">
        <f>'事業主控（こちらにご入力下さい）'!AH1131</f>
        <v>0</v>
      </c>
      <c r="AI1131" s="709"/>
      <c r="AJ1131" s="709"/>
      <c r="AK1131" s="1079"/>
      <c r="AL1131" s="57"/>
      <c r="AM1131" s="58"/>
      <c r="AN1131" s="708">
        <f>'事業主控（こちらにご入力下さい）'!AN1131</f>
        <v>0</v>
      </c>
      <c r="AO1131" s="709"/>
      <c r="AP1131" s="709"/>
      <c r="AQ1131" s="709"/>
      <c r="AR1131" s="709"/>
      <c r="AS1131" s="58"/>
    </row>
    <row r="1132" spans="2:45" ht="18" customHeight="1" x14ac:dyDescent="0.15">
      <c r="AN1132" s="1078">
        <f>'事業主控（こちらにご入力下さい）'!AN1132:AR1132</f>
        <v>0</v>
      </c>
      <c r="AO1132" s="1078"/>
      <c r="AP1132" s="1078"/>
      <c r="AQ1132" s="1078"/>
      <c r="AR1132" s="1078"/>
    </row>
    <row r="1133" spans="2:45" ht="31.5" customHeight="1" x14ac:dyDescent="0.15">
      <c r="AN1133" s="82"/>
      <c r="AO1133" s="82"/>
      <c r="AP1133" s="82"/>
      <c r="AQ1133" s="82"/>
      <c r="AR1133" s="82"/>
    </row>
    <row r="1134" spans="2:45" ht="7.5" customHeight="1" x14ac:dyDescent="0.15">
      <c r="X1134" s="6"/>
      <c r="Y1134" s="6"/>
    </row>
    <row r="1135" spans="2:45" ht="10.5" customHeight="1" x14ac:dyDescent="0.15">
      <c r="X1135" s="6"/>
      <c r="Y1135" s="6"/>
    </row>
    <row r="1136" spans="2:45" ht="5.25" customHeight="1" x14ac:dyDescent="0.15">
      <c r="X1136" s="6"/>
      <c r="Y1136" s="6"/>
    </row>
    <row r="1137" spans="2:45" ht="5.25" customHeight="1" x14ac:dyDescent="0.15">
      <c r="X1137" s="6"/>
      <c r="Y1137" s="6"/>
    </row>
    <row r="1138" spans="2:45" ht="5.25" customHeight="1" x14ac:dyDescent="0.15">
      <c r="X1138" s="6"/>
      <c r="Y1138" s="6"/>
    </row>
    <row r="1139" spans="2:45" ht="5.25" customHeight="1" x14ac:dyDescent="0.15">
      <c r="X1139" s="6"/>
      <c r="Y1139" s="6"/>
    </row>
    <row r="1140" spans="2:45" ht="17.25" customHeight="1" x14ac:dyDescent="0.15">
      <c r="B1140" s="2" t="s">
        <v>50</v>
      </c>
      <c r="S1140" s="4"/>
      <c r="T1140" s="4"/>
      <c r="U1140" s="4"/>
      <c r="V1140" s="4"/>
      <c r="W1140" s="4"/>
      <c r="AL1140" s="48"/>
      <c r="AM1140" s="48"/>
      <c r="AN1140" s="48"/>
      <c r="AO1140" s="48"/>
    </row>
    <row r="1141" spans="2:45" ht="12.75" customHeight="1" x14ac:dyDescent="0.15">
      <c r="M1141" s="49"/>
      <c r="N1141" s="49"/>
      <c r="O1141" s="49"/>
      <c r="P1141" s="49"/>
      <c r="Q1141" s="49"/>
      <c r="R1141" s="49"/>
      <c r="S1141" s="49"/>
      <c r="T1141" s="50"/>
      <c r="U1141" s="50"/>
      <c r="V1141" s="50"/>
      <c r="W1141" s="50"/>
      <c r="X1141" s="50"/>
      <c r="Y1141" s="50"/>
      <c r="Z1141" s="50"/>
      <c r="AA1141" s="49"/>
      <c r="AB1141" s="49"/>
      <c r="AC1141" s="49"/>
      <c r="AL1141" s="48"/>
      <c r="AM1141" s="560" t="s">
        <v>268</v>
      </c>
      <c r="AN1141" s="1172"/>
      <c r="AO1141" s="1172"/>
      <c r="AP1141" s="1173"/>
    </row>
    <row r="1142" spans="2:45" ht="12.75" customHeight="1" x14ac:dyDescent="0.15">
      <c r="M1142" s="49"/>
      <c r="N1142" s="49"/>
      <c r="O1142" s="49"/>
      <c r="P1142" s="49"/>
      <c r="Q1142" s="49"/>
      <c r="R1142" s="49"/>
      <c r="S1142" s="49"/>
      <c r="T1142" s="50"/>
      <c r="U1142" s="50"/>
      <c r="V1142" s="50"/>
      <c r="W1142" s="50"/>
      <c r="X1142" s="50"/>
      <c r="Y1142" s="50"/>
      <c r="Z1142" s="50"/>
      <c r="AA1142" s="49"/>
      <c r="AB1142" s="49"/>
      <c r="AC1142" s="49"/>
      <c r="AL1142" s="48"/>
      <c r="AM1142" s="1174"/>
      <c r="AN1142" s="1175"/>
      <c r="AO1142" s="1175"/>
      <c r="AP1142" s="1176"/>
    </row>
    <row r="1143" spans="2:45" ht="12.75" customHeight="1" x14ac:dyDescent="0.15">
      <c r="M1143" s="49"/>
      <c r="N1143" s="49"/>
      <c r="O1143" s="49"/>
      <c r="P1143" s="49"/>
      <c r="Q1143" s="49"/>
      <c r="R1143" s="49"/>
      <c r="S1143" s="49"/>
      <c r="T1143" s="49"/>
      <c r="U1143" s="49"/>
      <c r="V1143" s="49"/>
      <c r="W1143" s="49"/>
      <c r="X1143" s="49"/>
      <c r="Y1143" s="49"/>
      <c r="Z1143" s="49"/>
      <c r="AA1143" s="49"/>
      <c r="AB1143" s="49"/>
      <c r="AC1143" s="49"/>
      <c r="AL1143" s="48"/>
      <c r="AM1143" s="48"/>
      <c r="AN1143" s="222"/>
      <c r="AO1143" s="222"/>
    </row>
    <row r="1144" spans="2:45" ht="6" customHeight="1" x14ac:dyDescent="0.15">
      <c r="M1144" s="49"/>
      <c r="N1144" s="49"/>
      <c r="O1144" s="49"/>
      <c r="P1144" s="49"/>
      <c r="Q1144" s="49"/>
      <c r="R1144" s="49"/>
      <c r="S1144" s="49"/>
      <c r="T1144" s="49"/>
      <c r="U1144" s="49"/>
      <c r="V1144" s="49"/>
      <c r="W1144" s="49"/>
      <c r="X1144" s="49"/>
      <c r="Y1144" s="49"/>
      <c r="Z1144" s="49"/>
      <c r="AA1144" s="49"/>
      <c r="AB1144" s="49"/>
      <c r="AC1144" s="49"/>
      <c r="AL1144" s="48"/>
      <c r="AM1144" s="48"/>
    </row>
    <row r="1145" spans="2:45" ht="12.75" customHeight="1" x14ac:dyDescent="0.15">
      <c r="B1145" s="566" t="s">
        <v>2</v>
      </c>
      <c r="C1145" s="567"/>
      <c r="D1145" s="567"/>
      <c r="E1145" s="567"/>
      <c r="F1145" s="567"/>
      <c r="G1145" s="567"/>
      <c r="H1145" s="567"/>
      <c r="I1145" s="567"/>
      <c r="J1145" s="569" t="s">
        <v>10</v>
      </c>
      <c r="K1145" s="569"/>
      <c r="L1145" s="3" t="s">
        <v>3</v>
      </c>
      <c r="M1145" s="569" t="s">
        <v>11</v>
      </c>
      <c r="N1145" s="569"/>
      <c r="O1145" s="570" t="s">
        <v>12</v>
      </c>
      <c r="P1145" s="569"/>
      <c r="Q1145" s="569"/>
      <c r="R1145" s="569"/>
      <c r="S1145" s="569"/>
      <c r="T1145" s="569"/>
      <c r="U1145" s="569" t="s">
        <v>13</v>
      </c>
      <c r="V1145" s="569"/>
      <c r="W1145" s="569"/>
      <c r="AD1145" s="5"/>
      <c r="AE1145" s="5"/>
      <c r="AF1145" s="5"/>
      <c r="AG1145" s="5"/>
      <c r="AH1145" s="5"/>
      <c r="AI1145" s="5"/>
      <c r="AJ1145" s="5"/>
      <c r="AL1145" s="571">
        <f>$AL$9</f>
        <v>0</v>
      </c>
      <c r="AM1145" s="572"/>
      <c r="AN1145" s="502" t="s">
        <v>4</v>
      </c>
      <c r="AO1145" s="502"/>
      <c r="AP1145" s="572">
        <v>28</v>
      </c>
      <c r="AQ1145" s="572"/>
      <c r="AR1145" s="502" t="s">
        <v>5</v>
      </c>
      <c r="AS1145" s="503"/>
    </row>
    <row r="1146" spans="2:45" ht="13.5" customHeight="1" x14ac:dyDescent="0.15">
      <c r="B1146" s="567"/>
      <c r="C1146" s="567"/>
      <c r="D1146" s="567"/>
      <c r="E1146" s="567"/>
      <c r="F1146" s="567"/>
      <c r="G1146" s="567"/>
      <c r="H1146" s="567"/>
      <c r="I1146" s="567"/>
      <c r="J1146" s="508" t="str">
        <f>$J$10</f>
        <v>1</v>
      </c>
      <c r="K1146" s="510" t="str">
        <f>$K$10</f>
        <v>2</v>
      </c>
      <c r="L1146" s="513" t="str">
        <f>$L$10</f>
        <v>1</v>
      </c>
      <c r="M1146" s="516" t="str">
        <f>$M$10</f>
        <v>0</v>
      </c>
      <c r="N1146" s="510" t="str">
        <f>$N$10</f>
        <v>3</v>
      </c>
      <c r="O1146" s="516" t="str">
        <f>$O$10</f>
        <v>9</v>
      </c>
      <c r="P1146" s="519" t="str">
        <f>$P$10</f>
        <v>3</v>
      </c>
      <c r="Q1146" s="519" t="str">
        <f>$Q$10</f>
        <v>9</v>
      </c>
      <c r="R1146" s="519" t="str">
        <f>$R$10</f>
        <v>0</v>
      </c>
      <c r="S1146" s="519" t="str">
        <f>$S$10</f>
        <v>2</v>
      </c>
      <c r="T1146" s="510" t="str">
        <f>$T$10</f>
        <v>5</v>
      </c>
      <c r="U1146" s="516">
        <f>$U$10</f>
        <v>0</v>
      </c>
      <c r="V1146" s="519">
        <f>$V$10</f>
        <v>0</v>
      </c>
      <c r="W1146" s="510">
        <f>$W$10</f>
        <v>0</v>
      </c>
      <c r="AD1146" s="5"/>
      <c r="AE1146" s="5"/>
      <c r="AF1146" s="5"/>
      <c r="AG1146" s="5"/>
      <c r="AH1146" s="5"/>
      <c r="AI1146" s="5"/>
      <c r="AJ1146" s="5"/>
      <c r="AL1146" s="573"/>
      <c r="AM1146" s="574"/>
      <c r="AN1146" s="504"/>
      <c r="AO1146" s="504"/>
      <c r="AP1146" s="574"/>
      <c r="AQ1146" s="574"/>
      <c r="AR1146" s="504"/>
      <c r="AS1146" s="505"/>
    </row>
    <row r="1147" spans="2:45" ht="9" customHeight="1" x14ac:dyDescent="0.15">
      <c r="B1147" s="567"/>
      <c r="C1147" s="567"/>
      <c r="D1147" s="567"/>
      <c r="E1147" s="567"/>
      <c r="F1147" s="567"/>
      <c r="G1147" s="567"/>
      <c r="H1147" s="567"/>
      <c r="I1147" s="567"/>
      <c r="J1147" s="509"/>
      <c r="K1147" s="511"/>
      <c r="L1147" s="514"/>
      <c r="M1147" s="517"/>
      <c r="N1147" s="511"/>
      <c r="O1147" s="517"/>
      <c r="P1147" s="520"/>
      <c r="Q1147" s="520"/>
      <c r="R1147" s="520"/>
      <c r="S1147" s="520"/>
      <c r="T1147" s="511"/>
      <c r="U1147" s="517"/>
      <c r="V1147" s="520"/>
      <c r="W1147" s="511"/>
      <c r="AD1147" s="5"/>
      <c r="AE1147" s="5"/>
      <c r="AF1147" s="5"/>
      <c r="AG1147" s="5"/>
      <c r="AH1147" s="5"/>
      <c r="AI1147" s="5"/>
      <c r="AJ1147" s="5"/>
      <c r="AL1147" s="575"/>
      <c r="AM1147" s="576"/>
      <c r="AN1147" s="506"/>
      <c r="AO1147" s="506"/>
      <c r="AP1147" s="576"/>
      <c r="AQ1147" s="576"/>
      <c r="AR1147" s="506"/>
      <c r="AS1147" s="507"/>
    </row>
    <row r="1148" spans="2:45" ht="6" customHeight="1" x14ac:dyDescent="0.15">
      <c r="B1148" s="568"/>
      <c r="C1148" s="568"/>
      <c r="D1148" s="568"/>
      <c r="E1148" s="568"/>
      <c r="F1148" s="568"/>
      <c r="G1148" s="568"/>
      <c r="H1148" s="568"/>
      <c r="I1148" s="568"/>
      <c r="J1148" s="509"/>
      <c r="K1148" s="512"/>
      <c r="L1148" s="515"/>
      <c r="M1148" s="518"/>
      <c r="N1148" s="512"/>
      <c r="O1148" s="518"/>
      <c r="P1148" s="521"/>
      <c r="Q1148" s="521"/>
      <c r="R1148" s="521"/>
      <c r="S1148" s="521"/>
      <c r="T1148" s="512"/>
      <c r="U1148" s="518"/>
      <c r="V1148" s="521"/>
      <c r="W1148" s="512"/>
    </row>
    <row r="1149" spans="2:45" ht="15" customHeight="1" x14ac:dyDescent="0.15">
      <c r="B1149" s="487" t="s">
        <v>51</v>
      </c>
      <c r="C1149" s="488"/>
      <c r="D1149" s="488"/>
      <c r="E1149" s="488"/>
      <c r="F1149" s="488"/>
      <c r="G1149" s="488"/>
      <c r="H1149" s="488"/>
      <c r="I1149" s="489"/>
      <c r="J1149" s="487" t="s">
        <v>6</v>
      </c>
      <c r="K1149" s="488"/>
      <c r="L1149" s="488"/>
      <c r="M1149" s="488"/>
      <c r="N1149" s="496"/>
      <c r="O1149" s="499" t="s">
        <v>52</v>
      </c>
      <c r="P1149" s="488"/>
      <c r="Q1149" s="488"/>
      <c r="R1149" s="488"/>
      <c r="S1149" s="488"/>
      <c r="T1149" s="488"/>
      <c r="U1149" s="489"/>
      <c r="V1149" s="12" t="s">
        <v>53</v>
      </c>
      <c r="W1149" s="27"/>
      <c r="X1149" s="27"/>
      <c r="Y1149" s="526" t="s">
        <v>54</v>
      </c>
      <c r="Z1149" s="526"/>
      <c r="AA1149" s="526"/>
      <c r="AB1149" s="526"/>
      <c r="AC1149" s="526"/>
      <c r="AD1149" s="526"/>
      <c r="AE1149" s="526"/>
      <c r="AF1149" s="526"/>
      <c r="AG1149" s="526"/>
      <c r="AH1149" s="526"/>
      <c r="AI1149" s="27"/>
      <c r="AJ1149" s="27"/>
      <c r="AK1149" s="28"/>
      <c r="AL1149" s="527" t="s">
        <v>55</v>
      </c>
      <c r="AM1149" s="527"/>
      <c r="AN1149" s="528" t="s">
        <v>62</v>
      </c>
      <c r="AO1149" s="528"/>
      <c r="AP1149" s="528"/>
      <c r="AQ1149" s="528"/>
      <c r="AR1149" s="528"/>
      <c r="AS1149" s="529"/>
    </row>
    <row r="1150" spans="2:45" ht="13.5" customHeight="1" x14ac:dyDescent="0.15">
      <c r="B1150" s="490"/>
      <c r="C1150" s="491"/>
      <c r="D1150" s="491"/>
      <c r="E1150" s="491"/>
      <c r="F1150" s="491"/>
      <c r="G1150" s="491"/>
      <c r="H1150" s="491"/>
      <c r="I1150" s="492"/>
      <c r="J1150" s="490"/>
      <c r="K1150" s="491"/>
      <c r="L1150" s="491"/>
      <c r="M1150" s="491"/>
      <c r="N1150" s="497"/>
      <c r="O1150" s="500"/>
      <c r="P1150" s="491"/>
      <c r="Q1150" s="491"/>
      <c r="R1150" s="491"/>
      <c r="S1150" s="491"/>
      <c r="T1150" s="491"/>
      <c r="U1150" s="492"/>
      <c r="V1150" s="530" t="s">
        <v>7</v>
      </c>
      <c r="W1150" s="643"/>
      <c r="X1150" s="643"/>
      <c r="Y1150" s="644"/>
      <c r="Z1150" s="536" t="s">
        <v>16</v>
      </c>
      <c r="AA1150" s="537"/>
      <c r="AB1150" s="537"/>
      <c r="AC1150" s="538"/>
      <c r="AD1150" s="648" t="s">
        <v>17</v>
      </c>
      <c r="AE1150" s="649"/>
      <c r="AF1150" s="649"/>
      <c r="AG1150" s="650"/>
      <c r="AH1150" s="1090" t="s">
        <v>86</v>
      </c>
      <c r="AI1150" s="502"/>
      <c r="AJ1150" s="502"/>
      <c r="AK1150" s="503"/>
      <c r="AL1150" s="554" t="s">
        <v>56</v>
      </c>
      <c r="AM1150" s="554"/>
      <c r="AN1150" s="556" t="s">
        <v>19</v>
      </c>
      <c r="AO1150" s="557"/>
      <c r="AP1150" s="557"/>
      <c r="AQ1150" s="557"/>
      <c r="AR1150" s="558"/>
      <c r="AS1150" s="559"/>
    </row>
    <row r="1151" spans="2:45" ht="13.5" customHeight="1" x14ac:dyDescent="0.15">
      <c r="B1151" s="493"/>
      <c r="C1151" s="494"/>
      <c r="D1151" s="494"/>
      <c r="E1151" s="494"/>
      <c r="F1151" s="494"/>
      <c r="G1151" s="494"/>
      <c r="H1151" s="494"/>
      <c r="I1151" s="495"/>
      <c r="J1151" s="493"/>
      <c r="K1151" s="494"/>
      <c r="L1151" s="494"/>
      <c r="M1151" s="494"/>
      <c r="N1151" s="498"/>
      <c r="O1151" s="501"/>
      <c r="P1151" s="494"/>
      <c r="Q1151" s="494"/>
      <c r="R1151" s="494"/>
      <c r="S1151" s="494"/>
      <c r="T1151" s="494"/>
      <c r="U1151" s="495"/>
      <c r="V1151" s="645"/>
      <c r="W1151" s="646"/>
      <c r="X1151" s="646"/>
      <c r="Y1151" s="647"/>
      <c r="Z1151" s="539"/>
      <c r="AA1151" s="540"/>
      <c r="AB1151" s="540"/>
      <c r="AC1151" s="541"/>
      <c r="AD1151" s="651"/>
      <c r="AE1151" s="652"/>
      <c r="AF1151" s="652"/>
      <c r="AG1151" s="653"/>
      <c r="AH1151" s="1091"/>
      <c r="AI1151" s="506"/>
      <c r="AJ1151" s="506"/>
      <c r="AK1151" s="507"/>
      <c r="AL1151" s="555"/>
      <c r="AM1151" s="555"/>
      <c r="AN1151" s="524"/>
      <c r="AO1151" s="524"/>
      <c r="AP1151" s="524"/>
      <c r="AQ1151" s="524"/>
      <c r="AR1151" s="524"/>
      <c r="AS1151" s="525"/>
    </row>
    <row r="1152" spans="2:45" ht="18" customHeight="1" x14ac:dyDescent="0.15">
      <c r="B1152" s="1092">
        <f>'事業主控（こちらにご入力下さい）'!B1152</f>
        <v>0</v>
      </c>
      <c r="C1152" s="1093"/>
      <c r="D1152" s="1093"/>
      <c r="E1152" s="1093"/>
      <c r="F1152" s="1093"/>
      <c r="G1152" s="1093"/>
      <c r="H1152" s="1093"/>
      <c r="I1152" s="1162"/>
      <c r="J1152" s="1092">
        <f>'事業主控（こちらにご入力下さい）'!J1152</f>
        <v>0</v>
      </c>
      <c r="K1152" s="1093"/>
      <c r="L1152" s="1093"/>
      <c r="M1152" s="1093"/>
      <c r="N1152" s="1094"/>
      <c r="O1152" s="68">
        <f>'事業主控（こちらにご入力下さい）'!O1152</f>
        <v>0</v>
      </c>
      <c r="P1152" s="15" t="s">
        <v>45</v>
      </c>
      <c r="Q1152" s="68">
        <f>'事業主控（こちらにご入力下さい）'!Q1152</f>
        <v>0</v>
      </c>
      <c r="R1152" s="15" t="s">
        <v>46</v>
      </c>
      <c r="S1152" s="68">
        <f>'事業主控（こちらにご入力下さい）'!S1152</f>
        <v>0</v>
      </c>
      <c r="T1152" s="474" t="s">
        <v>47</v>
      </c>
      <c r="U1152" s="474"/>
      <c r="V1152" s="742">
        <f>'事業主控（こちらにご入力下さい）'!V1152</f>
        <v>0</v>
      </c>
      <c r="W1152" s="743"/>
      <c r="X1152" s="743"/>
      <c r="Y1152" s="65" t="s">
        <v>8</v>
      </c>
      <c r="Z1152" s="53"/>
      <c r="AA1152" s="73"/>
      <c r="AB1152" s="73"/>
      <c r="AC1152" s="65" t="s">
        <v>8</v>
      </c>
      <c r="AD1152" s="53"/>
      <c r="AE1152" s="73"/>
      <c r="AF1152" s="73"/>
      <c r="AG1152" s="65" t="s">
        <v>8</v>
      </c>
      <c r="AH1152" s="1134">
        <f>'事業主控（こちらにご入力下さい）'!AH1152</f>
        <v>0</v>
      </c>
      <c r="AI1152" s="1135"/>
      <c r="AJ1152" s="1135"/>
      <c r="AK1152" s="1136"/>
      <c r="AL1152" s="53"/>
      <c r="AM1152" s="54"/>
      <c r="AN1152" s="744">
        <f>'事業主控（こちらにご入力下さい）'!AN1152</f>
        <v>0</v>
      </c>
      <c r="AO1152" s="745"/>
      <c r="AP1152" s="745"/>
      <c r="AQ1152" s="745"/>
      <c r="AR1152" s="745"/>
      <c r="AS1152" s="70" t="s">
        <v>8</v>
      </c>
    </row>
    <row r="1153" spans="2:45" ht="18" customHeight="1" x14ac:dyDescent="0.15">
      <c r="B1153" s="1075"/>
      <c r="C1153" s="1076"/>
      <c r="D1153" s="1076"/>
      <c r="E1153" s="1076"/>
      <c r="F1153" s="1076"/>
      <c r="G1153" s="1076"/>
      <c r="H1153" s="1076"/>
      <c r="I1153" s="1161"/>
      <c r="J1153" s="1075"/>
      <c r="K1153" s="1076"/>
      <c r="L1153" s="1076"/>
      <c r="M1153" s="1076"/>
      <c r="N1153" s="1077"/>
      <c r="O1153" s="75">
        <f>'事業主控（こちらにご入力下さい）'!O1153</f>
        <v>0</v>
      </c>
      <c r="P1153" s="16" t="s">
        <v>45</v>
      </c>
      <c r="Q1153" s="75">
        <f>'事業主控（こちらにご入力下さい）'!Q1153</f>
        <v>0</v>
      </c>
      <c r="R1153" s="16" t="s">
        <v>46</v>
      </c>
      <c r="S1153" s="75">
        <f>'事業主控（こちらにご入力下さい）'!S1153</f>
        <v>0</v>
      </c>
      <c r="T1153" s="480" t="s">
        <v>48</v>
      </c>
      <c r="U1153" s="480"/>
      <c r="V1153" s="708">
        <f>'事業主控（こちらにご入力下さい）'!V1153</f>
        <v>0</v>
      </c>
      <c r="W1153" s="709"/>
      <c r="X1153" s="709"/>
      <c r="Y1153" s="709"/>
      <c r="Z1153" s="708">
        <f>'事業主控（こちらにご入力下さい）'!Z1153</f>
        <v>0</v>
      </c>
      <c r="AA1153" s="709"/>
      <c r="AB1153" s="709"/>
      <c r="AC1153" s="709"/>
      <c r="AD1153" s="708">
        <f>'事業主控（こちらにご入力下さい）'!AD1153</f>
        <v>0</v>
      </c>
      <c r="AE1153" s="709"/>
      <c r="AF1153" s="709"/>
      <c r="AG1153" s="709"/>
      <c r="AH1153" s="708">
        <f>'事業主控（こちらにご入力下さい）'!AH1153</f>
        <v>0</v>
      </c>
      <c r="AI1153" s="709"/>
      <c r="AJ1153" s="709"/>
      <c r="AK1153" s="1079"/>
      <c r="AL1153" s="439">
        <f>'事業主控（こちらにご入力下さい）'!AL1153</f>
        <v>0</v>
      </c>
      <c r="AM1153" s="1081"/>
      <c r="AN1153" s="708">
        <f>'事業主控（こちらにご入力下さい）'!AN1153</f>
        <v>0</v>
      </c>
      <c r="AO1153" s="709"/>
      <c r="AP1153" s="709"/>
      <c r="AQ1153" s="709"/>
      <c r="AR1153" s="709"/>
      <c r="AS1153" s="58"/>
    </row>
    <row r="1154" spans="2:45" ht="18" customHeight="1" x14ac:dyDescent="0.15">
      <c r="B1154" s="1072">
        <f>'事業主控（こちらにご入力下さい）'!B1154</f>
        <v>0</v>
      </c>
      <c r="C1154" s="1073"/>
      <c r="D1154" s="1073"/>
      <c r="E1154" s="1073"/>
      <c r="F1154" s="1073"/>
      <c r="G1154" s="1073"/>
      <c r="H1154" s="1073"/>
      <c r="I1154" s="1160"/>
      <c r="J1154" s="1072">
        <f>'事業主控（こちらにご入力下さい）'!J1154</f>
        <v>0</v>
      </c>
      <c r="K1154" s="1073"/>
      <c r="L1154" s="1073"/>
      <c r="M1154" s="1073"/>
      <c r="N1154" s="1074"/>
      <c r="O1154" s="71">
        <f>'事業主控（こちらにご入力下さい）'!O1154</f>
        <v>0</v>
      </c>
      <c r="P1154" s="5" t="s">
        <v>45</v>
      </c>
      <c r="Q1154" s="71">
        <f>'事業主控（こちらにご入力下さい）'!Q1154</f>
        <v>0</v>
      </c>
      <c r="R1154" s="5" t="s">
        <v>46</v>
      </c>
      <c r="S1154" s="71">
        <f>'事業主控（こちらにご入力下さい）'!S1154</f>
        <v>0</v>
      </c>
      <c r="T1154" s="1022" t="s">
        <v>47</v>
      </c>
      <c r="U1154" s="1022"/>
      <c r="V1154" s="742">
        <f>'事業主控（こちらにご入力下さい）'!V1154</f>
        <v>0</v>
      </c>
      <c r="W1154" s="743"/>
      <c r="X1154" s="743"/>
      <c r="Y1154" s="66"/>
      <c r="Z1154" s="53"/>
      <c r="AA1154" s="73"/>
      <c r="AB1154" s="73"/>
      <c r="AC1154" s="66"/>
      <c r="AD1154" s="53"/>
      <c r="AE1154" s="73"/>
      <c r="AF1154" s="73"/>
      <c r="AG1154" s="66"/>
      <c r="AH1154" s="744">
        <f>'事業主控（こちらにご入力下さい）'!AH1154</f>
        <v>0</v>
      </c>
      <c r="AI1154" s="745"/>
      <c r="AJ1154" s="745"/>
      <c r="AK1154" s="1080"/>
      <c r="AL1154" s="53"/>
      <c r="AM1154" s="54"/>
      <c r="AN1154" s="744">
        <f>'事業主控（こちらにご入力下さい）'!AN1154</f>
        <v>0</v>
      </c>
      <c r="AO1154" s="745"/>
      <c r="AP1154" s="745"/>
      <c r="AQ1154" s="745"/>
      <c r="AR1154" s="745"/>
      <c r="AS1154" s="74"/>
    </row>
    <row r="1155" spans="2:45" ht="18" customHeight="1" x14ac:dyDescent="0.15">
      <c r="B1155" s="1075"/>
      <c r="C1155" s="1076"/>
      <c r="D1155" s="1076"/>
      <c r="E1155" s="1076"/>
      <c r="F1155" s="1076"/>
      <c r="G1155" s="1076"/>
      <c r="H1155" s="1076"/>
      <c r="I1155" s="1161"/>
      <c r="J1155" s="1075"/>
      <c r="K1155" s="1076"/>
      <c r="L1155" s="1076"/>
      <c r="M1155" s="1076"/>
      <c r="N1155" s="1077"/>
      <c r="O1155" s="75">
        <f>'事業主控（こちらにご入力下さい）'!O1155</f>
        <v>0</v>
      </c>
      <c r="P1155" s="16" t="s">
        <v>45</v>
      </c>
      <c r="Q1155" s="75">
        <f>'事業主控（こちらにご入力下さい）'!Q1155</f>
        <v>0</v>
      </c>
      <c r="R1155" s="16" t="s">
        <v>46</v>
      </c>
      <c r="S1155" s="75">
        <f>'事業主控（こちらにご入力下さい）'!S1155</f>
        <v>0</v>
      </c>
      <c r="T1155" s="480" t="s">
        <v>48</v>
      </c>
      <c r="U1155" s="480"/>
      <c r="V1155" s="927">
        <f>'事業主控（こちらにご入力下さい）'!V1155</f>
        <v>0</v>
      </c>
      <c r="W1155" s="928"/>
      <c r="X1155" s="928"/>
      <c r="Y1155" s="928"/>
      <c r="Z1155" s="927">
        <f>'事業主控（こちらにご入力下さい）'!Z1155</f>
        <v>0</v>
      </c>
      <c r="AA1155" s="928"/>
      <c r="AB1155" s="928"/>
      <c r="AC1155" s="928"/>
      <c r="AD1155" s="927">
        <f>'事業主控（こちらにご入力下さい）'!AD1155</f>
        <v>0</v>
      </c>
      <c r="AE1155" s="928"/>
      <c r="AF1155" s="928"/>
      <c r="AG1155" s="928"/>
      <c r="AH1155" s="927">
        <f>'事業主控（こちらにご入力下さい）'!AH1155</f>
        <v>0</v>
      </c>
      <c r="AI1155" s="928"/>
      <c r="AJ1155" s="928"/>
      <c r="AK1155" s="1082"/>
      <c r="AL1155" s="439">
        <f>'事業主控（こちらにご入力下さい）'!AL1155</f>
        <v>0</v>
      </c>
      <c r="AM1155" s="1081"/>
      <c r="AN1155" s="708">
        <f>'事業主控（こちらにご入力下さい）'!AN1155</f>
        <v>0</v>
      </c>
      <c r="AO1155" s="709"/>
      <c r="AP1155" s="709"/>
      <c r="AQ1155" s="709"/>
      <c r="AR1155" s="709"/>
      <c r="AS1155" s="58"/>
    </row>
    <row r="1156" spans="2:45" ht="18" customHeight="1" x14ac:dyDescent="0.15">
      <c r="B1156" s="1072">
        <f>'事業主控（こちらにご入力下さい）'!B1156</f>
        <v>0</v>
      </c>
      <c r="C1156" s="1073"/>
      <c r="D1156" s="1073"/>
      <c r="E1156" s="1073"/>
      <c r="F1156" s="1073"/>
      <c r="G1156" s="1073"/>
      <c r="H1156" s="1073"/>
      <c r="I1156" s="1160"/>
      <c r="J1156" s="1072">
        <f>'事業主控（こちらにご入力下さい）'!J1156</f>
        <v>0</v>
      </c>
      <c r="K1156" s="1073"/>
      <c r="L1156" s="1073"/>
      <c r="M1156" s="1073"/>
      <c r="N1156" s="1074"/>
      <c r="O1156" s="71">
        <f>'事業主控（こちらにご入力下さい）'!O1156</f>
        <v>0</v>
      </c>
      <c r="P1156" s="5" t="s">
        <v>45</v>
      </c>
      <c r="Q1156" s="71">
        <f>'事業主控（こちらにご入力下さい）'!Q1156</f>
        <v>0</v>
      </c>
      <c r="R1156" s="5" t="s">
        <v>46</v>
      </c>
      <c r="S1156" s="71">
        <f>'事業主控（こちらにご入力下さい）'!S1156</f>
        <v>0</v>
      </c>
      <c r="T1156" s="1022" t="s">
        <v>47</v>
      </c>
      <c r="U1156" s="1022"/>
      <c r="V1156" s="742">
        <f>'事業主控（こちらにご入力下さい）'!V1156</f>
        <v>0</v>
      </c>
      <c r="W1156" s="743"/>
      <c r="X1156" s="743"/>
      <c r="Y1156" s="66"/>
      <c r="Z1156" s="53"/>
      <c r="AA1156" s="73"/>
      <c r="AB1156" s="73"/>
      <c r="AC1156" s="66"/>
      <c r="AD1156" s="53"/>
      <c r="AE1156" s="73"/>
      <c r="AF1156" s="73"/>
      <c r="AG1156" s="66"/>
      <c r="AH1156" s="744">
        <f>'事業主控（こちらにご入力下さい）'!AH1156</f>
        <v>0</v>
      </c>
      <c r="AI1156" s="745"/>
      <c r="AJ1156" s="745"/>
      <c r="AK1156" s="1080"/>
      <c r="AL1156" s="53"/>
      <c r="AM1156" s="54"/>
      <c r="AN1156" s="744">
        <f>'事業主控（こちらにご入力下さい）'!AN1156</f>
        <v>0</v>
      </c>
      <c r="AO1156" s="745"/>
      <c r="AP1156" s="745"/>
      <c r="AQ1156" s="745"/>
      <c r="AR1156" s="745"/>
      <c r="AS1156" s="74"/>
    </row>
    <row r="1157" spans="2:45" ht="18" customHeight="1" x14ac:dyDescent="0.15">
      <c r="B1157" s="1075"/>
      <c r="C1157" s="1076"/>
      <c r="D1157" s="1076"/>
      <c r="E1157" s="1076"/>
      <c r="F1157" s="1076"/>
      <c r="G1157" s="1076"/>
      <c r="H1157" s="1076"/>
      <c r="I1157" s="1161"/>
      <c r="J1157" s="1075"/>
      <c r="K1157" s="1076"/>
      <c r="L1157" s="1076"/>
      <c r="M1157" s="1076"/>
      <c r="N1157" s="1077"/>
      <c r="O1157" s="75">
        <f>'事業主控（こちらにご入力下さい）'!O1157</f>
        <v>0</v>
      </c>
      <c r="P1157" s="16" t="s">
        <v>45</v>
      </c>
      <c r="Q1157" s="75">
        <f>'事業主控（こちらにご入力下さい）'!Q1157</f>
        <v>0</v>
      </c>
      <c r="R1157" s="16" t="s">
        <v>46</v>
      </c>
      <c r="S1157" s="75">
        <f>'事業主控（こちらにご入力下さい）'!S1157</f>
        <v>0</v>
      </c>
      <c r="T1157" s="480" t="s">
        <v>48</v>
      </c>
      <c r="U1157" s="480"/>
      <c r="V1157" s="927">
        <f>'事業主控（こちらにご入力下さい）'!V1157</f>
        <v>0</v>
      </c>
      <c r="W1157" s="928"/>
      <c r="X1157" s="928"/>
      <c r="Y1157" s="928"/>
      <c r="Z1157" s="927">
        <f>'事業主控（こちらにご入力下さい）'!Z1157</f>
        <v>0</v>
      </c>
      <c r="AA1157" s="928"/>
      <c r="AB1157" s="928"/>
      <c r="AC1157" s="928"/>
      <c r="AD1157" s="927">
        <f>'事業主控（こちらにご入力下さい）'!AD1157</f>
        <v>0</v>
      </c>
      <c r="AE1157" s="928"/>
      <c r="AF1157" s="928"/>
      <c r="AG1157" s="928"/>
      <c r="AH1157" s="927">
        <f>'事業主控（こちらにご入力下さい）'!AH1157</f>
        <v>0</v>
      </c>
      <c r="AI1157" s="928"/>
      <c r="AJ1157" s="928"/>
      <c r="AK1157" s="1082"/>
      <c r="AL1157" s="439">
        <f>'事業主控（こちらにご入力下さい）'!AL1157</f>
        <v>0</v>
      </c>
      <c r="AM1157" s="1081"/>
      <c r="AN1157" s="708">
        <f>'事業主控（こちらにご入力下さい）'!AN1157</f>
        <v>0</v>
      </c>
      <c r="AO1157" s="709"/>
      <c r="AP1157" s="709"/>
      <c r="AQ1157" s="709"/>
      <c r="AR1157" s="709"/>
      <c r="AS1157" s="58"/>
    </row>
    <row r="1158" spans="2:45" ht="18" customHeight="1" x14ac:dyDescent="0.15">
      <c r="B1158" s="1072">
        <f>'事業主控（こちらにご入力下さい）'!B1158</f>
        <v>0</v>
      </c>
      <c r="C1158" s="1073"/>
      <c r="D1158" s="1073"/>
      <c r="E1158" s="1073"/>
      <c r="F1158" s="1073"/>
      <c r="G1158" s="1073"/>
      <c r="H1158" s="1073"/>
      <c r="I1158" s="1160"/>
      <c r="J1158" s="1072">
        <f>'事業主控（こちらにご入力下さい）'!J1158</f>
        <v>0</v>
      </c>
      <c r="K1158" s="1073"/>
      <c r="L1158" s="1073"/>
      <c r="M1158" s="1073"/>
      <c r="N1158" s="1074"/>
      <c r="O1158" s="71">
        <f>'事業主控（こちらにご入力下さい）'!O1158</f>
        <v>0</v>
      </c>
      <c r="P1158" s="5" t="s">
        <v>45</v>
      </c>
      <c r="Q1158" s="71">
        <f>'事業主控（こちらにご入力下さい）'!Q1158</f>
        <v>0</v>
      </c>
      <c r="R1158" s="5" t="s">
        <v>46</v>
      </c>
      <c r="S1158" s="71">
        <f>'事業主控（こちらにご入力下さい）'!S1158</f>
        <v>0</v>
      </c>
      <c r="T1158" s="1022" t="s">
        <v>47</v>
      </c>
      <c r="U1158" s="1022"/>
      <c r="V1158" s="742">
        <f>'事業主控（こちらにご入力下さい）'!V1158</f>
        <v>0</v>
      </c>
      <c r="W1158" s="743"/>
      <c r="X1158" s="743"/>
      <c r="Y1158" s="66"/>
      <c r="Z1158" s="53"/>
      <c r="AA1158" s="73"/>
      <c r="AB1158" s="73"/>
      <c r="AC1158" s="66"/>
      <c r="AD1158" s="53"/>
      <c r="AE1158" s="73"/>
      <c r="AF1158" s="73"/>
      <c r="AG1158" s="66"/>
      <c r="AH1158" s="744">
        <f>'事業主控（こちらにご入力下さい）'!AH1158</f>
        <v>0</v>
      </c>
      <c r="AI1158" s="745"/>
      <c r="AJ1158" s="745"/>
      <c r="AK1158" s="1080"/>
      <c r="AL1158" s="53"/>
      <c r="AM1158" s="54"/>
      <c r="AN1158" s="744">
        <f>'事業主控（こちらにご入力下さい）'!AN1158</f>
        <v>0</v>
      </c>
      <c r="AO1158" s="745"/>
      <c r="AP1158" s="745"/>
      <c r="AQ1158" s="745"/>
      <c r="AR1158" s="745"/>
      <c r="AS1158" s="74"/>
    </row>
    <row r="1159" spans="2:45" ht="18" customHeight="1" x14ac:dyDescent="0.15">
      <c r="B1159" s="1075"/>
      <c r="C1159" s="1076"/>
      <c r="D1159" s="1076"/>
      <c r="E1159" s="1076"/>
      <c r="F1159" s="1076"/>
      <c r="G1159" s="1076"/>
      <c r="H1159" s="1076"/>
      <c r="I1159" s="1161"/>
      <c r="J1159" s="1075"/>
      <c r="K1159" s="1076"/>
      <c r="L1159" s="1076"/>
      <c r="M1159" s="1076"/>
      <c r="N1159" s="1077"/>
      <c r="O1159" s="75">
        <f>'事業主控（こちらにご入力下さい）'!O1159</f>
        <v>0</v>
      </c>
      <c r="P1159" s="16" t="s">
        <v>45</v>
      </c>
      <c r="Q1159" s="75">
        <f>'事業主控（こちらにご入力下さい）'!Q1159</f>
        <v>0</v>
      </c>
      <c r="R1159" s="16" t="s">
        <v>46</v>
      </c>
      <c r="S1159" s="75">
        <f>'事業主控（こちらにご入力下さい）'!S1159</f>
        <v>0</v>
      </c>
      <c r="T1159" s="480" t="s">
        <v>48</v>
      </c>
      <c r="U1159" s="480"/>
      <c r="V1159" s="927">
        <f>'事業主控（こちらにご入力下さい）'!V1159</f>
        <v>0</v>
      </c>
      <c r="W1159" s="928"/>
      <c r="X1159" s="928"/>
      <c r="Y1159" s="928"/>
      <c r="Z1159" s="927">
        <f>'事業主控（こちらにご入力下さい）'!Z1159</f>
        <v>0</v>
      </c>
      <c r="AA1159" s="928"/>
      <c r="AB1159" s="928"/>
      <c r="AC1159" s="928"/>
      <c r="AD1159" s="927">
        <f>'事業主控（こちらにご入力下さい）'!AD1159</f>
        <v>0</v>
      </c>
      <c r="AE1159" s="928"/>
      <c r="AF1159" s="928"/>
      <c r="AG1159" s="928"/>
      <c r="AH1159" s="927">
        <f>'事業主控（こちらにご入力下さい）'!AH1159</f>
        <v>0</v>
      </c>
      <c r="AI1159" s="928"/>
      <c r="AJ1159" s="928"/>
      <c r="AK1159" s="1082"/>
      <c r="AL1159" s="439">
        <f>'事業主控（こちらにご入力下さい）'!AL1159</f>
        <v>0</v>
      </c>
      <c r="AM1159" s="1081"/>
      <c r="AN1159" s="708">
        <f>'事業主控（こちらにご入力下さい）'!AN1159</f>
        <v>0</v>
      </c>
      <c r="AO1159" s="709"/>
      <c r="AP1159" s="709"/>
      <c r="AQ1159" s="709"/>
      <c r="AR1159" s="709"/>
      <c r="AS1159" s="58"/>
    </row>
    <row r="1160" spans="2:45" ht="18" customHeight="1" x14ac:dyDescent="0.15">
      <c r="B1160" s="1072">
        <f>'事業主控（こちらにご入力下さい）'!B1160</f>
        <v>0</v>
      </c>
      <c r="C1160" s="1073"/>
      <c r="D1160" s="1073"/>
      <c r="E1160" s="1073"/>
      <c r="F1160" s="1073"/>
      <c r="G1160" s="1073"/>
      <c r="H1160" s="1073"/>
      <c r="I1160" s="1160"/>
      <c r="J1160" s="1072">
        <f>'事業主控（こちらにご入力下さい）'!J1160</f>
        <v>0</v>
      </c>
      <c r="K1160" s="1073"/>
      <c r="L1160" s="1073"/>
      <c r="M1160" s="1073"/>
      <c r="N1160" s="1074"/>
      <c r="O1160" s="71">
        <f>'事業主控（こちらにご入力下さい）'!O1160</f>
        <v>0</v>
      </c>
      <c r="P1160" s="5" t="s">
        <v>45</v>
      </c>
      <c r="Q1160" s="71">
        <f>'事業主控（こちらにご入力下さい）'!Q1160</f>
        <v>0</v>
      </c>
      <c r="R1160" s="5" t="s">
        <v>46</v>
      </c>
      <c r="S1160" s="71">
        <f>'事業主控（こちらにご入力下さい）'!S1160</f>
        <v>0</v>
      </c>
      <c r="T1160" s="1022" t="s">
        <v>47</v>
      </c>
      <c r="U1160" s="1022"/>
      <c r="V1160" s="742">
        <f>'事業主控（こちらにご入力下さい）'!V1160</f>
        <v>0</v>
      </c>
      <c r="W1160" s="743"/>
      <c r="X1160" s="743"/>
      <c r="Y1160" s="66"/>
      <c r="Z1160" s="53"/>
      <c r="AA1160" s="73"/>
      <c r="AB1160" s="73"/>
      <c r="AC1160" s="66"/>
      <c r="AD1160" s="53"/>
      <c r="AE1160" s="73"/>
      <c r="AF1160" s="73"/>
      <c r="AG1160" s="66"/>
      <c r="AH1160" s="744">
        <f>'事業主控（こちらにご入力下さい）'!AH1160</f>
        <v>0</v>
      </c>
      <c r="AI1160" s="745"/>
      <c r="AJ1160" s="745"/>
      <c r="AK1160" s="1080"/>
      <c r="AL1160" s="53"/>
      <c r="AM1160" s="54"/>
      <c r="AN1160" s="744">
        <f>'事業主控（こちらにご入力下さい）'!AN1160</f>
        <v>0</v>
      </c>
      <c r="AO1160" s="745"/>
      <c r="AP1160" s="745"/>
      <c r="AQ1160" s="745"/>
      <c r="AR1160" s="745"/>
      <c r="AS1160" s="74"/>
    </row>
    <row r="1161" spans="2:45" ht="18" customHeight="1" x14ac:dyDescent="0.15">
      <c r="B1161" s="1075"/>
      <c r="C1161" s="1076"/>
      <c r="D1161" s="1076"/>
      <c r="E1161" s="1076"/>
      <c r="F1161" s="1076"/>
      <c r="G1161" s="1076"/>
      <c r="H1161" s="1076"/>
      <c r="I1161" s="1161"/>
      <c r="J1161" s="1075"/>
      <c r="K1161" s="1076"/>
      <c r="L1161" s="1076"/>
      <c r="M1161" s="1076"/>
      <c r="N1161" s="1077"/>
      <c r="O1161" s="75">
        <f>'事業主控（こちらにご入力下さい）'!O1161</f>
        <v>0</v>
      </c>
      <c r="P1161" s="16" t="s">
        <v>45</v>
      </c>
      <c r="Q1161" s="75">
        <f>'事業主控（こちらにご入力下さい）'!Q1161</f>
        <v>0</v>
      </c>
      <c r="R1161" s="16" t="s">
        <v>46</v>
      </c>
      <c r="S1161" s="75">
        <f>'事業主控（こちらにご入力下さい）'!S1161</f>
        <v>0</v>
      </c>
      <c r="T1161" s="480" t="s">
        <v>48</v>
      </c>
      <c r="U1161" s="480"/>
      <c r="V1161" s="927">
        <f>'事業主控（こちらにご入力下さい）'!V1161</f>
        <v>0</v>
      </c>
      <c r="W1161" s="928"/>
      <c r="X1161" s="928"/>
      <c r="Y1161" s="928"/>
      <c r="Z1161" s="927">
        <f>'事業主控（こちらにご入力下さい）'!Z1161</f>
        <v>0</v>
      </c>
      <c r="AA1161" s="928"/>
      <c r="AB1161" s="928"/>
      <c r="AC1161" s="928"/>
      <c r="AD1161" s="927">
        <f>'事業主控（こちらにご入力下さい）'!AD1161</f>
        <v>0</v>
      </c>
      <c r="AE1161" s="928"/>
      <c r="AF1161" s="928"/>
      <c r="AG1161" s="928"/>
      <c r="AH1161" s="927">
        <f>'事業主控（こちらにご入力下さい）'!AH1161</f>
        <v>0</v>
      </c>
      <c r="AI1161" s="928"/>
      <c r="AJ1161" s="928"/>
      <c r="AK1161" s="1082"/>
      <c r="AL1161" s="439">
        <f>'事業主控（こちらにご入力下さい）'!AL1161</f>
        <v>0</v>
      </c>
      <c r="AM1161" s="1081"/>
      <c r="AN1161" s="708">
        <f>'事業主控（こちらにご入力下さい）'!AN1161</f>
        <v>0</v>
      </c>
      <c r="AO1161" s="709"/>
      <c r="AP1161" s="709"/>
      <c r="AQ1161" s="709"/>
      <c r="AR1161" s="709"/>
      <c r="AS1161" s="58"/>
    </row>
    <row r="1162" spans="2:45" ht="18" customHeight="1" x14ac:dyDescent="0.15">
      <c r="B1162" s="1072">
        <f>'事業主控（こちらにご入力下さい）'!B1162</f>
        <v>0</v>
      </c>
      <c r="C1162" s="1073"/>
      <c r="D1162" s="1073"/>
      <c r="E1162" s="1073"/>
      <c r="F1162" s="1073"/>
      <c r="G1162" s="1073"/>
      <c r="H1162" s="1073"/>
      <c r="I1162" s="1160"/>
      <c r="J1162" s="1072">
        <f>'事業主控（こちらにご入力下さい）'!J1162</f>
        <v>0</v>
      </c>
      <c r="K1162" s="1073"/>
      <c r="L1162" s="1073"/>
      <c r="M1162" s="1073"/>
      <c r="N1162" s="1074"/>
      <c r="O1162" s="71">
        <f>'事業主控（こちらにご入力下さい）'!O1162</f>
        <v>0</v>
      </c>
      <c r="P1162" s="5" t="s">
        <v>45</v>
      </c>
      <c r="Q1162" s="71">
        <f>'事業主控（こちらにご入力下さい）'!Q1162</f>
        <v>0</v>
      </c>
      <c r="R1162" s="5" t="s">
        <v>46</v>
      </c>
      <c r="S1162" s="71">
        <f>'事業主控（こちらにご入力下さい）'!S1162</f>
        <v>0</v>
      </c>
      <c r="T1162" s="1022" t="s">
        <v>47</v>
      </c>
      <c r="U1162" s="1022"/>
      <c r="V1162" s="742">
        <f>'事業主控（こちらにご入力下さい）'!V1162</f>
        <v>0</v>
      </c>
      <c r="W1162" s="743"/>
      <c r="X1162" s="743"/>
      <c r="Y1162" s="66"/>
      <c r="Z1162" s="53"/>
      <c r="AA1162" s="73"/>
      <c r="AB1162" s="73"/>
      <c r="AC1162" s="66"/>
      <c r="AD1162" s="53"/>
      <c r="AE1162" s="73"/>
      <c r="AF1162" s="73"/>
      <c r="AG1162" s="66"/>
      <c r="AH1162" s="744">
        <f>'事業主控（こちらにご入力下さい）'!AH1162</f>
        <v>0</v>
      </c>
      <c r="AI1162" s="745"/>
      <c r="AJ1162" s="745"/>
      <c r="AK1162" s="1080"/>
      <c r="AL1162" s="53"/>
      <c r="AM1162" s="54"/>
      <c r="AN1162" s="744">
        <f>'事業主控（こちらにご入力下さい）'!AN1162</f>
        <v>0</v>
      </c>
      <c r="AO1162" s="745"/>
      <c r="AP1162" s="745"/>
      <c r="AQ1162" s="745"/>
      <c r="AR1162" s="745"/>
      <c r="AS1162" s="74"/>
    </row>
    <row r="1163" spans="2:45" ht="18" customHeight="1" x14ac:dyDescent="0.15">
      <c r="B1163" s="1075"/>
      <c r="C1163" s="1076"/>
      <c r="D1163" s="1076"/>
      <c r="E1163" s="1076"/>
      <c r="F1163" s="1076"/>
      <c r="G1163" s="1076"/>
      <c r="H1163" s="1076"/>
      <c r="I1163" s="1161"/>
      <c r="J1163" s="1075"/>
      <c r="K1163" s="1076"/>
      <c r="L1163" s="1076"/>
      <c r="M1163" s="1076"/>
      <c r="N1163" s="1077"/>
      <c r="O1163" s="75">
        <f>'事業主控（こちらにご入力下さい）'!O1163</f>
        <v>0</v>
      </c>
      <c r="P1163" s="16" t="s">
        <v>45</v>
      </c>
      <c r="Q1163" s="75">
        <f>'事業主控（こちらにご入力下さい）'!Q1163</f>
        <v>0</v>
      </c>
      <c r="R1163" s="16" t="s">
        <v>46</v>
      </c>
      <c r="S1163" s="75">
        <f>'事業主控（こちらにご入力下さい）'!S1163</f>
        <v>0</v>
      </c>
      <c r="T1163" s="480" t="s">
        <v>48</v>
      </c>
      <c r="U1163" s="480"/>
      <c r="V1163" s="927">
        <f>'事業主控（こちらにご入力下さい）'!V1163</f>
        <v>0</v>
      </c>
      <c r="W1163" s="928"/>
      <c r="X1163" s="928"/>
      <c r="Y1163" s="928"/>
      <c r="Z1163" s="927">
        <f>'事業主控（こちらにご入力下さい）'!Z1163</f>
        <v>0</v>
      </c>
      <c r="AA1163" s="928"/>
      <c r="AB1163" s="928"/>
      <c r="AC1163" s="928"/>
      <c r="AD1163" s="927">
        <f>'事業主控（こちらにご入力下さい）'!AD1163</f>
        <v>0</v>
      </c>
      <c r="AE1163" s="928"/>
      <c r="AF1163" s="928"/>
      <c r="AG1163" s="928"/>
      <c r="AH1163" s="927">
        <f>'事業主控（こちらにご入力下さい）'!AH1163</f>
        <v>0</v>
      </c>
      <c r="AI1163" s="928"/>
      <c r="AJ1163" s="928"/>
      <c r="AK1163" s="1082"/>
      <c r="AL1163" s="439">
        <f>'事業主控（こちらにご入力下さい）'!AL1163</f>
        <v>0</v>
      </c>
      <c r="AM1163" s="1081"/>
      <c r="AN1163" s="708">
        <f>'事業主控（こちらにご入力下さい）'!AN1163</f>
        <v>0</v>
      </c>
      <c r="AO1163" s="709"/>
      <c r="AP1163" s="709"/>
      <c r="AQ1163" s="709"/>
      <c r="AR1163" s="709"/>
      <c r="AS1163" s="58"/>
    </row>
    <row r="1164" spans="2:45" ht="18" customHeight="1" x14ac:dyDescent="0.15">
      <c r="B1164" s="1072">
        <f>'事業主控（こちらにご入力下さい）'!B1164</f>
        <v>0</v>
      </c>
      <c r="C1164" s="1073"/>
      <c r="D1164" s="1073"/>
      <c r="E1164" s="1073"/>
      <c r="F1164" s="1073"/>
      <c r="G1164" s="1073"/>
      <c r="H1164" s="1073"/>
      <c r="I1164" s="1160"/>
      <c r="J1164" s="1072">
        <f>'事業主控（こちらにご入力下さい）'!J1164</f>
        <v>0</v>
      </c>
      <c r="K1164" s="1073"/>
      <c r="L1164" s="1073"/>
      <c r="M1164" s="1073"/>
      <c r="N1164" s="1074"/>
      <c r="O1164" s="71">
        <f>'事業主控（こちらにご入力下さい）'!O1164</f>
        <v>0</v>
      </c>
      <c r="P1164" s="5" t="s">
        <v>45</v>
      </c>
      <c r="Q1164" s="71">
        <f>'事業主控（こちらにご入力下さい）'!Q1164</f>
        <v>0</v>
      </c>
      <c r="R1164" s="5" t="s">
        <v>46</v>
      </c>
      <c r="S1164" s="71">
        <f>'事業主控（こちらにご入力下さい）'!S1164</f>
        <v>0</v>
      </c>
      <c r="T1164" s="1022" t="s">
        <v>47</v>
      </c>
      <c r="U1164" s="1022"/>
      <c r="V1164" s="742">
        <f>'事業主控（こちらにご入力下さい）'!V1164</f>
        <v>0</v>
      </c>
      <c r="W1164" s="743"/>
      <c r="X1164" s="743"/>
      <c r="Y1164" s="66"/>
      <c r="Z1164" s="53"/>
      <c r="AA1164" s="73"/>
      <c r="AB1164" s="73"/>
      <c r="AC1164" s="66"/>
      <c r="AD1164" s="53"/>
      <c r="AE1164" s="73"/>
      <c r="AF1164" s="73"/>
      <c r="AG1164" s="66"/>
      <c r="AH1164" s="744">
        <f>'事業主控（こちらにご入力下さい）'!AH1164</f>
        <v>0</v>
      </c>
      <c r="AI1164" s="745"/>
      <c r="AJ1164" s="745"/>
      <c r="AK1164" s="1080"/>
      <c r="AL1164" s="53"/>
      <c r="AM1164" s="54"/>
      <c r="AN1164" s="744">
        <f>'事業主控（こちらにご入力下さい）'!AN1164</f>
        <v>0</v>
      </c>
      <c r="AO1164" s="745"/>
      <c r="AP1164" s="745"/>
      <c r="AQ1164" s="745"/>
      <c r="AR1164" s="745"/>
      <c r="AS1164" s="74"/>
    </row>
    <row r="1165" spans="2:45" ht="18" customHeight="1" x14ac:dyDescent="0.15">
      <c r="B1165" s="1075"/>
      <c r="C1165" s="1076"/>
      <c r="D1165" s="1076"/>
      <c r="E1165" s="1076"/>
      <c r="F1165" s="1076"/>
      <c r="G1165" s="1076"/>
      <c r="H1165" s="1076"/>
      <c r="I1165" s="1161"/>
      <c r="J1165" s="1075"/>
      <c r="K1165" s="1076"/>
      <c r="L1165" s="1076"/>
      <c r="M1165" s="1076"/>
      <c r="N1165" s="1077"/>
      <c r="O1165" s="75">
        <f>'事業主控（こちらにご入力下さい）'!O1165</f>
        <v>0</v>
      </c>
      <c r="P1165" s="16" t="s">
        <v>45</v>
      </c>
      <c r="Q1165" s="75">
        <f>'事業主控（こちらにご入力下さい）'!Q1165</f>
        <v>0</v>
      </c>
      <c r="R1165" s="16" t="s">
        <v>46</v>
      </c>
      <c r="S1165" s="75">
        <f>'事業主控（こちらにご入力下さい）'!S1165</f>
        <v>0</v>
      </c>
      <c r="T1165" s="480" t="s">
        <v>48</v>
      </c>
      <c r="U1165" s="480"/>
      <c r="V1165" s="927">
        <f>'事業主控（こちらにご入力下さい）'!V1165</f>
        <v>0</v>
      </c>
      <c r="W1165" s="928"/>
      <c r="X1165" s="928"/>
      <c r="Y1165" s="928"/>
      <c r="Z1165" s="927">
        <f>'事業主控（こちらにご入力下さい）'!Z1165</f>
        <v>0</v>
      </c>
      <c r="AA1165" s="928"/>
      <c r="AB1165" s="928"/>
      <c r="AC1165" s="928"/>
      <c r="AD1165" s="927">
        <f>'事業主控（こちらにご入力下さい）'!AD1165</f>
        <v>0</v>
      </c>
      <c r="AE1165" s="928"/>
      <c r="AF1165" s="928"/>
      <c r="AG1165" s="928"/>
      <c r="AH1165" s="927">
        <f>'事業主控（こちらにご入力下さい）'!AH1165</f>
        <v>0</v>
      </c>
      <c r="AI1165" s="928"/>
      <c r="AJ1165" s="928"/>
      <c r="AK1165" s="1082"/>
      <c r="AL1165" s="439">
        <f>'事業主控（こちらにご入力下さい）'!AL1165</f>
        <v>0</v>
      </c>
      <c r="AM1165" s="1081"/>
      <c r="AN1165" s="708">
        <f>'事業主控（こちらにご入力下さい）'!AN1165</f>
        <v>0</v>
      </c>
      <c r="AO1165" s="709"/>
      <c r="AP1165" s="709"/>
      <c r="AQ1165" s="709"/>
      <c r="AR1165" s="709"/>
      <c r="AS1165" s="58"/>
    </row>
    <row r="1166" spans="2:45" ht="18" customHeight="1" x14ac:dyDescent="0.15">
      <c r="B1166" s="1072">
        <f>'事業主控（こちらにご入力下さい）'!B1166</f>
        <v>0</v>
      </c>
      <c r="C1166" s="1073"/>
      <c r="D1166" s="1073"/>
      <c r="E1166" s="1073"/>
      <c r="F1166" s="1073"/>
      <c r="G1166" s="1073"/>
      <c r="H1166" s="1073"/>
      <c r="I1166" s="1160"/>
      <c r="J1166" s="1072">
        <f>'事業主控（こちらにご入力下さい）'!J1166</f>
        <v>0</v>
      </c>
      <c r="K1166" s="1073"/>
      <c r="L1166" s="1073"/>
      <c r="M1166" s="1073"/>
      <c r="N1166" s="1074"/>
      <c r="O1166" s="71">
        <f>'事業主控（こちらにご入力下さい）'!O1166</f>
        <v>0</v>
      </c>
      <c r="P1166" s="5" t="s">
        <v>45</v>
      </c>
      <c r="Q1166" s="71">
        <f>'事業主控（こちらにご入力下さい）'!Q1166</f>
        <v>0</v>
      </c>
      <c r="R1166" s="5" t="s">
        <v>46</v>
      </c>
      <c r="S1166" s="71">
        <f>'事業主控（こちらにご入力下さい）'!S1166</f>
        <v>0</v>
      </c>
      <c r="T1166" s="1022" t="s">
        <v>47</v>
      </c>
      <c r="U1166" s="1022"/>
      <c r="V1166" s="742">
        <f>'事業主控（こちらにご入力下さい）'!V1166</f>
        <v>0</v>
      </c>
      <c r="W1166" s="743"/>
      <c r="X1166" s="743"/>
      <c r="Y1166" s="66"/>
      <c r="Z1166" s="53"/>
      <c r="AA1166" s="73"/>
      <c r="AB1166" s="73"/>
      <c r="AC1166" s="66"/>
      <c r="AD1166" s="53"/>
      <c r="AE1166" s="73"/>
      <c r="AF1166" s="73"/>
      <c r="AG1166" s="66"/>
      <c r="AH1166" s="744">
        <f>'事業主控（こちらにご入力下さい）'!AH1166</f>
        <v>0</v>
      </c>
      <c r="AI1166" s="745"/>
      <c r="AJ1166" s="745"/>
      <c r="AK1166" s="1080"/>
      <c r="AL1166" s="53"/>
      <c r="AM1166" s="54"/>
      <c r="AN1166" s="744">
        <f>'事業主控（こちらにご入力下さい）'!AN1166</f>
        <v>0</v>
      </c>
      <c r="AO1166" s="745"/>
      <c r="AP1166" s="745"/>
      <c r="AQ1166" s="745"/>
      <c r="AR1166" s="745"/>
      <c r="AS1166" s="74"/>
    </row>
    <row r="1167" spans="2:45" ht="18" customHeight="1" x14ac:dyDescent="0.15">
      <c r="B1167" s="1075"/>
      <c r="C1167" s="1076"/>
      <c r="D1167" s="1076"/>
      <c r="E1167" s="1076"/>
      <c r="F1167" s="1076"/>
      <c r="G1167" s="1076"/>
      <c r="H1167" s="1076"/>
      <c r="I1167" s="1161"/>
      <c r="J1167" s="1075"/>
      <c r="K1167" s="1076"/>
      <c r="L1167" s="1076"/>
      <c r="M1167" s="1076"/>
      <c r="N1167" s="1077"/>
      <c r="O1167" s="75">
        <f>'事業主控（こちらにご入力下さい）'!O1167</f>
        <v>0</v>
      </c>
      <c r="P1167" s="16" t="s">
        <v>45</v>
      </c>
      <c r="Q1167" s="75">
        <f>'事業主控（こちらにご入力下さい）'!Q1167</f>
        <v>0</v>
      </c>
      <c r="R1167" s="16" t="s">
        <v>46</v>
      </c>
      <c r="S1167" s="75">
        <f>'事業主控（こちらにご入力下さい）'!S1167</f>
        <v>0</v>
      </c>
      <c r="T1167" s="480" t="s">
        <v>48</v>
      </c>
      <c r="U1167" s="480"/>
      <c r="V1167" s="927">
        <f>'事業主控（こちらにご入力下さい）'!V1167</f>
        <v>0</v>
      </c>
      <c r="W1167" s="928"/>
      <c r="X1167" s="928"/>
      <c r="Y1167" s="928"/>
      <c r="Z1167" s="927">
        <f>'事業主控（こちらにご入力下さい）'!Z1167</f>
        <v>0</v>
      </c>
      <c r="AA1167" s="928"/>
      <c r="AB1167" s="928"/>
      <c r="AC1167" s="928"/>
      <c r="AD1167" s="927">
        <f>'事業主控（こちらにご入力下さい）'!AD1167</f>
        <v>0</v>
      </c>
      <c r="AE1167" s="928"/>
      <c r="AF1167" s="928"/>
      <c r="AG1167" s="928"/>
      <c r="AH1167" s="927">
        <f>'事業主控（こちらにご入力下さい）'!AH1167</f>
        <v>0</v>
      </c>
      <c r="AI1167" s="928"/>
      <c r="AJ1167" s="928"/>
      <c r="AK1167" s="1082"/>
      <c r="AL1167" s="439">
        <f>'事業主控（こちらにご入力下さい）'!AL1167</f>
        <v>0</v>
      </c>
      <c r="AM1167" s="1081"/>
      <c r="AN1167" s="708">
        <f>'事業主控（こちらにご入力下さい）'!AN1167</f>
        <v>0</v>
      </c>
      <c r="AO1167" s="709"/>
      <c r="AP1167" s="709"/>
      <c r="AQ1167" s="709"/>
      <c r="AR1167" s="709"/>
      <c r="AS1167" s="58"/>
    </row>
    <row r="1168" spans="2:45" ht="18" customHeight="1" x14ac:dyDescent="0.15">
      <c r="B1168" s="1072">
        <f>'事業主控（こちらにご入力下さい）'!B1168</f>
        <v>0</v>
      </c>
      <c r="C1168" s="1073"/>
      <c r="D1168" s="1073"/>
      <c r="E1168" s="1073"/>
      <c r="F1168" s="1073"/>
      <c r="G1168" s="1073"/>
      <c r="H1168" s="1073"/>
      <c r="I1168" s="1160"/>
      <c r="J1168" s="1072">
        <f>'事業主控（こちらにご入力下さい）'!J1168</f>
        <v>0</v>
      </c>
      <c r="K1168" s="1073"/>
      <c r="L1168" s="1073"/>
      <c r="M1168" s="1073"/>
      <c r="N1168" s="1074"/>
      <c r="O1168" s="71">
        <f>'事業主控（こちらにご入力下さい）'!O1168</f>
        <v>0</v>
      </c>
      <c r="P1168" s="5" t="s">
        <v>45</v>
      </c>
      <c r="Q1168" s="71">
        <f>'事業主控（こちらにご入力下さい）'!Q1168</f>
        <v>0</v>
      </c>
      <c r="R1168" s="5" t="s">
        <v>46</v>
      </c>
      <c r="S1168" s="71">
        <f>'事業主控（こちらにご入力下さい）'!S1168</f>
        <v>0</v>
      </c>
      <c r="T1168" s="1022" t="s">
        <v>47</v>
      </c>
      <c r="U1168" s="1022"/>
      <c r="V1168" s="742">
        <f>'事業主控（こちらにご入力下さい）'!V1168</f>
        <v>0</v>
      </c>
      <c r="W1168" s="743"/>
      <c r="X1168" s="743"/>
      <c r="Y1168" s="66"/>
      <c r="Z1168" s="53"/>
      <c r="AA1168" s="73"/>
      <c r="AB1168" s="73"/>
      <c r="AC1168" s="66"/>
      <c r="AD1168" s="53"/>
      <c r="AE1168" s="73"/>
      <c r="AF1168" s="73"/>
      <c r="AG1168" s="66"/>
      <c r="AH1168" s="744">
        <f>'事業主控（こちらにご入力下さい）'!AH1168</f>
        <v>0</v>
      </c>
      <c r="AI1168" s="745"/>
      <c r="AJ1168" s="745"/>
      <c r="AK1168" s="1080"/>
      <c r="AL1168" s="53"/>
      <c r="AM1168" s="54"/>
      <c r="AN1168" s="744">
        <f>'事業主控（こちらにご入力下さい）'!AN1168</f>
        <v>0</v>
      </c>
      <c r="AO1168" s="745"/>
      <c r="AP1168" s="745"/>
      <c r="AQ1168" s="745"/>
      <c r="AR1168" s="745"/>
      <c r="AS1168" s="74"/>
    </row>
    <row r="1169" spans="2:45" ht="18" customHeight="1" x14ac:dyDescent="0.15">
      <c r="B1169" s="1075"/>
      <c r="C1169" s="1076"/>
      <c r="D1169" s="1076"/>
      <c r="E1169" s="1076"/>
      <c r="F1169" s="1076"/>
      <c r="G1169" s="1076"/>
      <c r="H1169" s="1076"/>
      <c r="I1169" s="1161"/>
      <c r="J1169" s="1075"/>
      <c r="K1169" s="1076"/>
      <c r="L1169" s="1076"/>
      <c r="M1169" s="1076"/>
      <c r="N1169" s="1077"/>
      <c r="O1169" s="75">
        <f>'事業主控（こちらにご入力下さい）'!O1169</f>
        <v>0</v>
      </c>
      <c r="P1169" s="184" t="s">
        <v>45</v>
      </c>
      <c r="Q1169" s="75">
        <f>'事業主控（こちらにご入力下さい）'!Q1169</f>
        <v>0</v>
      </c>
      <c r="R1169" s="16" t="s">
        <v>46</v>
      </c>
      <c r="S1169" s="75">
        <f>'事業主控（こちらにご入力下さい）'!S1169</f>
        <v>0</v>
      </c>
      <c r="T1169" s="480" t="s">
        <v>48</v>
      </c>
      <c r="U1169" s="480"/>
      <c r="V1169" s="927">
        <f>'事業主控（こちらにご入力下さい）'!V1169</f>
        <v>0</v>
      </c>
      <c r="W1169" s="928"/>
      <c r="X1169" s="928"/>
      <c r="Y1169" s="928"/>
      <c r="Z1169" s="927">
        <f>'事業主控（こちらにご入力下さい）'!Z1169</f>
        <v>0</v>
      </c>
      <c r="AA1169" s="928"/>
      <c r="AB1169" s="928"/>
      <c r="AC1169" s="928"/>
      <c r="AD1169" s="927">
        <f>'事業主控（こちらにご入力下さい）'!AD1169</f>
        <v>0</v>
      </c>
      <c r="AE1169" s="928"/>
      <c r="AF1169" s="928"/>
      <c r="AG1169" s="928"/>
      <c r="AH1169" s="927">
        <f>'事業主控（こちらにご入力下さい）'!AH1169</f>
        <v>0</v>
      </c>
      <c r="AI1169" s="928"/>
      <c r="AJ1169" s="928"/>
      <c r="AK1169" s="1082"/>
      <c r="AL1169" s="439">
        <f>'事業主控（こちらにご入力下さい）'!AL1169</f>
        <v>0</v>
      </c>
      <c r="AM1169" s="1081"/>
      <c r="AN1169" s="708">
        <f>'事業主控（こちらにご入力下さい）'!AN1169</f>
        <v>0</v>
      </c>
      <c r="AO1169" s="709"/>
      <c r="AP1169" s="709"/>
      <c r="AQ1169" s="709"/>
      <c r="AR1169" s="709"/>
      <c r="AS1169" s="58"/>
    </row>
    <row r="1170" spans="2:45" ht="18" customHeight="1" x14ac:dyDescent="0.15">
      <c r="B1170" s="441" t="s">
        <v>85</v>
      </c>
      <c r="C1170" s="442"/>
      <c r="D1170" s="442"/>
      <c r="E1170" s="443"/>
      <c r="F1170" s="1163">
        <f>'事業主控（こちらにご入力下さい）'!F1170</f>
        <v>0</v>
      </c>
      <c r="G1170" s="1164"/>
      <c r="H1170" s="1164"/>
      <c r="I1170" s="1164"/>
      <c r="J1170" s="1164"/>
      <c r="K1170" s="1164"/>
      <c r="L1170" s="1164"/>
      <c r="M1170" s="1164"/>
      <c r="N1170" s="1165"/>
      <c r="O1170" s="441" t="s">
        <v>63</v>
      </c>
      <c r="P1170" s="442"/>
      <c r="Q1170" s="442"/>
      <c r="R1170" s="442"/>
      <c r="S1170" s="442"/>
      <c r="T1170" s="442"/>
      <c r="U1170" s="443"/>
      <c r="V1170" s="744">
        <f>'事業主控（こちらにご入力下さい）'!V1170</f>
        <v>0</v>
      </c>
      <c r="W1170" s="745"/>
      <c r="X1170" s="745"/>
      <c r="Y1170" s="1080"/>
      <c r="Z1170" s="53"/>
      <c r="AA1170" s="73"/>
      <c r="AB1170" s="73"/>
      <c r="AC1170" s="66"/>
      <c r="AD1170" s="53"/>
      <c r="AE1170" s="73"/>
      <c r="AF1170" s="73"/>
      <c r="AG1170" s="66"/>
      <c r="AH1170" s="744">
        <f>'事業主控（こちらにご入力下さい）'!AH1170</f>
        <v>0</v>
      </c>
      <c r="AI1170" s="745"/>
      <c r="AJ1170" s="745"/>
      <c r="AK1170" s="1080"/>
      <c r="AL1170" s="53"/>
      <c r="AM1170" s="54"/>
      <c r="AN1170" s="744">
        <f>'事業主控（こちらにご入力下さい）'!AN1170</f>
        <v>0</v>
      </c>
      <c r="AO1170" s="745"/>
      <c r="AP1170" s="745"/>
      <c r="AQ1170" s="745"/>
      <c r="AR1170" s="745"/>
      <c r="AS1170" s="74"/>
    </row>
    <row r="1171" spans="2:45" ht="18" customHeight="1" x14ac:dyDescent="0.15">
      <c r="B1171" s="444"/>
      <c r="C1171" s="445"/>
      <c r="D1171" s="445"/>
      <c r="E1171" s="446"/>
      <c r="F1171" s="1166"/>
      <c r="G1171" s="1167"/>
      <c r="H1171" s="1167"/>
      <c r="I1171" s="1167"/>
      <c r="J1171" s="1167"/>
      <c r="K1171" s="1167"/>
      <c r="L1171" s="1167"/>
      <c r="M1171" s="1167"/>
      <c r="N1171" s="1168"/>
      <c r="O1171" s="444"/>
      <c r="P1171" s="445"/>
      <c r="Q1171" s="445"/>
      <c r="R1171" s="445"/>
      <c r="S1171" s="445"/>
      <c r="T1171" s="445"/>
      <c r="U1171" s="446"/>
      <c r="V1171" s="434">
        <f>'事業主控（こちらにご入力下さい）'!V1171</f>
        <v>0</v>
      </c>
      <c r="W1171" s="1054"/>
      <c r="X1171" s="1054"/>
      <c r="Y1171" s="1055"/>
      <c r="Z1171" s="434">
        <f>'事業主控（こちらにご入力下さい）'!Z1171</f>
        <v>0</v>
      </c>
      <c r="AA1171" s="1052"/>
      <c r="AB1171" s="1052"/>
      <c r="AC1171" s="1053"/>
      <c r="AD1171" s="434">
        <f>'事業主控（こちらにご入力下さい）'!AD1171</f>
        <v>0</v>
      </c>
      <c r="AE1171" s="1052"/>
      <c r="AF1171" s="1052"/>
      <c r="AG1171" s="1053"/>
      <c r="AH1171" s="434">
        <f>'事業主控（こちらにご入力下さい）'!AH1171</f>
        <v>0</v>
      </c>
      <c r="AI1171" s="435"/>
      <c r="AJ1171" s="435"/>
      <c r="AK1171" s="435"/>
      <c r="AL1171" s="55"/>
      <c r="AM1171" s="56"/>
      <c r="AN1171" s="434">
        <f>'事業主控（こちらにご入力下さい）'!AN1171</f>
        <v>0</v>
      </c>
      <c r="AO1171" s="1054"/>
      <c r="AP1171" s="1054"/>
      <c r="AQ1171" s="1054"/>
      <c r="AR1171" s="1054"/>
      <c r="AS1171" s="182"/>
    </row>
    <row r="1172" spans="2:45" ht="18" customHeight="1" x14ac:dyDescent="0.15">
      <c r="B1172" s="447"/>
      <c r="C1172" s="448"/>
      <c r="D1172" s="448"/>
      <c r="E1172" s="449"/>
      <c r="F1172" s="1169"/>
      <c r="G1172" s="1170"/>
      <c r="H1172" s="1170"/>
      <c r="I1172" s="1170"/>
      <c r="J1172" s="1170"/>
      <c r="K1172" s="1170"/>
      <c r="L1172" s="1170"/>
      <c r="M1172" s="1170"/>
      <c r="N1172" s="1171"/>
      <c r="O1172" s="447"/>
      <c r="P1172" s="448"/>
      <c r="Q1172" s="448"/>
      <c r="R1172" s="448"/>
      <c r="S1172" s="448"/>
      <c r="T1172" s="448"/>
      <c r="U1172" s="449"/>
      <c r="V1172" s="708">
        <f>'事業主控（こちらにご入力下さい）'!V1172</f>
        <v>0</v>
      </c>
      <c r="W1172" s="709"/>
      <c r="X1172" s="709"/>
      <c r="Y1172" s="1079"/>
      <c r="Z1172" s="708">
        <f>'事業主控（こちらにご入力下さい）'!Z1172</f>
        <v>0</v>
      </c>
      <c r="AA1172" s="709"/>
      <c r="AB1172" s="709"/>
      <c r="AC1172" s="1079"/>
      <c r="AD1172" s="708">
        <f>'事業主控（こちらにご入力下さい）'!AD1172</f>
        <v>0</v>
      </c>
      <c r="AE1172" s="709"/>
      <c r="AF1172" s="709"/>
      <c r="AG1172" s="1079"/>
      <c r="AH1172" s="708">
        <f>'事業主控（こちらにご入力下さい）'!AH1172</f>
        <v>0</v>
      </c>
      <c r="AI1172" s="709"/>
      <c r="AJ1172" s="709"/>
      <c r="AK1172" s="1079"/>
      <c r="AL1172" s="57"/>
      <c r="AM1172" s="58"/>
      <c r="AN1172" s="708">
        <f>'事業主控（こちらにご入力下さい）'!AN1172</f>
        <v>0</v>
      </c>
      <c r="AO1172" s="709"/>
      <c r="AP1172" s="709"/>
      <c r="AQ1172" s="709"/>
      <c r="AR1172" s="709"/>
      <c r="AS1172" s="58"/>
    </row>
    <row r="1173" spans="2:45" ht="18" customHeight="1" x14ac:dyDescent="0.15">
      <c r="AN1173" s="1078">
        <f>'事業主控（こちらにご入力下さい）'!AN1173:AR1173</f>
        <v>0</v>
      </c>
      <c r="AO1173" s="1078"/>
      <c r="AP1173" s="1078"/>
      <c r="AQ1173" s="1078"/>
      <c r="AR1173" s="1078"/>
    </row>
    <row r="1174" spans="2:45" ht="31.5" customHeight="1" x14ac:dyDescent="0.15">
      <c r="AN1174" s="82"/>
      <c r="AO1174" s="82"/>
      <c r="AP1174" s="82"/>
      <c r="AQ1174" s="82"/>
      <c r="AR1174" s="82"/>
    </row>
    <row r="1175" spans="2:45" ht="7.5" customHeight="1" x14ac:dyDescent="0.15">
      <c r="X1175" s="6"/>
      <c r="Y1175" s="6"/>
    </row>
    <row r="1176" spans="2:45" ht="10.5" customHeight="1" x14ac:dyDescent="0.15">
      <c r="X1176" s="6"/>
      <c r="Y1176" s="6"/>
    </row>
    <row r="1177" spans="2:45" ht="5.25" customHeight="1" x14ac:dyDescent="0.15">
      <c r="X1177" s="6"/>
      <c r="Y1177" s="6"/>
    </row>
    <row r="1178" spans="2:45" ht="5.25" customHeight="1" x14ac:dyDescent="0.15">
      <c r="X1178" s="6"/>
      <c r="Y1178" s="6"/>
    </row>
    <row r="1179" spans="2:45" ht="5.25" customHeight="1" x14ac:dyDescent="0.15">
      <c r="X1179" s="6"/>
      <c r="Y1179" s="6"/>
    </row>
    <row r="1180" spans="2:45" ht="5.25" customHeight="1" x14ac:dyDescent="0.15">
      <c r="X1180" s="6"/>
      <c r="Y1180" s="6"/>
    </row>
    <row r="1181" spans="2:45" ht="17.25" customHeight="1" x14ac:dyDescent="0.15">
      <c r="B1181" s="2" t="s">
        <v>50</v>
      </c>
      <c r="S1181" s="4"/>
      <c r="T1181" s="4"/>
      <c r="U1181" s="4"/>
      <c r="V1181" s="4"/>
      <c r="W1181" s="4"/>
      <c r="AL1181" s="48"/>
      <c r="AM1181" s="48"/>
      <c r="AN1181" s="48"/>
      <c r="AO1181" s="48"/>
    </row>
    <row r="1182" spans="2:45" ht="12.75" customHeight="1" x14ac:dyDescent="0.15">
      <c r="M1182" s="49"/>
      <c r="N1182" s="49"/>
      <c r="O1182" s="49"/>
      <c r="P1182" s="49"/>
      <c r="Q1182" s="49"/>
      <c r="R1182" s="49"/>
      <c r="S1182" s="49"/>
      <c r="T1182" s="50"/>
      <c r="U1182" s="50"/>
      <c r="V1182" s="50"/>
      <c r="W1182" s="50"/>
      <c r="X1182" s="50"/>
      <c r="Y1182" s="50"/>
      <c r="Z1182" s="50"/>
      <c r="AA1182" s="49"/>
      <c r="AB1182" s="49"/>
      <c r="AC1182" s="49"/>
      <c r="AL1182" s="48"/>
      <c r="AM1182" s="560" t="s">
        <v>268</v>
      </c>
      <c r="AN1182" s="1172"/>
      <c r="AO1182" s="1172"/>
      <c r="AP1182" s="1173"/>
    </row>
    <row r="1183" spans="2:45" ht="12.75" customHeight="1" x14ac:dyDescent="0.15">
      <c r="M1183" s="49"/>
      <c r="N1183" s="49"/>
      <c r="O1183" s="49"/>
      <c r="P1183" s="49"/>
      <c r="Q1183" s="49"/>
      <c r="R1183" s="49"/>
      <c r="S1183" s="49"/>
      <c r="T1183" s="50"/>
      <c r="U1183" s="50"/>
      <c r="V1183" s="50"/>
      <c r="W1183" s="50"/>
      <c r="X1183" s="50"/>
      <c r="Y1183" s="50"/>
      <c r="Z1183" s="50"/>
      <c r="AA1183" s="49"/>
      <c r="AB1183" s="49"/>
      <c r="AC1183" s="49"/>
      <c r="AL1183" s="48"/>
      <c r="AM1183" s="1174"/>
      <c r="AN1183" s="1175"/>
      <c r="AO1183" s="1175"/>
      <c r="AP1183" s="1176"/>
    </row>
    <row r="1184" spans="2:45" ht="12.75" customHeight="1" x14ac:dyDescent="0.15">
      <c r="M1184" s="49"/>
      <c r="N1184" s="49"/>
      <c r="O1184" s="49"/>
      <c r="P1184" s="49"/>
      <c r="Q1184" s="49"/>
      <c r="R1184" s="49"/>
      <c r="S1184" s="49"/>
      <c r="T1184" s="49"/>
      <c r="U1184" s="49"/>
      <c r="V1184" s="49"/>
      <c r="W1184" s="49"/>
      <c r="X1184" s="49"/>
      <c r="Y1184" s="49"/>
      <c r="Z1184" s="49"/>
      <c r="AA1184" s="49"/>
      <c r="AB1184" s="49"/>
      <c r="AC1184" s="49"/>
      <c r="AL1184" s="48"/>
      <c r="AM1184" s="48"/>
      <c r="AN1184" s="222"/>
      <c r="AO1184" s="222"/>
    </row>
    <row r="1185" spans="2:45" ht="6" customHeight="1" x14ac:dyDescent="0.15">
      <c r="M1185" s="49"/>
      <c r="N1185" s="49"/>
      <c r="O1185" s="49"/>
      <c r="P1185" s="49"/>
      <c r="Q1185" s="49"/>
      <c r="R1185" s="49"/>
      <c r="S1185" s="49"/>
      <c r="T1185" s="49"/>
      <c r="U1185" s="49"/>
      <c r="V1185" s="49"/>
      <c r="W1185" s="49"/>
      <c r="X1185" s="49"/>
      <c r="Y1185" s="49"/>
      <c r="Z1185" s="49"/>
      <c r="AA1185" s="49"/>
      <c r="AB1185" s="49"/>
      <c r="AC1185" s="49"/>
      <c r="AL1185" s="48"/>
      <c r="AM1185" s="48"/>
    </row>
    <row r="1186" spans="2:45" ht="12.75" customHeight="1" x14ac:dyDescent="0.15">
      <c r="B1186" s="566" t="s">
        <v>2</v>
      </c>
      <c r="C1186" s="567"/>
      <c r="D1186" s="567"/>
      <c r="E1186" s="567"/>
      <c r="F1186" s="567"/>
      <c r="G1186" s="567"/>
      <c r="H1186" s="567"/>
      <c r="I1186" s="567"/>
      <c r="J1186" s="569" t="s">
        <v>10</v>
      </c>
      <c r="K1186" s="569"/>
      <c r="L1186" s="3" t="s">
        <v>3</v>
      </c>
      <c r="M1186" s="569" t="s">
        <v>11</v>
      </c>
      <c r="N1186" s="569"/>
      <c r="O1186" s="570" t="s">
        <v>12</v>
      </c>
      <c r="P1186" s="569"/>
      <c r="Q1186" s="569"/>
      <c r="R1186" s="569"/>
      <c r="S1186" s="569"/>
      <c r="T1186" s="569"/>
      <c r="U1186" s="569" t="s">
        <v>13</v>
      </c>
      <c r="V1186" s="569"/>
      <c r="W1186" s="569"/>
      <c r="AD1186" s="5"/>
      <c r="AE1186" s="5"/>
      <c r="AF1186" s="5"/>
      <c r="AG1186" s="5"/>
      <c r="AH1186" s="5"/>
      <c r="AI1186" s="5"/>
      <c r="AJ1186" s="5"/>
      <c r="AL1186" s="571">
        <f>$AL$9</f>
        <v>0</v>
      </c>
      <c r="AM1186" s="572"/>
      <c r="AN1186" s="502" t="s">
        <v>4</v>
      </c>
      <c r="AO1186" s="502"/>
      <c r="AP1186" s="572">
        <v>29</v>
      </c>
      <c r="AQ1186" s="572"/>
      <c r="AR1186" s="502" t="s">
        <v>5</v>
      </c>
      <c r="AS1186" s="503"/>
    </row>
    <row r="1187" spans="2:45" ht="13.5" customHeight="1" x14ac:dyDescent="0.15">
      <c r="B1187" s="567"/>
      <c r="C1187" s="567"/>
      <c r="D1187" s="567"/>
      <c r="E1187" s="567"/>
      <c r="F1187" s="567"/>
      <c r="G1187" s="567"/>
      <c r="H1187" s="567"/>
      <c r="I1187" s="567"/>
      <c r="J1187" s="508" t="str">
        <f>$J$10</f>
        <v>1</v>
      </c>
      <c r="K1187" s="510" t="str">
        <f>$K$10</f>
        <v>2</v>
      </c>
      <c r="L1187" s="513" t="str">
        <f>$L$10</f>
        <v>1</v>
      </c>
      <c r="M1187" s="516" t="str">
        <f>$M$10</f>
        <v>0</v>
      </c>
      <c r="N1187" s="510" t="str">
        <f>$N$10</f>
        <v>3</v>
      </c>
      <c r="O1187" s="516" t="str">
        <f>$O$10</f>
        <v>9</v>
      </c>
      <c r="P1187" s="519" t="str">
        <f>$P$10</f>
        <v>3</v>
      </c>
      <c r="Q1187" s="519" t="str">
        <f>$Q$10</f>
        <v>9</v>
      </c>
      <c r="R1187" s="519" t="str">
        <f>$R$10</f>
        <v>0</v>
      </c>
      <c r="S1187" s="519" t="str">
        <f>$S$10</f>
        <v>2</v>
      </c>
      <c r="T1187" s="510" t="str">
        <f>$T$10</f>
        <v>5</v>
      </c>
      <c r="U1187" s="516">
        <f>$U$10</f>
        <v>0</v>
      </c>
      <c r="V1187" s="519">
        <f>$V$10</f>
        <v>0</v>
      </c>
      <c r="W1187" s="510">
        <f>$W$10</f>
        <v>0</v>
      </c>
      <c r="AD1187" s="5"/>
      <c r="AE1187" s="5"/>
      <c r="AF1187" s="5"/>
      <c r="AG1187" s="5"/>
      <c r="AH1187" s="5"/>
      <c r="AI1187" s="5"/>
      <c r="AJ1187" s="5"/>
      <c r="AL1187" s="573"/>
      <c r="AM1187" s="574"/>
      <c r="AN1187" s="504"/>
      <c r="AO1187" s="504"/>
      <c r="AP1187" s="574"/>
      <c r="AQ1187" s="574"/>
      <c r="AR1187" s="504"/>
      <c r="AS1187" s="505"/>
    </row>
    <row r="1188" spans="2:45" ht="9" customHeight="1" x14ac:dyDescent="0.15">
      <c r="B1188" s="567"/>
      <c r="C1188" s="567"/>
      <c r="D1188" s="567"/>
      <c r="E1188" s="567"/>
      <c r="F1188" s="567"/>
      <c r="G1188" s="567"/>
      <c r="H1188" s="567"/>
      <c r="I1188" s="567"/>
      <c r="J1188" s="509"/>
      <c r="K1188" s="511"/>
      <c r="L1188" s="514"/>
      <c r="M1188" s="517"/>
      <c r="N1188" s="511"/>
      <c r="O1188" s="517"/>
      <c r="P1188" s="520"/>
      <c r="Q1188" s="520"/>
      <c r="R1188" s="520"/>
      <c r="S1188" s="520"/>
      <c r="T1188" s="511"/>
      <c r="U1188" s="517"/>
      <c r="V1188" s="520"/>
      <c r="W1188" s="511"/>
      <c r="AD1188" s="5"/>
      <c r="AE1188" s="5"/>
      <c r="AF1188" s="5"/>
      <c r="AG1188" s="5"/>
      <c r="AH1188" s="5"/>
      <c r="AI1188" s="5"/>
      <c r="AJ1188" s="5"/>
      <c r="AL1188" s="575"/>
      <c r="AM1188" s="576"/>
      <c r="AN1188" s="506"/>
      <c r="AO1188" s="506"/>
      <c r="AP1188" s="576"/>
      <c r="AQ1188" s="576"/>
      <c r="AR1188" s="506"/>
      <c r="AS1188" s="507"/>
    </row>
    <row r="1189" spans="2:45" ht="6" customHeight="1" x14ac:dyDescent="0.15">
      <c r="B1189" s="568"/>
      <c r="C1189" s="568"/>
      <c r="D1189" s="568"/>
      <c r="E1189" s="568"/>
      <c r="F1189" s="568"/>
      <c r="G1189" s="568"/>
      <c r="H1189" s="568"/>
      <c r="I1189" s="568"/>
      <c r="J1189" s="509"/>
      <c r="K1189" s="512"/>
      <c r="L1189" s="515"/>
      <c r="M1189" s="518"/>
      <c r="N1189" s="512"/>
      <c r="O1189" s="518"/>
      <c r="P1189" s="521"/>
      <c r="Q1189" s="521"/>
      <c r="R1189" s="521"/>
      <c r="S1189" s="521"/>
      <c r="T1189" s="512"/>
      <c r="U1189" s="518"/>
      <c r="V1189" s="521"/>
      <c r="W1189" s="512"/>
    </row>
    <row r="1190" spans="2:45" ht="15" customHeight="1" x14ac:dyDescent="0.15">
      <c r="B1190" s="487" t="s">
        <v>51</v>
      </c>
      <c r="C1190" s="488"/>
      <c r="D1190" s="488"/>
      <c r="E1190" s="488"/>
      <c r="F1190" s="488"/>
      <c r="G1190" s="488"/>
      <c r="H1190" s="488"/>
      <c r="I1190" s="489"/>
      <c r="J1190" s="487" t="s">
        <v>6</v>
      </c>
      <c r="K1190" s="488"/>
      <c r="L1190" s="488"/>
      <c r="M1190" s="488"/>
      <c r="N1190" s="496"/>
      <c r="O1190" s="499" t="s">
        <v>52</v>
      </c>
      <c r="P1190" s="488"/>
      <c r="Q1190" s="488"/>
      <c r="R1190" s="488"/>
      <c r="S1190" s="488"/>
      <c r="T1190" s="488"/>
      <c r="U1190" s="489"/>
      <c r="V1190" s="12" t="s">
        <v>53</v>
      </c>
      <c r="W1190" s="27"/>
      <c r="X1190" s="27"/>
      <c r="Y1190" s="526" t="s">
        <v>54</v>
      </c>
      <c r="Z1190" s="526"/>
      <c r="AA1190" s="526"/>
      <c r="AB1190" s="526"/>
      <c r="AC1190" s="526"/>
      <c r="AD1190" s="526"/>
      <c r="AE1190" s="526"/>
      <c r="AF1190" s="526"/>
      <c r="AG1190" s="526"/>
      <c r="AH1190" s="526"/>
      <c r="AI1190" s="27"/>
      <c r="AJ1190" s="27"/>
      <c r="AK1190" s="28"/>
      <c r="AL1190" s="527" t="s">
        <v>55</v>
      </c>
      <c r="AM1190" s="527"/>
      <c r="AN1190" s="528" t="s">
        <v>62</v>
      </c>
      <c r="AO1190" s="528"/>
      <c r="AP1190" s="528"/>
      <c r="AQ1190" s="528"/>
      <c r="AR1190" s="528"/>
      <c r="AS1190" s="529"/>
    </row>
    <row r="1191" spans="2:45" ht="13.5" customHeight="1" x14ac:dyDescent="0.15">
      <c r="B1191" s="490"/>
      <c r="C1191" s="491"/>
      <c r="D1191" s="491"/>
      <c r="E1191" s="491"/>
      <c r="F1191" s="491"/>
      <c r="G1191" s="491"/>
      <c r="H1191" s="491"/>
      <c r="I1191" s="492"/>
      <c r="J1191" s="490"/>
      <c r="K1191" s="491"/>
      <c r="L1191" s="491"/>
      <c r="M1191" s="491"/>
      <c r="N1191" s="497"/>
      <c r="O1191" s="500"/>
      <c r="P1191" s="491"/>
      <c r="Q1191" s="491"/>
      <c r="R1191" s="491"/>
      <c r="S1191" s="491"/>
      <c r="T1191" s="491"/>
      <c r="U1191" s="492"/>
      <c r="V1191" s="530" t="s">
        <v>7</v>
      </c>
      <c r="W1191" s="643"/>
      <c r="X1191" s="643"/>
      <c r="Y1191" s="644"/>
      <c r="Z1191" s="536" t="s">
        <v>16</v>
      </c>
      <c r="AA1191" s="537"/>
      <c r="AB1191" s="537"/>
      <c r="AC1191" s="538"/>
      <c r="AD1191" s="648" t="s">
        <v>17</v>
      </c>
      <c r="AE1191" s="649"/>
      <c r="AF1191" s="649"/>
      <c r="AG1191" s="650"/>
      <c r="AH1191" s="1090" t="s">
        <v>86</v>
      </c>
      <c r="AI1191" s="502"/>
      <c r="AJ1191" s="502"/>
      <c r="AK1191" s="503"/>
      <c r="AL1191" s="554" t="s">
        <v>56</v>
      </c>
      <c r="AM1191" s="554"/>
      <c r="AN1191" s="556" t="s">
        <v>19</v>
      </c>
      <c r="AO1191" s="557"/>
      <c r="AP1191" s="557"/>
      <c r="AQ1191" s="557"/>
      <c r="AR1191" s="558"/>
      <c r="AS1191" s="559"/>
    </row>
    <row r="1192" spans="2:45" ht="13.5" customHeight="1" x14ac:dyDescent="0.15">
      <c r="B1192" s="493"/>
      <c r="C1192" s="494"/>
      <c r="D1192" s="494"/>
      <c r="E1192" s="494"/>
      <c r="F1192" s="494"/>
      <c r="G1192" s="494"/>
      <c r="H1192" s="494"/>
      <c r="I1192" s="495"/>
      <c r="J1192" s="493"/>
      <c r="K1192" s="494"/>
      <c r="L1192" s="494"/>
      <c r="M1192" s="494"/>
      <c r="N1192" s="498"/>
      <c r="O1192" s="501"/>
      <c r="P1192" s="494"/>
      <c r="Q1192" s="494"/>
      <c r="R1192" s="494"/>
      <c r="S1192" s="494"/>
      <c r="T1192" s="494"/>
      <c r="U1192" s="495"/>
      <c r="V1192" s="645"/>
      <c r="W1192" s="646"/>
      <c r="X1192" s="646"/>
      <c r="Y1192" s="647"/>
      <c r="Z1192" s="539"/>
      <c r="AA1192" s="540"/>
      <c r="AB1192" s="540"/>
      <c r="AC1192" s="541"/>
      <c r="AD1192" s="651"/>
      <c r="AE1192" s="652"/>
      <c r="AF1192" s="652"/>
      <c r="AG1192" s="653"/>
      <c r="AH1192" s="1091"/>
      <c r="AI1192" s="506"/>
      <c r="AJ1192" s="506"/>
      <c r="AK1192" s="507"/>
      <c r="AL1192" s="555"/>
      <c r="AM1192" s="555"/>
      <c r="AN1192" s="524"/>
      <c r="AO1192" s="524"/>
      <c r="AP1192" s="524"/>
      <c r="AQ1192" s="524"/>
      <c r="AR1192" s="524"/>
      <c r="AS1192" s="525"/>
    </row>
    <row r="1193" spans="2:45" ht="18" customHeight="1" x14ac:dyDescent="0.15">
      <c r="B1193" s="1092">
        <f>'事業主控（こちらにご入力下さい）'!B1193</f>
        <v>0</v>
      </c>
      <c r="C1193" s="1093"/>
      <c r="D1193" s="1093"/>
      <c r="E1193" s="1093"/>
      <c r="F1193" s="1093"/>
      <c r="G1193" s="1093"/>
      <c r="H1193" s="1093"/>
      <c r="I1193" s="1162"/>
      <c r="J1193" s="1092">
        <f>'事業主控（こちらにご入力下さい）'!J1193</f>
        <v>0</v>
      </c>
      <c r="K1193" s="1093"/>
      <c r="L1193" s="1093"/>
      <c r="M1193" s="1093"/>
      <c r="N1193" s="1094"/>
      <c r="O1193" s="68">
        <f>'事業主控（こちらにご入力下さい）'!O1193</f>
        <v>0</v>
      </c>
      <c r="P1193" s="15" t="s">
        <v>45</v>
      </c>
      <c r="Q1193" s="68">
        <f>'事業主控（こちらにご入力下さい）'!Q1193</f>
        <v>0</v>
      </c>
      <c r="R1193" s="15" t="s">
        <v>46</v>
      </c>
      <c r="S1193" s="68">
        <f>'事業主控（こちらにご入力下さい）'!S1193</f>
        <v>0</v>
      </c>
      <c r="T1193" s="474" t="s">
        <v>47</v>
      </c>
      <c r="U1193" s="474"/>
      <c r="V1193" s="742">
        <f>'事業主控（こちらにご入力下さい）'!V1193</f>
        <v>0</v>
      </c>
      <c r="W1193" s="743"/>
      <c r="X1193" s="743"/>
      <c r="Y1193" s="65" t="s">
        <v>8</v>
      </c>
      <c r="Z1193" s="53"/>
      <c r="AA1193" s="73"/>
      <c r="AB1193" s="73"/>
      <c r="AC1193" s="65" t="s">
        <v>8</v>
      </c>
      <c r="AD1193" s="53"/>
      <c r="AE1193" s="73"/>
      <c r="AF1193" s="73"/>
      <c r="AG1193" s="65" t="s">
        <v>8</v>
      </c>
      <c r="AH1193" s="1134">
        <f>'事業主控（こちらにご入力下さい）'!AH1193</f>
        <v>0</v>
      </c>
      <c r="AI1193" s="1135"/>
      <c r="AJ1193" s="1135"/>
      <c r="AK1193" s="1136"/>
      <c r="AL1193" s="53"/>
      <c r="AM1193" s="54"/>
      <c r="AN1193" s="744">
        <f>'事業主控（こちらにご入力下さい）'!AN1193</f>
        <v>0</v>
      </c>
      <c r="AO1193" s="745"/>
      <c r="AP1193" s="745"/>
      <c r="AQ1193" s="745"/>
      <c r="AR1193" s="745"/>
      <c r="AS1193" s="70" t="s">
        <v>8</v>
      </c>
    </row>
    <row r="1194" spans="2:45" ht="18" customHeight="1" x14ac:dyDescent="0.15">
      <c r="B1194" s="1075"/>
      <c r="C1194" s="1076"/>
      <c r="D1194" s="1076"/>
      <c r="E1194" s="1076"/>
      <c r="F1194" s="1076"/>
      <c r="G1194" s="1076"/>
      <c r="H1194" s="1076"/>
      <c r="I1194" s="1161"/>
      <c r="J1194" s="1075"/>
      <c r="K1194" s="1076"/>
      <c r="L1194" s="1076"/>
      <c r="M1194" s="1076"/>
      <c r="N1194" s="1077"/>
      <c r="O1194" s="75">
        <f>'事業主控（こちらにご入力下さい）'!O1194</f>
        <v>0</v>
      </c>
      <c r="P1194" s="16" t="s">
        <v>45</v>
      </c>
      <c r="Q1194" s="75">
        <f>'事業主控（こちらにご入力下さい）'!Q1194</f>
        <v>0</v>
      </c>
      <c r="R1194" s="16" t="s">
        <v>46</v>
      </c>
      <c r="S1194" s="75">
        <f>'事業主控（こちらにご入力下さい）'!S1194</f>
        <v>0</v>
      </c>
      <c r="T1194" s="480" t="s">
        <v>48</v>
      </c>
      <c r="U1194" s="480"/>
      <c r="V1194" s="708">
        <f>'事業主控（こちらにご入力下さい）'!V1194</f>
        <v>0</v>
      </c>
      <c r="W1194" s="709"/>
      <c r="X1194" s="709"/>
      <c r="Y1194" s="709"/>
      <c r="Z1194" s="708">
        <f>'事業主控（こちらにご入力下さい）'!Z1194</f>
        <v>0</v>
      </c>
      <c r="AA1194" s="709"/>
      <c r="AB1194" s="709"/>
      <c r="AC1194" s="709"/>
      <c r="AD1194" s="708">
        <f>'事業主控（こちらにご入力下さい）'!AD1194</f>
        <v>0</v>
      </c>
      <c r="AE1194" s="709"/>
      <c r="AF1194" s="709"/>
      <c r="AG1194" s="709"/>
      <c r="AH1194" s="708">
        <f>'事業主控（こちらにご入力下さい）'!AH1194</f>
        <v>0</v>
      </c>
      <c r="AI1194" s="709"/>
      <c r="AJ1194" s="709"/>
      <c r="AK1194" s="1079"/>
      <c r="AL1194" s="439">
        <f>'事業主控（こちらにご入力下さい）'!AL1194</f>
        <v>0</v>
      </c>
      <c r="AM1194" s="1081"/>
      <c r="AN1194" s="708">
        <f>'事業主控（こちらにご入力下さい）'!AN1194</f>
        <v>0</v>
      </c>
      <c r="AO1194" s="709"/>
      <c r="AP1194" s="709"/>
      <c r="AQ1194" s="709"/>
      <c r="AR1194" s="709"/>
      <c r="AS1194" s="58"/>
    </row>
    <row r="1195" spans="2:45" ht="18" customHeight="1" x14ac:dyDescent="0.15">
      <c r="B1195" s="1072">
        <f>'事業主控（こちらにご入力下さい）'!B1195</f>
        <v>0</v>
      </c>
      <c r="C1195" s="1073"/>
      <c r="D1195" s="1073"/>
      <c r="E1195" s="1073"/>
      <c r="F1195" s="1073"/>
      <c r="G1195" s="1073"/>
      <c r="H1195" s="1073"/>
      <c r="I1195" s="1160"/>
      <c r="J1195" s="1072">
        <f>'事業主控（こちらにご入力下さい）'!J1195</f>
        <v>0</v>
      </c>
      <c r="K1195" s="1073"/>
      <c r="L1195" s="1073"/>
      <c r="M1195" s="1073"/>
      <c r="N1195" s="1074"/>
      <c r="O1195" s="71">
        <f>'事業主控（こちらにご入力下さい）'!O1195</f>
        <v>0</v>
      </c>
      <c r="P1195" s="5" t="s">
        <v>45</v>
      </c>
      <c r="Q1195" s="71">
        <f>'事業主控（こちらにご入力下さい）'!Q1195</f>
        <v>0</v>
      </c>
      <c r="R1195" s="5" t="s">
        <v>46</v>
      </c>
      <c r="S1195" s="71">
        <f>'事業主控（こちらにご入力下さい）'!S1195</f>
        <v>0</v>
      </c>
      <c r="T1195" s="1022" t="s">
        <v>47</v>
      </c>
      <c r="U1195" s="1022"/>
      <c r="V1195" s="742">
        <f>'事業主控（こちらにご入力下さい）'!V1195</f>
        <v>0</v>
      </c>
      <c r="W1195" s="743"/>
      <c r="X1195" s="743"/>
      <c r="Y1195" s="66"/>
      <c r="Z1195" s="53"/>
      <c r="AA1195" s="73"/>
      <c r="AB1195" s="73"/>
      <c r="AC1195" s="66"/>
      <c r="AD1195" s="53"/>
      <c r="AE1195" s="73"/>
      <c r="AF1195" s="73"/>
      <c r="AG1195" s="66"/>
      <c r="AH1195" s="744">
        <f>'事業主控（こちらにご入力下さい）'!AH1195</f>
        <v>0</v>
      </c>
      <c r="AI1195" s="745"/>
      <c r="AJ1195" s="745"/>
      <c r="AK1195" s="1080"/>
      <c r="AL1195" s="53"/>
      <c r="AM1195" s="54"/>
      <c r="AN1195" s="744">
        <f>'事業主控（こちらにご入力下さい）'!AN1195</f>
        <v>0</v>
      </c>
      <c r="AO1195" s="745"/>
      <c r="AP1195" s="745"/>
      <c r="AQ1195" s="745"/>
      <c r="AR1195" s="745"/>
      <c r="AS1195" s="74"/>
    </row>
    <row r="1196" spans="2:45" ht="18" customHeight="1" x14ac:dyDescent="0.15">
      <c r="B1196" s="1075"/>
      <c r="C1196" s="1076"/>
      <c r="D1196" s="1076"/>
      <c r="E1196" s="1076"/>
      <c r="F1196" s="1076"/>
      <c r="G1196" s="1076"/>
      <c r="H1196" s="1076"/>
      <c r="I1196" s="1161"/>
      <c r="J1196" s="1075"/>
      <c r="K1196" s="1076"/>
      <c r="L1196" s="1076"/>
      <c r="M1196" s="1076"/>
      <c r="N1196" s="1077"/>
      <c r="O1196" s="75">
        <f>'事業主控（こちらにご入力下さい）'!O1196</f>
        <v>0</v>
      </c>
      <c r="P1196" s="16" t="s">
        <v>45</v>
      </c>
      <c r="Q1196" s="75">
        <f>'事業主控（こちらにご入力下さい）'!Q1196</f>
        <v>0</v>
      </c>
      <c r="R1196" s="16" t="s">
        <v>46</v>
      </c>
      <c r="S1196" s="75">
        <f>'事業主控（こちらにご入力下さい）'!S1196</f>
        <v>0</v>
      </c>
      <c r="T1196" s="480" t="s">
        <v>48</v>
      </c>
      <c r="U1196" s="480"/>
      <c r="V1196" s="927">
        <f>'事業主控（こちらにご入力下さい）'!V1196</f>
        <v>0</v>
      </c>
      <c r="W1196" s="928"/>
      <c r="X1196" s="928"/>
      <c r="Y1196" s="928"/>
      <c r="Z1196" s="927">
        <f>'事業主控（こちらにご入力下さい）'!Z1196</f>
        <v>0</v>
      </c>
      <c r="AA1196" s="928"/>
      <c r="AB1196" s="928"/>
      <c r="AC1196" s="928"/>
      <c r="AD1196" s="927">
        <f>'事業主控（こちらにご入力下さい）'!AD1196</f>
        <v>0</v>
      </c>
      <c r="AE1196" s="928"/>
      <c r="AF1196" s="928"/>
      <c r="AG1196" s="928"/>
      <c r="AH1196" s="927">
        <f>'事業主控（こちらにご入力下さい）'!AH1196</f>
        <v>0</v>
      </c>
      <c r="AI1196" s="928"/>
      <c r="AJ1196" s="928"/>
      <c r="AK1196" s="1082"/>
      <c r="AL1196" s="439">
        <f>'事業主控（こちらにご入力下さい）'!AL1196</f>
        <v>0</v>
      </c>
      <c r="AM1196" s="1081"/>
      <c r="AN1196" s="708">
        <f>'事業主控（こちらにご入力下さい）'!AN1196</f>
        <v>0</v>
      </c>
      <c r="AO1196" s="709"/>
      <c r="AP1196" s="709"/>
      <c r="AQ1196" s="709"/>
      <c r="AR1196" s="709"/>
      <c r="AS1196" s="58"/>
    </row>
    <row r="1197" spans="2:45" ht="18" customHeight="1" x14ac:dyDescent="0.15">
      <c r="B1197" s="1072">
        <f>'事業主控（こちらにご入力下さい）'!B1197</f>
        <v>0</v>
      </c>
      <c r="C1197" s="1073"/>
      <c r="D1197" s="1073"/>
      <c r="E1197" s="1073"/>
      <c r="F1197" s="1073"/>
      <c r="G1197" s="1073"/>
      <c r="H1197" s="1073"/>
      <c r="I1197" s="1160"/>
      <c r="J1197" s="1072">
        <f>'事業主控（こちらにご入力下さい）'!J1197</f>
        <v>0</v>
      </c>
      <c r="K1197" s="1073"/>
      <c r="L1197" s="1073"/>
      <c r="M1197" s="1073"/>
      <c r="N1197" s="1074"/>
      <c r="O1197" s="71">
        <f>'事業主控（こちらにご入力下さい）'!O1197</f>
        <v>0</v>
      </c>
      <c r="P1197" s="5" t="s">
        <v>45</v>
      </c>
      <c r="Q1197" s="71">
        <f>'事業主控（こちらにご入力下さい）'!Q1197</f>
        <v>0</v>
      </c>
      <c r="R1197" s="5" t="s">
        <v>46</v>
      </c>
      <c r="S1197" s="71">
        <f>'事業主控（こちらにご入力下さい）'!S1197</f>
        <v>0</v>
      </c>
      <c r="T1197" s="1022" t="s">
        <v>47</v>
      </c>
      <c r="U1197" s="1022"/>
      <c r="V1197" s="742">
        <f>'事業主控（こちらにご入力下さい）'!V1197</f>
        <v>0</v>
      </c>
      <c r="W1197" s="743"/>
      <c r="X1197" s="743"/>
      <c r="Y1197" s="66"/>
      <c r="Z1197" s="53"/>
      <c r="AA1197" s="73"/>
      <c r="AB1197" s="73"/>
      <c r="AC1197" s="66"/>
      <c r="AD1197" s="53"/>
      <c r="AE1197" s="73"/>
      <c r="AF1197" s="73"/>
      <c r="AG1197" s="66"/>
      <c r="AH1197" s="744">
        <f>'事業主控（こちらにご入力下さい）'!AH1197</f>
        <v>0</v>
      </c>
      <c r="AI1197" s="745"/>
      <c r="AJ1197" s="745"/>
      <c r="AK1197" s="1080"/>
      <c r="AL1197" s="53"/>
      <c r="AM1197" s="54"/>
      <c r="AN1197" s="744">
        <f>'事業主控（こちらにご入力下さい）'!AN1197</f>
        <v>0</v>
      </c>
      <c r="AO1197" s="745"/>
      <c r="AP1197" s="745"/>
      <c r="AQ1197" s="745"/>
      <c r="AR1197" s="745"/>
      <c r="AS1197" s="74"/>
    </row>
    <row r="1198" spans="2:45" ht="18" customHeight="1" x14ac:dyDescent="0.15">
      <c r="B1198" s="1075"/>
      <c r="C1198" s="1076"/>
      <c r="D1198" s="1076"/>
      <c r="E1198" s="1076"/>
      <c r="F1198" s="1076"/>
      <c r="G1198" s="1076"/>
      <c r="H1198" s="1076"/>
      <c r="I1198" s="1161"/>
      <c r="J1198" s="1075"/>
      <c r="K1198" s="1076"/>
      <c r="L1198" s="1076"/>
      <c r="M1198" s="1076"/>
      <c r="N1198" s="1077"/>
      <c r="O1198" s="75">
        <f>'事業主控（こちらにご入力下さい）'!O1198</f>
        <v>0</v>
      </c>
      <c r="P1198" s="16" t="s">
        <v>45</v>
      </c>
      <c r="Q1198" s="75">
        <f>'事業主控（こちらにご入力下さい）'!Q1198</f>
        <v>0</v>
      </c>
      <c r="R1198" s="16" t="s">
        <v>46</v>
      </c>
      <c r="S1198" s="75">
        <f>'事業主控（こちらにご入力下さい）'!S1198</f>
        <v>0</v>
      </c>
      <c r="T1198" s="480" t="s">
        <v>48</v>
      </c>
      <c r="U1198" s="480"/>
      <c r="V1198" s="927">
        <f>'事業主控（こちらにご入力下さい）'!V1198</f>
        <v>0</v>
      </c>
      <c r="W1198" s="928"/>
      <c r="X1198" s="928"/>
      <c r="Y1198" s="928"/>
      <c r="Z1198" s="927">
        <f>'事業主控（こちらにご入力下さい）'!Z1198</f>
        <v>0</v>
      </c>
      <c r="AA1198" s="928"/>
      <c r="AB1198" s="928"/>
      <c r="AC1198" s="928"/>
      <c r="AD1198" s="927">
        <f>'事業主控（こちらにご入力下さい）'!AD1198</f>
        <v>0</v>
      </c>
      <c r="AE1198" s="928"/>
      <c r="AF1198" s="928"/>
      <c r="AG1198" s="928"/>
      <c r="AH1198" s="927">
        <f>'事業主控（こちらにご入力下さい）'!AH1198</f>
        <v>0</v>
      </c>
      <c r="AI1198" s="928"/>
      <c r="AJ1198" s="928"/>
      <c r="AK1198" s="1082"/>
      <c r="AL1198" s="439">
        <f>'事業主控（こちらにご入力下さい）'!AL1198</f>
        <v>0</v>
      </c>
      <c r="AM1198" s="1081"/>
      <c r="AN1198" s="708">
        <f>'事業主控（こちらにご入力下さい）'!AN1198</f>
        <v>0</v>
      </c>
      <c r="AO1198" s="709"/>
      <c r="AP1198" s="709"/>
      <c r="AQ1198" s="709"/>
      <c r="AR1198" s="709"/>
      <c r="AS1198" s="58"/>
    </row>
    <row r="1199" spans="2:45" ht="18" customHeight="1" x14ac:dyDescent="0.15">
      <c r="B1199" s="1072">
        <f>'事業主控（こちらにご入力下さい）'!B1199</f>
        <v>0</v>
      </c>
      <c r="C1199" s="1073"/>
      <c r="D1199" s="1073"/>
      <c r="E1199" s="1073"/>
      <c r="F1199" s="1073"/>
      <c r="G1199" s="1073"/>
      <c r="H1199" s="1073"/>
      <c r="I1199" s="1160"/>
      <c r="J1199" s="1072">
        <f>'事業主控（こちらにご入力下さい）'!J1199</f>
        <v>0</v>
      </c>
      <c r="K1199" s="1073"/>
      <c r="L1199" s="1073"/>
      <c r="M1199" s="1073"/>
      <c r="N1199" s="1074"/>
      <c r="O1199" s="71">
        <f>'事業主控（こちらにご入力下さい）'!O1199</f>
        <v>0</v>
      </c>
      <c r="P1199" s="5" t="s">
        <v>45</v>
      </c>
      <c r="Q1199" s="71">
        <f>'事業主控（こちらにご入力下さい）'!Q1199</f>
        <v>0</v>
      </c>
      <c r="R1199" s="5" t="s">
        <v>46</v>
      </c>
      <c r="S1199" s="71">
        <f>'事業主控（こちらにご入力下さい）'!S1199</f>
        <v>0</v>
      </c>
      <c r="T1199" s="1022" t="s">
        <v>47</v>
      </c>
      <c r="U1199" s="1022"/>
      <c r="V1199" s="742">
        <f>'事業主控（こちらにご入力下さい）'!V1199</f>
        <v>0</v>
      </c>
      <c r="W1199" s="743"/>
      <c r="X1199" s="743"/>
      <c r="Y1199" s="66"/>
      <c r="Z1199" s="53"/>
      <c r="AA1199" s="73"/>
      <c r="AB1199" s="73"/>
      <c r="AC1199" s="66"/>
      <c r="AD1199" s="53"/>
      <c r="AE1199" s="73"/>
      <c r="AF1199" s="73"/>
      <c r="AG1199" s="66"/>
      <c r="AH1199" s="744">
        <f>'事業主控（こちらにご入力下さい）'!AH1199</f>
        <v>0</v>
      </c>
      <c r="AI1199" s="745"/>
      <c r="AJ1199" s="745"/>
      <c r="AK1199" s="1080"/>
      <c r="AL1199" s="53"/>
      <c r="AM1199" s="54"/>
      <c r="AN1199" s="744">
        <f>'事業主控（こちらにご入力下さい）'!AN1199</f>
        <v>0</v>
      </c>
      <c r="AO1199" s="745"/>
      <c r="AP1199" s="745"/>
      <c r="AQ1199" s="745"/>
      <c r="AR1199" s="745"/>
      <c r="AS1199" s="74"/>
    </row>
    <row r="1200" spans="2:45" ht="18" customHeight="1" x14ac:dyDescent="0.15">
      <c r="B1200" s="1075"/>
      <c r="C1200" s="1076"/>
      <c r="D1200" s="1076"/>
      <c r="E1200" s="1076"/>
      <c r="F1200" s="1076"/>
      <c r="G1200" s="1076"/>
      <c r="H1200" s="1076"/>
      <c r="I1200" s="1161"/>
      <c r="J1200" s="1075"/>
      <c r="K1200" s="1076"/>
      <c r="L1200" s="1076"/>
      <c r="M1200" s="1076"/>
      <c r="N1200" s="1077"/>
      <c r="O1200" s="75">
        <f>'事業主控（こちらにご入力下さい）'!O1200</f>
        <v>0</v>
      </c>
      <c r="P1200" s="16" t="s">
        <v>45</v>
      </c>
      <c r="Q1200" s="75">
        <f>'事業主控（こちらにご入力下さい）'!Q1200</f>
        <v>0</v>
      </c>
      <c r="R1200" s="16" t="s">
        <v>46</v>
      </c>
      <c r="S1200" s="75">
        <f>'事業主控（こちらにご入力下さい）'!S1200</f>
        <v>0</v>
      </c>
      <c r="T1200" s="480" t="s">
        <v>48</v>
      </c>
      <c r="U1200" s="480"/>
      <c r="V1200" s="927">
        <f>'事業主控（こちらにご入力下さい）'!V1200</f>
        <v>0</v>
      </c>
      <c r="W1200" s="928"/>
      <c r="X1200" s="928"/>
      <c r="Y1200" s="928"/>
      <c r="Z1200" s="927">
        <f>'事業主控（こちらにご入力下さい）'!Z1200</f>
        <v>0</v>
      </c>
      <c r="AA1200" s="928"/>
      <c r="AB1200" s="928"/>
      <c r="AC1200" s="928"/>
      <c r="AD1200" s="927">
        <f>'事業主控（こちらにご入力下さい）'!AD1200</f>
        <v>0</v>
      </c>
      <c r="AE1200" s="928"/>
      <c r="AF1200" s="928"/>
      <c r="AG1200" s="928"/>
      <c r="AH1200" s="927">
        <f>'事業主控（こちらにご入力下さい）'!AH1200</f>
        <v>0</v>
      </c>
      <c r="AI1200" s="928"/>
      <c r="AJ1200" s="928"/>
      <c r="AK1200" s="1082"/>
      <c r="AL1200" s="439">
        <f>'事業主控（こちらにご入力下さい）'!AL1200</f>
        <v>0</v>
      </c>
      <c r="AM1200" s="1081"/>
      <c r="AN1200" s="708">
        <f>'事業主控（こちらにご入力下さい）'!AN1200</f>
        <v>0</v>
      </c>
      <c r="AO1200" s="709"/>
      <c r="AP1200" s="709"/>
      <c r="AQ1200" s="709"/>
      <c r="AR1200" s="709"/>
      <c r="AS1200" s="58"/>
    </row>
    <row r="1201" spans="2:45" ht="18" customHeight="1" x14ac:dyDescent="0.15">
      <c r="B1201" s="1072">
        <f>'事業主控（こちらにご入力下さい）'!B1201</f>
        <v>0</v>
      </c>
      <c r="C1201" s="1073"/>
      <c r="D1201" s="1073"/>
      <c r="E1201" s="1073"/>
      <c r="F1201" s="1073"/>
      <c r="G1201" s="1073"/>
      <c r="H1201" s="1073"/>
      <c r="I1201" s="1160"/>
      <c r="J1201" s="1072">
        <f>'事業主控（こちらにご入力下さい）'!J1201</f>
        <v>0</v>
      </c>
      <c r="K1201" s="1073"/>
      <c r="L1201" s="1073"/>
      <c r="M1201" s="1073"/>
      <c r="N1201" s="1074"/>
      <c r="O1201" s="71">
        <f>'事業主控（こちらにご入力下さい）'!O1201</f>
        <v>0</v>
      </c>
      <c r="P1201" s="5" t="s">
        <v>45</v>
      </c>
      <c r="Q1201" s="71">
        <f>'事業主控（こちらにご入力下さい）'!Q1201</f>
        <v>0</v>
      </c>
      <c r="R1201" s="5" t="s">
        <v>46</v>
      </c>
      <c r="S1201" s="71">
        <f>'事業主控（こちらにご入力下さい）'!S1201</f>
        <v>0</v>
      </c>
      <c r="T1201" s="1022" t="s">
        <v>47</v>
      </c>
      <c r="U1201" s="1022"/>
      <c r="V1201" s="742">
        <f>'事業主控（こちらにご入力下さい）'!V1201</f>
        <v>0</v>
      </c>
      <c r="W1201" s="743"/>
      <c r="X1201" s="743"/>
      <c r="Y1201" s="66"/>
      <c r="Z1201" s="53"/>
      <c r="AA1201" s="73"/>
      <c r="AB1201" s="73"/>
      <c r="AC1201" s="66"/>
      <c r="AD1201" s="53"/>
      <c r="AE1201" s="73"/>
      <c r="AF1201" s="73"/>
      <c r="AG1201" s="66"/>
      <c r="AH1201" s="744">
        <f>'事業主控（こちらにご入力下さい）'!AH1201</f>
        <v>0</v>
      </c>
      <c r="AI1201" s="745"/>
      <c r="AJ1201" s="745"/>
      <c r="AK1201" s="1080"/>
      <c r="AL1201" s="53"/>
      <c r="AM1201" s="54"/>
      <c r="AN1201" s="744">
        <f>'事業主控（こちらにご入力下さい）'!AN1201</f>
        <v>0</v>
      </c>
      <c r="AO1201" s="745"/>
      <c r="AP1201" s="745"/>
      <c r="AQ1201" s="745"/>
      <c r="AR1201" s="745"/>
      <c r="AS1201" s="74"/>
    </row>
    <row r="1202" spans="2:45" ht="18" customHeight="1" x14ac:dyDescent="0.15">
      <c r="B1202" s="1075"/>
      <c r="C1202" s="1076"/>
      <c r="D1202" s="1076"/>
      <c r="E1202" s="1076"/>
      <c r="F1202" s="1076"/>
      <c r="G1202" s="1076"/>
      <c r="H1202" s="1076"/>
      <c r="I1202" s="1161"/>
      <c r="J1202" s="1075"/>
      <c r="K1202" s="1076"/>
      <c r="L1202" s="1076"/>
      <c r="M1202" s="1076"/>
      <c r="N1202" s="1077"/>
      <c r="O1202" s="75">
        <f>'事業主控（こちらにご入力下さい）'!O1202</f>
        <v>0</v>
      </c>
      <c r="P1202" s="16" t="s">
        <v>45</v>
      </c>
      <c r="Q1202" s="75">
        <f>'事業主控（こちらにご入力下さい）'!Q1202</f>
        <v>0</v>
      </c>
      <c r="R1202" s="16" t="s">
        <v>46</v>
      </c>
      <c r="S1202" s="75">
        <f>'事業主控（こちらにご入力下さい）'!S1202</f>
        <v>0</v>
      </c>
      <c r="T1202" s="480" t="s">
        <v>48</v>
      </c>
      <c r="U1202" s="480"/>
      <c r="V1202" s="927">
        <f>'事業主控（こちらにご入力下さい）'!V1202</f>
        <v>0</v>
      </c>
      <c r="W1202" s="928"/>
      <c r="X1202" s="928"/>
      <c r="Y1202" s="928"/>
      <c r="Z1202" s="927">
        <f>'事業主控（こちらにご入力下さい）'!Z1202</f>
        <v>0</v>
      </c>
      <c r="AA1202" s="928"/>
      <c r="AB1202" s="928"/>
      <c r="AC1202" s="928"/>
      <c r="AD1202" s="927">
        <f>'事業主控（こちらにご入力下さい）'!AD1202</f>
        <v>0</v>
      </c>
      <c r="AE1202" s="928"/>
      <c r="AF1202" s="928"/>
      <c r="AG1202" s="928"/>
      <c r="AH1202" s="927">
        <f>'事業主控（こちらにご入力下さい）'!AH1202</f>
        <v>0</v>
      </c>
      <c r="AI1202" s="928"/>
      <c r="AJ1202" s="928"/>
      <c r="AK1202" s="1082"/>
      <c r="AL1202" s="439">
        <f>'事業主控（こちらにご入力下さい）'!AL1202</f>
        <v>0</v>
      </c>
      <c r="AM1202" s="1081"/>
      <c r="AN1202" s="708">
        <f>'事業主控（こちらにご入力下さい）'!AN1202</f>
        <v>0</v>
      </c>
      <c r="AO1202" s="709"/>
      <c r="AP1202" s="709"/>
      <c r="AQ1202" s="709"/>
      <c r="AR1202" s="709"/>
      <c r="AS1202" s="58"/>
    </row>
    <row r="1203" spans="2:45" ht="18" customHeight="1" x14ac:dyDescent="0.15">
      <c r="B1203" s="1072">
        <f>'事業主控（こちらにご入力下さい）'!B1203</f>
        <v>0</v>
      </c>
      <c r="C1203" s="1073"/>
      <c r="D1203" s="1073"/>
      <c r="E1203" s="1073"/>
      <c r="F1203" s="1073"/>
      <c r="G1203" s="1073"/>
      <c r="H1203" s="1073"/>
      <c r="I1203" s="1160"/>
      <c r="J1203" s="1072">
        <f>'事業主控（こちらにご入力下さい）'!J1203</f>
        <v>0</v>
      </c>
      <c r="K1203" s="1073"/>
      <c r="L1203" s="1073"/>
      <c r="M1203" s="1073"/>
      <c r="N1203" s="1074"/>
      <c r="O1203" s="71">
        <f>'事業主控（こちらにご入力下さい）'!O1203</f>
        <v>0</v>
      </c>
      <c r="P1203" s="5" t="s">
        <v>45</v>
      </c>
      <c r="Q1203" s="71">
        <f>'事業主控（こちらにご入力下さい）'!Q1203</f>
        <v>0</v>
      </c>
      <c r="R1203" s="5" t="s">
        <v>46</v>
      </c>
      <c r="S1203" s="71">
        <f>'事業主控（こちらにご入力下さい）'!S1203</f>
        <v>0</v>
      </c>
      <c r="T1203" s="1022" t="s">
        <v>47</v>
      </c>
      <c r="U1203" s="1022"/>
      <c r="V1203" s="742">
        <f>'事業主控（こちらにご入力下さい）'!V1203</f>
        <v>0</v>
      </c>
      <c r="W1203" s="743"/>
      <c r="X1203" s="743"/>
      <c r="Y1203" s="66"/>
      <c r="Z1203" s="53"/>
      <c r="AA1203" s="73"/>
      <c r="AB1203" s="73"/>
      <c r="AC1203" s="66"/>
      <c r="AD1203" s="53"/>
      <c r="AE1203" s="73"/>
      <c r="AF1203" s="73"/>
      <c r="AG1203" s="66"/>
      <c r="AH1203" s="744">
        <f>'事業主控（こちらにご入力下さい）'!AH1203</f>
        <v>0</v>
      </c>
      <c r="AI1203" s="745"/>
      <c r="AJ1203" s="745"/>
      <c r="AK1203" s="1080"/>
      <c r="AL1203" s="53"/>
      <c r="AM1203" s="54"/>
      <c r="AN1203" s="744">
        <f>'事業主控（こちらにご入力下さい）'!AN1203</f>
        <v>0</v>
      </c>
      <c r="AO1203" s="745"/>
      <c r="AP1203" s="745"/>
      <c r="AQ1203" s="745"/>
      <c r="AR1203" s="745"/>
      <c r="AS1203" s="74"/>
    </row>
    <row r="1204" spans="2:45" ht="18" customHeight="1" x14ac:dyDescent="0.15">
      <c r="B1204" s="1075"/>
      <c r="C1204" s="1076"/>
      <c r="D1204" s="1076"/>
      <c r="E1204" s="1076"/>
      <c r="F1204" s="1076"/>
      <c r="G1204" s="1076"/>
      <c r="H1204" s="1076"/>
      <c r="I1204" s="1161"/>
      <c r="J1204" s="1075"/>
      <c r="K1204" s="1076"/>
      <c r="L1204" s="1076"/>
      <c r="M1204" s="1076"/>
      <c r="N1204" s="1077"/>
      <c r="O1204" s="75">
        <f>'事業主控（こちらにご入力下さい）'!O1204</f>
        <v>0</v>
      </c>
      <c r="P1204" s="16" t="s">
        <v>45</v>
      </c>
      <c r="Q1204" s="75">
        <f>'事業主控（こちらにご入力下さい）'!Q1204</f>
        <v>0</v>
      </c>
      <c r="R1204" s="16" t="s">
        <v>46</v>
      </c>
      <c r="S1204" s="75">
        <f>'事業主控（こちらにご入力下さい）'!S1204</f>
        <v>0</v>
      </c>
      <c r="T1204" s="480" t="s">
        <v>48</v>
      </c>
      <c r="U1204" s="480"/>
      <c r="V1204" s="927">
        <f>'事業主控（こちらにご入力下さい）'!V1204</f>
        <v>0</v>
      </c>
      <c r="W1204" s="928"/>
      <c r="X1204" s="928"/>
      <c r="Y1204" s="928"/>
      <c r="Z1204" s="927">
        <f>'事業主控（こちらにご入力下さい）'!Z1204</f>
        <v>0</v>
      </c>
      <c r="AA1204" s="928"/>
      <c r="AB1204" s="928"/>
      <c r="AC1204" s="928"/>
      <c r="AD1204" s="927">
        <f>'事業主控（こちらにご入力下さい）'!AD1204</f>
        <v>0</v>
      </c>
      <c r="AE1204" s="928"/>
      <c r="AF1204" s="928"/>
      <c r="AG1204" s="928"/>
      <c r="AH1204" s="927">
        <f>'事業主控（こちらにご入力下さい）'!AH1204</f>
        <v>0</v>
      </c>
      <c r="AI1204" s="928"/>
      <c r="AJ1204" s="928"/>
      <c r="AK1204" s="1082"/>
      <c r="AL1204" s="439">
        <f>'事業主控（こちらにご入力下さい）'!AL1204</f>
        <v>0</v>
      </c>
      <c r="AM1204" s="1081"/>
      <c r="AN1204" s="708">
        <f>'事業主控（こちらにご入力下さい）'!AN1204</f>
        <v>0</v>
      </c>
      <c r="AO1204" s="709"/>
      <c r="AP1204" s="709"/>
      <c r="AQ1204" s="709"/>
      <c r="AR1204" s="709"/>
      <c r="AS1204" s="58"/>
    </row>
    <row r="1205" spans="2:45" ht="18" customHeight="1" x14ac:dyDescent="0.15">
      <c r="B1205" s="1072">
        <f>'事業主控（こちらにご入力下さい）'!B1205</f>
        <v>0</v>
      </c>
      <c r="C1205" s="1073"/>
      <c r="D1205" s="1073"/>
      <c r="E1205" s="1073"/>
      <c r="F1205" s="1073"/>
      <c r="G1205" s="1073"/>
      <c r="H1205" s="1073"/>
      <c r="I1205" s="1160"/>
      <c r="J1205" s="1072">
        <f>'事業主控（こちらにご入力下さい）'!J1205</f>
        <v>0</v>
      </c>
      <c r="K1205" s="1073"/>
      <c r="L1205" s="1073"/>
      <c r="M1205" s="1073"/>
      <c r="N1205" s="1074"/>
      <c r="O1205" s="71">
        <f>'事業主控（こちらにご入力下さい）'!O1205</f>
        <v>0</v>
      </c>
      <c r="P1205" s="5" t="s">
        <v>45</v>
      </c>
      <c r="Q1205" s="71">
        <f>'事業主控（こちらにご入力下さい）'!Q1205</f>
        <v>0</v>
      </c>
      <c r="R1205" s="5" t="s">
        <v>46</v>
      </c>
      <c r="S1205" s="71">
        <f>'事業主控（こちらにご入力下さい）'!S1205</f>
        <v>0</v>
      </c>
      <c r="T1205" s="1022" t="s">
        <v>47</v>
      </c>
      <c r="U1205" s="1022"/>
      <c r="V1205" s="742">
        <f>'事業主控（こちらにご入力下さい）'!V1205</f>
        <v>0</v>
      </c>
      <c r="W1205" s="743"/>
      <c r="X1205" s="743"/>
      <c r="Y1205" s="66"/>
      <c r="Z1205" s="53"/>
      <c r="AA1205" s="73"/>
      <c r="AB1205" s="73"/>
      <c r="AC1205" s="66"/>
      <c r="AD1205" s="53"/>
      <c r="AE1205" s="73"/>
      <c r="AF1205" s="73"/>
      <c r="AG1205" s="66"/>
      <c r="AH1205" s="744">
        <f>'事業主控（こちらにご入力下さい）'!AH1205</f>
        <v>0</v>
      </c>
      <c r="AI1205" s="745"/>
      <c r="AJ1205" s="745"/>
      <c r="AK1205" s="1080"/>
      <c r="AL1205" s="53"/>
      <c r="AM1205" s="54"/>
      <c r="AN1205" s="744">
        <f>'事業主控（こちらにご入力下さい）'!AN1205</f>
        <v>0</v>
      </c>
      <c r="AO1205" s="745"/>
      <c r="AP1205" s="745"/>
      <c r="AQ1205" s="745"/>
      <c r="AR1205" s="745"/>
      <c r="AS1205" s="74"/>
    </row>
    <row r="1206" spans="2:45" ht="18" customHeight="1" x14ac:dyDescent="0.15">
      <c r="B1206" s="1075"/>
      <c r="C1206" s="1076"/>
      <c r="D1206" s="1076"/>
      <c r="E1206" s="1076"/>
      <c r="F1206" s="1076"/>
      <c r="G1206" s="1076"/>
      <c r="H1206" s="1076"/>
      <c r="I1206" s="1161"/>
      <c r="J1206" s="1075"/>
      <c r="K1206" s="1076"/>
      <c r="L1206" s="1076"/>
      <c r="M1206" s="1076"/>
      <c r="N1206" s="1077"/>
      <c r="O1206" s="75">
        <f>'事業主控（こちらにご入力下さい）'!O1206</f>
        <v>0</v>
      </c>
      <c r="P1206" s="16" t="s">
        <v>45</v>
      </c>
      <c r="Q1206" s="75">
        <f>'事業主控（こちらにご入力下さい）'!Q1206</f>
        <v>0</v>
      </c>
      <c r="R1206" s="16" t="s">
        <v>46</v>
      </c>
      <c r="S1206" s="75">
        <f>'事業主控（こちらにご入力下さい）'!S1206</f>
        <v>0</v>
      </c>
      <c r="T1206" s="480" t="s">
        <v>48</v>
      </c>
      <c r="U1206" s="480"/>
      <c r="V1206" s="927">
        <f>'事業主控（こちらにご入力下さい）'!V1206</f>
        <v>0</v>
      </c>
      <c r="W1206" s="928"/>
      <c r="X1206" s="928"/>
      <c r="Y1206" s="928"/>
      <c r="Z1206" s="927">
        <f>'事業主控（こちらにご入力下さい）'!Z1206</f>
        <v>0</v>
      </c>
      <c r="AA1206" s="928"/>
      <c r="AB1206" s="928"/>
      <c r="AC1206" s="928"/>
      <c r="AD1206" s="927">
        <f>'事業主控（こちらにご入力下さい）'!AD1206</f>
        <v>0</v>
      </c>
      <c r="AE1206" s="928"/>
      <c r="AF1206" s="928"/>
      <c r="AG1206" s="928"/>
      <c r="AH1206" s="927">
        <f>'事業主控（こちらにご入力下さい）'!AH1206</f>
        <v>0</v>
      </c>
      <c r="AI1206" s="928"/>
      <c r="AJ1206" s="928"/>
      <c r="AK1206" s="1082"/>
      <c r="AL1206" s="439">
        <f>'事業主控（こちらにご入力下さい）'!AL1206</f>
        <v>0</v>
      </c>
      <c r="AM1206" s="1081"/>
      <c r="AN1206" s="708">
        <f>'事業主控（こちらにご入力下さい）'!AN1206</f>
        <v>0</v>
      </c>
      <c r="AO1206" s="709"/>
      <c r="AP1206" s="709"/>
      <c r="AQ1206" s="709"/>
      <c r="AR1206" s="709"/>
      <c r="AS1206" s="58"/>
    </row>
    <row r="1207" spans="2:45" ht="18" customHeight="1" x14ac:dyDescent="0.15">
      <c r="B1207" s="1072">
        <f>'事業主控（こちらにご入力下さい）'!B1207</f>
        <v>0</v>
      </c>
      <c r="C1207" s="1073"/>
      <c r="D1207" s="1073"/>
      <c r="E1207" s="1073"/>
      <c r="F1207" s="1073"/>
      <c r="G1207" s="1073"/>
      <c r="H1207" s="1073"/>
      <c r="I1207" s="1160"/>
      <c r="J1207" s="1072">
        <f>'事業主控（こちらにご入力下さい）'!J1207</f>
        <v>0</v>
      </c>
      <c r="K1207" s="1073"/>
      <c r="L1207" s="1073"/>
      <c r="M1207" s="1073"/>
      <c r="N1207" s="1074"/>
      <c r="O1207" s="71">
        <f>'事業主控（こちらにご入力下さい）'!O1207</f>
        <v>0</v>
      </c>
      <c r="P1207" s="5" t="s">
        <v>45</v>
      </c>
      <c r="Q1207" s="71">
        <f>'事業主控（こちらにご入力下さい）'!Q1207</f>
        <v>0</v>
      </c>
      <c r="R1207" s="5" t="s">
        <v>46</v>
      </c>
      <c r="S1207" s="71">
        <f>'事業主控（こちらにご入力下さい）'!S1207</f>
        <v>0</v>
      </c>
      <c r="T1207" s="1022" t="s">
        <v>47</v>
      </c>
      <c r="U1207" s="1022"/>
      <c r="V1207" s="742">
        <f>'事業主控（こちらにご入力下さい）'!V1207</f>
        <v>0</v>
      </c>
      <c r="W1207" s="743"/>
      <c r="X1207" s="743"/>
      <c r="Y1207" s="66"/>
      <c r="Z1207" s="53"/>
      <c r="AA1207" s="73"/>
      <c r="AB1207" s="73"/>
      <c r="AC1207" s="66"/>
      <c r="AD1207" s="53"/>
      <c r="AE1207" s="73"/>
      <c r="AF1207" s="73"/>
      <c r="AG1207" s="66"/>
      <c r="AH1207" s="744">
        <f>'事業主控（こちらにご入力下さい）'!AH1207</f>
        <v>0</v>
      </c>
      <c r="AI1207" s="745"/>
      <c r="AJ1207" s="745"/>
      <c r="AK1207" s="1080"/>
      <c r="AL1207" s="53"/>
      <c r="AM1207" s="54"/>
      <c r="AN1207" s="744">
        <f>'事業主控（こちらにご入力下さい）'!AN1207</f>
        <v>0</v>
      </c>
      <c r="AO1207" s="745"/>
      <c r="AP1207" s="745"/>
      <c r="AQ1207" s="745"/>
      <c r="AR1207" s="745"/>
      <c r="AS1207" s="74"/>
    </row>
    <row r="1208" spans="2:45" ht="18" customHeight="1" x14ac:dyDescent="0.15">
      <c r="B1208" s="1075"/>
      <c r="C1208" s="1076"/>
      <c r="D1208" s="1076"/>
      <c r="E1208" s="1076"/>
      <c r="F1208" s="1076"/>
      <c r="G1208" s="1076"/>
      <c r="H1208" s="1076"/>
      <c r="I1208" s="1161"/>
      <c r="J1208" s="1075"/>
      <c r="K1208" s="1076"/>
      <c r="L1208" s="1076"/>
      <c r="M1208" s="1076"/>
      <c r="N1208" s="1077"/>
      <c r="O1208" s="75">
        <f>'事業主控（こちらにご入力下さい）'!O1208</f>
        <v>0</v>
      </c>
      <c r="P1208" s="16" t="s">
        <v>45</v>
      </c>
      <c r="Q1208" s="75">
        <f>'事業主控（こちらにご入力下さい）'!Q1208</f>
        <v>0</v>
      </c>
      <c r="R1208" s="16" t="s">
        <v>46</v>
      </c>
      <c r="S1208" s="75">
        <f>'事業主控（こちらにご入力下さい）'!S1208</f>
        <v>0</v>
      </c>
      <c r="T1208" s="480" t="s">
        <v>48</v>
      </c>
      <c r="U1208" s="480"/>
      <c r="V1208" s="927">
        <f>'事業主控（こちらにご入力下さい）'!V1208</f>
        <v>0</v>
      </c>
      <c r="W1208" s="928"/>
      <c r="X1208" s="928"/>
      <c r="Y1208" s="928"/>
      <c r="Z1208" s="927">
        <f>'事業主控（こちらにご入力下さい）'!Z1208</f>
        <v>0</v>
      </c>
      <c r="AA1208" s="928"/>
      <c r="AB1208" s="928"/>
      <c r="AC1208" s="928"/>
      <c r="AD1208" s="927">
        <f>'事業主控（こちらにご入力下さい）'!AD1208</f>
        <v>0</v>
      </c>
      <c r="AE1208" s="928"/>
      <c r="AF1208" s="928"/>
      <c r="AG1208" s="928"/>
      <c r="AH1208" s="927">
        <f>'事業主控（こちらにご入力下さい）'!AH1208</f>
        <v>0</v>
      </c>
      <c r="AI1208" s="928"/>
      <c r="AJ1208" s="928"/>
      <c r="AK1208" s="1082"/>
      <c r="AL1208" s="439">
        <f>'事業主控（こちらにご入力下さい）'!AL1208</f>
        <v>0</v>
      </c>
      <c r="AM1208" s="1081"/>
      <c r="AN1208" s="708">
        <f>'事業主控（こちらにご入力下さい）'!AN1208</f>
        <v>0</v>
      </c>
      <c r="AO1208" s="709"/>
      <c r="AP1208" s="709"/>
      <c r="AQ1208" s="709"/>
      <c r="AR1208" s="709"/>
      <c r="AS1208" s="58"/>
    </row>
    <row r="1209" spans="2:45" ht="18" customHeight="1" x14ac:dyDescent="0.15">
      <c r="B1209" s="1072">
        <f>'事業主控（こちらにご入力下さい）'!B1209</f>
        <v>0</v>
      </c>
      <c r="C1209" s="1073"/>
      <c r="D1209" s="1073"/>
      <c r="E1209" s="1073"/>
      <c r="F1209" s="1073"/>
      <c r="G1209" s="1073"/>
      <c r="H1209" s="1073"/>
      <c r="I1209" s="1160"/>
      <c r="J1209" s="1072">
        <f>'事業主控（こちらにご入力下さい）'!J1209</f>
        <v>0</v>
      </c>
      <c r="K1209" s="1073"/>
      <c r="L1209" s="1073"/>
      <c r="M1209" s="1073"/>
      <c r="N1209" s="1074"/>
      <c r="O1209" s="71">
        <f>'事業主控（こちらにご入力下さい）'!O1209</f>
        <v>0</v>
      </c>
      <c r="P1209" s="5" t="s">
        <v>45</v>
      </c>
      <c r="Q1209" s="71">
        <f>'事業主控（こちらにご入力下さい）'!Q1209</f>
        <v>0</v>
      </c>
      <c r="R1209" s="5" t="s">
        <v>46</v>
      </c>
      <c r="S1209" s="71">
        <f>'事業主控（こちらにご入力下さい）'!S1209</f>
        <v>0</v>
      </c>
      <c r="T1209" s="1022" t="s">
        <v>47</v>
      </c>
      <c r="U1209" s="1022"/>
      <c r="V1209" s="742">
        <f>'事業主控（こちらにご入力下さい）'!V1209</f>
        <v>0</v>
      </c>
      <c r="W1209" s="743"/>
      <c r="X1209" s="743"/>
      <c r="Y1209" s="66"/>
      <c r="Z1209" s="53"/>
      <c r="AA1209" s="73"/>
      <c r="AB1209" s="73"/>
      <c r="AC1209" s="66"/>
      <c r="AD1209" s="53"/>
      <c r="AE1209" s="73"/>
      <c r="AF1209" s="73"/>
      <c r="AG1209" s="66"/>
      <c r="AH1209" s="744">
        <f>'事業主控（こちらにご入力下さい）'!AH1209</f>
        <v>0</v>
      </c>
      <c r="AI1209" s="745"/>
      <c r="AJ1209" s="745"/>
      <c r="AK1209" s="1080"/>
      <c r="AL1209" s="53"/>
      <c r="AM1209" s="54"/>
      <c r="AN1209" s="744">
        <f>'事業主控（こちらにご入力下さい）'!AN1209</f>
        <v>0</v>
      </c>
      <c r="AO1209" s="745"/>
      <c r="AP1209" s="745"/>
      <c r="AQ1209" s="745"/>
      <c r="AR1209" s="745"/>
      <c r="AS1209" s="74"/>
    </row>
    <row r="1210" spans="2:45" ht="18" customHeight="1" x14ac:dyDescent="0.15">
      <c r="B1210" s="1075"/>
      <c r="C1210" s="1076"/>
      <c r="D1210" s="1076"/>
      <c r="E1210" s="1076"/>
      <c r="F1210" s="1076"/>
      <c r="G1210" s="1076"/>
      <c r="H1210" s="1076"/>
      <c r="I1210" s="1161"/>
      <c r="J1210" s="1075"/>
      <c r="K1210" s="1076"/>
      <c r="L1210" s="1076"/>
      <c r="M1210" s="1076"/>
      <c r="N1210" s="1077"/>
      <c r="O1210" s="75">
        <f>'事業主控（こちらにご入力下さい）'!O1210</f>
        <v>0</v>
      </c>
      <c r="P1210" s="16" t="s">
        <v>45</v>
      </c>
      <c r="Q1210" s="75">
        <f>'事業主控（こちらにご入力下さい）'!Q1210</f>
        <v>0</v>
      </c>
      <c r="R1210" s="16" t="s">
        <v>46</v>
      </c>
      <c r="S1210" s="75">
        <f>'事業主控（こちらにご入力下さい）'!S1210</f>
        <v>0</v>
      </c>
      <c r="T1210" s="480" t="s">
        <v>48</v>
      </c>
      <c r="U1210" s="480"/>
      <c r="V1210" s="927">
        <f>'事業主控（こちらにご入力下さい）'!V1210</f>
        <v>0</v>
      </c>
      <c r="W1210" s="928"/>
      <c r="X1210" s="928"/>
      <c r="Y1210" s="928"/>
      <c r="Z1210" s="927">
        <f>'事業主控（こちらにご入力下さい）'!Z1210</f>
        <v>0</v>
      </c>
      <c r="AA1210" s="928"/>
      <c r="AB1210" s="928"/>
      <c r="AC1210" s="928"/>
      <c r="AD1210" s="927">
        <f>'事業主控（こちらにご入力下さい）'!AD1210</f>
        <v>0</v>
      </c>
      <c r="AE1210" s="928"/>
      <c r="AF1210" s="928"/>
      <c r="AG1210" s="928"/>
      <c r="AH1210" s="927">
        <f>'事業主控（こちらにご入力下さい）'!AH1210</f>
        <v>0</v>
      </c>
      <c r="AI1210" s="928"/>
      <c r="AJ1210" s="928"/>
      <c r="AK1210" s="1082"/>
      <c r="AL1210" s="439">
        <f>'事業主控（こちらにご入力下さい）'!AL1210</f>
        <v>0</v>
      </c>
      <c r="AM1210" s="1081"/>
      <c r="AN1210" s="708">
        <f>'事業主控（こちらにご入力下さい）'!AN1210</f>
        <v>0</v>
      </c>
      <c r="AO1210" s="709"/>
      <c r="AP1210" s="709"/>
      <c r="AQ1210" s="709"/>
      <c r="AR1210" s="709"/>
      <c r="AS1210" s="58"/>
    </row>
    <row r="1211" spans="2:45" ht="18" customHeight="1" x14ac:dyDescent="0.15">
      <c r="B1211" s="441" t="s">
        <v>85</v>
      </c>
      <c r="C1211" s="442"/>
      <c r="D1211" s="442"/>
      <c r="E1211" s="443"/>
      <c r="F1211" s="1163">
        <f>'事業主控（こちらにご入力下さい）'!F1211</f>
        <v>0</v>
      </c>
      <c r="G1211" s="1164"/>
      <c r="H1211" s="1164"/>
      <c r="I1211" s="1164"/>
      <c r="J1211" s="1164"/>
      <c r="K1211" s="1164"/>
      <c r="L1211" s="1164"/>
      <c r="M1211" s="1164"/>
      <c r="N1211" s="1165"/>
      <c r="O1211" s="441" t="s">
        <v>63</v>
      </c>
      <c r="P1211" s="442"/>
      <c r="Q1211" s="442"/>
      <c r="R1211" s="442"/>
      <c r="S1211" s="442"/>
      <c r="T1211" s="442"/>
      <c r="U1211" s="443"/>
      <c r="V1211" s="744">
        <f>'事業主控（こちらにご入力下さい）'!V1211</f>
        <v>0</v>
      </c>
      <c r="W1211" s="745"/>
      <c r="X1211" s="745"/>
      <c r="Y1211" s="1080"/>
      <c r="Z1211" s="53"/>
      <c r="AA1211" s="73"/>
      <c r="AB1211" s="73"/>
      <c r="AC1211" s="66"/>
      <c r="AD1211" s="53"/>
      <c r="AE1211" s="73"/>
      <c r="AF1211" s="73"/>
      <c r="AG1211" s="66"/>
      <c r="AH1211" s="744">
        <f>'事業主控（こちらにご入力下さい）'!AH1211</f>
        <v>0</v>
      </c>
      <c r="AI1211" s="745"/>
      <c r="AJ1211" s="745"/>
      <c r="AK1211" s="1080"/>
      <c r="AL1211" s="53"/>
      <c r="AM1211" s="54"/>
      <c r="AN1211" s="744">
        <f>'事業主控（こちらにご入力下さい）'!AN1211</f>
        <v>0</v>
      </c>
      <c r="AO1211" s="745"/>
      <c r="AP1211" s="745"/>
      <c r="AQ1211" s="745"/>
      <c r="AR1211" s="745"/>
      <c r="AS1211" s="74"/>
    </row>
    <row r="1212" spans="2:45" ht="18" customHeight="1" x14ac:dyDescent="0.15">
      <c r="B1212" s="444"/>
      <c r="C1212" s="445"/>
      <c r="D1212" s="445"/>
      <c r="E1212" s="446"/>
      <c r="F1212" s="1166"/>
      <c r="G1212" s="1167"/>
      <c r="H1212" s="1167"/>
      <c r="I1212" s="1167"/>
      <c r="J1212" s="1167"/>
      <c r="K1212" s="1167"/>
      <c r="L1212" s="1167"/>
      <c r="M1212" s="1167"/>
      <c r="N1212" s="1168"/>
      <c r="O1212" s="444"/>
      <c r="P1212" s="445"/>
      <c r="Q1212" s="445"/>
      <c r="R1212" s="445"/>
      <c r="S1212" s="445"/>
      <c r="T1212" s="445"/>
      <c r="U1212" s="446"/>
      <c r="V1212" s="434">
        <f>'事業主控（こちらにご入力下さい）'!V1212</f>
        <v>0</v>
      </c>
      <c r="W1212" s="1054"/>
      <c r="X1212" s="1054"/>
      <c r="Y1212" s="1055"/>
      <c r="Z1212" s="434">
        <f>'事業主控（こちらにご入力下さい）'!Z1212</f>
        <v>0</v>
      </c>
      <c r="AA1212" s="1052"/>
      <c r="AB1212" s="1052"/>
      <c r="AC1212" s="1053"/>
      <c r="AD1212" s="434">
        <f>'事業主控（こちらにご入力下さい）'!AD1212</f>
        <v>0</v>
      </c>
      <c r="AE1212" s="1052"/>
      <c r="AF1212" s="1052"/>
      <c r="AG1212" s="1053"/>
      <c r="AH1212" s="434">
        <f>'事業主控（こちらにご入力下さい）'!AH1212</f>
        <v>0</v>
      </c>
      <c r="AI1212" s="435"/>
      <c r="AJ1212" s="435"/>
      <c r="AK1212" s="435"/>
      <c r="AL1212" s="55"/>
      <c r="AM1212" s="56"/>
      <c r="AN1212" s="434">
        <f>'事業主控（こちらにご入力下さい）'!AN1212</f>
        <v>0</v>
      </c>
      <c r="AO1212" s="1054"/>
      <c r="AP1212" s="1054"/>
      <c r="AQ1212" s="1054"/>
      <c r="AR1212" s="1054"/>
      <c r="AS1212" s="182"/>
    </row>
    <row r="1213" spans="2:45" ht="18" customHeight="1" x14ac:dyDescent="0.15">
      <c r="B1213" s="447"/>
      <c r="C1213" s="448"/>
      <c r="D1213" s="448"/>
      <c r="E1213" s="449"/>
      <c r="F1213" s="1169"/>
      <c r="G1213" s="1170"/>
      <c r="H1213" s="1170"/>
      <c r="I1213" s="1170"/>
      <c r="J1213" s="1170"/>
      <c r="K1213" s="1170"/>
      <c r="L1213" s="1170"/>
      <c r="M1213" s="1170"/>
      <c r="N1213" s="1171"/>
      <c r="O1213" s="447"/>
      <c r="P1213" s="448"/>
      <c r="Q1213" s="448"/>
      <c r="R1213" s="448"/>
      <c r="S1213" s="448"/>
      <c r="T1213" s="448"/>
      <c r="U1213" s="449"/>
      <c r="V1213" s="708">
        <f>'事業主控（こちらにご入力下さい）'!V1213</f>
        <v>0</v>
      </c>
      <c r="W1213" s="709"/>
      <c r="X1213" s="709"/>
      <c r="Y1213" s="1079"/>
      <c r="Z1213" s="708">
        <f>'事業主控（こちらにご入力下さい）'!Z1213</f>
        <v>0</v>
      </c>
      <c r="AA1213" s="709"/>
      <c r="AB1213" s="709"/>
      <c r="AC1213" s="1079"/>
      <c r="AD1213" s="708">
        <f>'事業主控（こちらにご入力下さい）'!AD1213</f>
        <v>0</v>
      </c>
      <c r="AE1213" s="709"/>
      <c r="AF1213" s="709"/>
      <c r="AG1213" s="1079"/>
      <c r="AH1213" s="708">
        <f>'事業主控（こちらにご入力下さい）'!AH1213</f>
        <v>0</v>
      </c>
      <c r="AI1213" s="709"/>
      <c r="AJ1213" s="709"/>
      <c r="AK1213" s="1079"/>
      <c r="AL1213" s="57"/>
      <c r="AM1213" s="58"/>
      <c r="AN1213" s="708">
        <f>'事業主控（こちらにご入力下さい）'!AN1213</f>
        <v>0</v>
      </c>
      <c r="AO1213" s="709"/>
      <c r="AP1213" s="709"/>
      <c r="AQ1213" s="709"/>
      <c r="AR1213" s="709"/>
      <c r="AS1213" s="58"/>
    </row>
    <row r="1214" spans="2:45" ht="18" customHeight="1" x14ac:dyDescent="0.15">
      <c r="AN1214" s="1078">
        <f>'事業主控（こちらにご入力下さい）'!AN1214:AR1214</f>
        <v>0</v>
      </c>
      <c r="AO1214" s="1078"/>
      <c r="AP1214" s="1078"/>
      <c r="AQ1214" s="1078"/>
      <c r="AR1214" s="1078"/>
    </row>
    <row r="1215" spans="2:45" ht="31.5" customHeight="1" x14ac:dyDescent="0.15">
      <c r="AN1215" s="82"/>
      <c r="AO1215" s="82"/>
      <c r="AP1215" s="82"/>
      <c r="AQ1215" s="82"/>
      <c r="AR1215" s="82"/>
    </row>
    <row r="1216" spans="2:45" ht="7.5" customHeight="1" x14ac:dyDescent="0.15">
      <c r="X1216" s="6"/>
      <c r="Y1216" s="6"/>
    </row>
    <row r="1217" spans="2:45" ht="10.5" customHeight="1" x14ac:dyDescent="0.15">
      <c r="X1217" s="6"/>
      <c r="Y1217" s="6"/>
    </row>
    <row r="1218" spans="2:45" ht="5.25" customHeight="1" x14ac:dyDescent="0.15">
      <c r="X1218" s="6"/>
      <c r="Y1218" s="6"/>
    </row>
    <row r="1219" spans="2:45" ht="5.25" customHeight="1" x14ac:dyDescent="0.15">
      <c r="X1219" s="6"/>
      <c r="Y1219" s="6"/>
    </row>
    <row r="1220" spans="2:45" ht="5.25" customHeight="1" x14ac:dyDescent="0.15">
      <c r="X1220" s="6"/>
      <c r="Y1220" s="6"/>
    </row>
    <row r="1221" spans="2:45" ht="5.25" customHeight="1" x14ac:dyDescent="0.15">
      <c r="X1221" s="6"/>
      <c r="Y1221" s="6"/>
    </row>
    <row r="1222" spans="2:45" ht="17.25" customHeight="1" x14ac:dyDescent="0.15">
      <c r="B1222" s="2" t="s">
        <v>50</v>
      </c>
      <c r="S1222" s="4"/>
      <c r="T1222" s="4"/>
      <c r="U1222" s="4"/>
      <c r="V1222" s="4"/>
      <c r="W1222" s="4"/>
      <c r="AL1222" s="48"/>
      <c r="AM1222" s="48"/>
      <c r="AN1222" s="48"/>
      <c r="AO1222" s="48"/>
    </row>
    <row r="1223" spans="2:45" ht="12.75" customHeight="1" x14ac:dyDescent="0.15">
      <c r="M1223" s="49"/>
      <c r="N1223" s="49"/>
      <c r="O1223" s="49"/>
      <c r="P1223" s="49"/>
      <c r="Q1223" s="49"/>
      <c r="R1223" s="49"/>
      <c r="S1223" s="49"/>
      <c r="T1223" s="50"/>
      <c r="U1223" s="50"/>
      <c r="V1223" s="50"/>
      <c r="W1223" s="50"/>
      <c r="X1223" s="50"/>
      <c r="Y1223" s="50"/>
      <c r="Z1223" s="50"/>
      <c r="AA1223" s="49"/>
      <c r="AB1223" s="49"/>
      <c r="AC1223" s="49"/>
      <c r="AL1223" s="48"/>
      <c r="AM1223" s="560" t="s">
        <v>268</v>
      </c>
      <c r="AN1223" s="1172"/>
      <c r="AO1223" s="1172"/>
      <c r="AP1223" s="1173"/>
    </row>
    <row r="1224" spans="2:45" ht="12.75" customHeight="1" x14ac:dyDescent="0.15">
      <c r="M1224" s="49"/>
      <c r="N1224" s="49"/>
      <c r="O1224" s="49"/>
      <c r="P1224" s="49"/>
      <c r="Q1224" s="49"/>
      <c r="R1224" s="49"/>
      <c r="S1224" s="49"/>
      <c r="T1224" s="50"/>
      <c r="U1224" s="50"/>
      <c r="V1224" s="50"/>
      <c r="W1224" s="50"/>
      <c r="X1224" s="50"/>
      <c r="Y1224" s="50"/>
      <c r="Z1224" s="50"/>
      <c r="AA1224" s="49"/>
      <c r="AB1224" s="49"/>
      <c r="AC1224" s="49"/>
      <c r="AL1224" s="48"/>
      <c r="AM1224" s="1174"/>
      <c r="AN1224" s="1175"/>
      <c r="AO1224" s="1175"/>
      <c r="AP1224" s="1176"/>
    </row>
    <row r="1225" spans="2:45" ht="12.75" customHeight="1" x14ac:dyDescent="0.15">
      <c r="M1225" s="49"/>
      <c r="N1225" s="49"/>
      <c r="O1225" s="49"/>
      <c r="P1225" s="49"/>
      <c r="Q1225" s="49"/>
      <c r="R1225" s="49"/>
      <c r="S1225" s="49"/>
      <c r="T1225" s="49"/>
      <c r="U1225" s="49"/>
      <c r="V1225" s="49"/>
      <c r="W1225" s="49"/>
      <c r="X1225" s="49"/>
      <c r="Y1225" s="49"/>
      <c r="Z1225" s="49"/>
      <c r="AA1225" s="49"/>
      <c r="AB1225" s="49"/>
      <c r="AC1225" s="49"/>
      <c r="AL1225" s="48"/>
      <c r="AM1225" s="48"/>
      <c r="AN1225" s="222"/>
      <c r="AO1225" s="222"/>
    </row>
    <row r="1226" spans="2:45" ht="6" customHeight="1" x14ac:dyDescent="0.15">
      <c r="M1226" s="49"/>
      <c r="N1226" s="49"/>
      <c r="O1226" s="49"/>
      <c r="P1226" s="49"/>
      <c r="Q1226" s="49"/>
      <c r="R1226" s="49"/>
      <c r="S1226" s="49"/>
      <c r="T1226" s="49"/>
      <c r="U1226" s="49"/>
      <c r="V1226" s="49"/>
      <c r="W1226" s="49"/>
      <c r="X1226" s="49"/>
      <c r="Y1226" s="49"/>
      <c r="Z1226" s="49"/>
      <c r="AA1226" s="49"/>
      <c r="AB1226" s="49"/>
      <c r="AC1226" s="49"/>
      <c r="AL1226" s="48"/>
      <c r="AM1226" s="48"/>
    </row>
    <row r="1227" spans="2:45" ht="12.75" customHeight="1" x14ac:dyDescent="0.15">
      <c r="B1227" s="566" t="s">
        <v>2</v>
      </c>
      <c r="C1227" s="567"/>
      <c r="D1227" s="567"/>
      <c r="E1227" s="567"/>
      <c r="F1227" s="567"/>
      <c r="G1227" s="567"/>
      <c r="H1227" s="567"/>
      <c r="I1227" s="567"/>
      <c r="J1227" s="569" t="s">
        <v>10</v>
      </c>
      <c r="K1227" s="569"/>
      <c r="L1227" s="3" t="s">
        <v>3</v>
      </c>
      <c r="M1227" s="569" t="s">
        <v>11</v>
      </c>
      <c r="N1227" s="569"/>
      <c r="O1227" s="570" t="s">
        <v>12</v>
      </c>
      <c r="P1227" s="569"/>
      <c r="Q1227" s="569"/>
      <c r="R1227" s="569"/>
      <c r="S1227" s="569"/>
      <c r="T1227" s="569"/>
      <c r="U1227" s="569" t="s">
        <v>13</v>
      </c>
      <c r="V1227" s="569"/>
      <c r="W1227" s="569"/>
      <c r="AD1227" s="5"/>
      <c r="AE1227" s="5"/>
      <c r="AF1227" s="5"/>
      <c r="AG1227" s="5"/>
      <c r="AH1227" s="5"/>
      <c r="AI1227" s="5"/>
      <c r="AJ1227" s="5"/>
      <c r="AL1227" s="571">
        <f>$AL$9</f>
        <v>0</v>
      </c>
      <c r="AM1227" s="572"/>
      <c r="AN1227" s="502" t="s">
        <v>4</v>
      </c>
      <c r="AO1227" s="502"/>
      <c r="AP1227" s="572">
        <v>30</v>
      </c>
      <c r="AQ1227" s="572"/>
      <c r="AR1227" s="502" t="s">
        <v>5</v>
      </c>
      <c r="AS1227" s="503"/>
    </row>
    <row r="1228" spans="2:45" ht="13.5" customHeight="1" x14ac:dyDescent="0.15">
      <c r="B1228" s="567"/>
      <c r="C1228" s="567"/>
      <c r="D1228" s="567"/>
      <c r="E1228" s="567"/>
      <c r="F1228" s="567"/>
      <c r="G1228" s="567"/>
      <c r="H1228" s="567"/>
      <c r="I1228" s="567"/>
      <c r="J1228" s="508" t="str">
        <f>$J$10</f>
        <v>1</v>
      </c>
      <c r="K1228" s="510" t="str">
        <f>$K$10</f>
        <v>2</v>
      </c>
      <c r="L1228" s="513" t="str">
        <f>$L$10</f>
        <v>1</v>
      </c>
      <c r="M1228" s="516" t="str">
        <f>$M$10</f>
        <v>0</v>
      </c>
      <c r="N1228" s="510" t="str">
        <f>$N$10</f>
        <v>3</v>
      </c>
      <c r="O1228" s="516" t="str">
        <f>$O$10</f>
        <v>9</v>
      </c>
      <c r="P1228" s="519" t="str">
        <f>$P$10</f>
        <v>3</v>
      </c>
      <c r="Q1228" s="519" t="str">
        <f>$Q$10</f>
        <v>9</v>
      </c>
      <c r="R1228" s="519" t="str">
        <f>$R$10</f>
        <v>0</v>
      </c>
      <c r="S1228" s="519" t="str">
        <f>$S$10</f>
        <v>2</v>
      </c>
      <c r="T1228" s="510" t="str">
        <f>$T$10</f>
        <v>5</v>
      </c>
      <c r="U1228" s="516">
        <f>$U$10</f>
        <v>0</v>
      </c>
      <c r="V1228" s="519">
        <f>$V$10</f>
        <v>0</v>
      </c>
      <c r="W1228" s="510">
        <f>$W$10</f>
        <v>0</v>
      </c>
      <c r="AD1228" s="5"/>
      <c r="AE1228" s="5"/>
      <c r="AF1228" s="5"/>
      <c r="AG1228" s="5"/>
      <c r="AH1228" s="5"/>
      <c r="AI1228" s="5"/>
      <c r="AJ1228" s="5"/>
      <c r="AL1228" s="573"/>
      <c r="AM1228" s="574"/>
      <c r="AN1228" s="504"/>
      <c r="AO1228" s="504"/>
      <c r="AP1228" s="574"/>
      <c r="AQ1228" s="574"/>
      <c r="AR1228" s="504"/>
      <c r="AS1228" s="505"/>
    </row>
    <row r="1229" spans="2:45" ht="9" customHeight="1" x14ac:dyDescent="0.15">
      <c r="B1229" s="567"/>
      <c r="C1229" s="567"/>
      <c r="D1229" s="567"/>
      <c r="E1229" s="567"/>
      <c r="F1229" s="567"/>
      <c r="G1229" s="567"/>
      <c r="H1229" s="567"/>
      <c r="I1229" s="567"/>
      <c r="J1229" s="509"/>
      <c r="K1229" s="511"/>
      <c r="L1229" s="514"/>
      <c r="M1229" s="517"/>
      <c r="N1229" s="511"/>
      <c r="O1229" s="517"/>
      <c r="P1229" s="520"/>
      <c r="Q1229" s="520"/>
      <c r="R1229" s="520"/>
      <c r="S1229" s="520"/>
      <c r="T1229" s="511"/>
      <c r="U1229" s="517"/>
      <c r="V1229" s="520"/>
      <c r="W1229" s="511"/>
      <c r="AD1229" s="5"/>
      <c r="AE1229" s="5"/>
      <c r="AF1229" s="5"/>
      <c r="AG1229" s="5"/>
      <c r="AH1229" s="5"/>
      <c r="AI1229" s="5"/>
      <c r="AJ1229" s="5"/>
      <c r="AL1229" s="575"/>
      <c r="AM1229" s="576"/>
      <c r="AN1229" s="506"/>
      <c r="AO1229" s="506"/>
      <c r="AP1229" s="576"/>
      <c r="AQ1229" s="576"/>
      <c r="AR1229" s="506"/>
      <c r="AS1229" s="507"/>
    </row>
    <row r="1230" spans="2:45" ht="6" customHeight="1" x14ac:dyDescent="0.15">
      <c r="B1230" s="568"/>
      <c r="C1230" s="568"/>
      <c r="D1230" s="568"/>
      <c r="E1230" s="568"/>
      <c r="F1230" s="568"/>
      <c r="G1230" s="568"/>
      <c r="H1230" s="568"/>
      <c r="I1230" s="568"/>
      <c r="J1230" s="509"/>
      <c r="K1230" s="512"/>
      <c r="L1230" s="515"/>
      <c r="M1230" s="518"/>
      <c r="N1230" s="512"/>
      <c r="O1230" s="518"/>
      <c r="P1230" s="521"/>
      <c r="Q1230" s="521"/>
      <c r="R1230" s="521"/>
      <c r="S1230" s="521"/>
      <c r="T1230" s="512"/>
      <c r="U1230" s="518"/>
      <c r="V1230" s="521"/>
      <c r="W1230" s="512"/>
    </row>
    <row r="1231" spans="2:45" ht="15" customHeight="1" x14ac:dyDescent="0.15">
      <c r="B1231" s="487" t="s">
        <v>51</v>
      </c>
      <c r="C1231" s="488"/>
      <c r="D1231" s="488"/>
      <c r="E1231" s="488"/>
      <c r="F1231" s="488"/>
      <c r="G1231" s="488"/>
      <c r="H1231" s="488"/>
      <c r="I1231" s="489"/>
      <c r="J1231" s="487" t="s">
        <v>6</v>
      </c>
      <c r="K1231" s="488"/>
      <c r="L1231" s="488"/>
      <c r="M1231" s="488"/>
      <c r="N1231" s="496"/>
      <c r="O1231" s="499" t="s">
        <v>52</v>
      </c>
      <c r="P1231" s="488"/>
      <c r="Q1231" s="488"/>
      <c r="R1231" s="488"/>
      <c r="S1231" s="488"/>
      <c r="T1231" s="488"/>
      <c r="U1231" s="489"/>
      <c r="V1231" s="12" t="s">
        <v>53</v>
      </c>
      <c r="W1231" s="27"/>
      <c r="X1231" s="27"/>
      <c r="Y1231" s="526" t="s">
        <v>54</v>
      </c>
      <c r="Z1231" s="526"/>
      <c r="AA1231" s="526"/>
      <c r="AB1231" s="526"/>
      <c r="AC1231" s="526"/>
      <c r="AD1231" s="526"/>
      <c r="AE1231" s="526"/>
      <c r="AF1231" s="526"/>
      <c r="AG1231" s="526"/>
      <c r="AH1231" s="526"/>
      <c r="AI1231" s="27"/>
      <c r="AJ1231" s="27"/>
      <c r="AK1231" s="28"/>
      <c r="AL1231" s="527" t="s">
        <v>55</v>
      </c>
      <c r="AM1231" s="527"/>
      <c r="AN1231" s="528" t="s">
        <v>62</v>
      </c>
      <c r="AO1231" s="528"/>
      <c r="AP1231" s="528"/>
      <c r="AQ1231" s="528"/>
      <c r="AR1231" s="528"/>
      <c r="AS1231" s="529"/>
    </row>
    <row r="1232" spans="2:45" ht="13.5" customHeight="1" x14ac:dyDescent="0.15">
      <c r="B1232" s="490"/>
      <c r="C1232" s="491"/>
      <c r="D1232" s="491"/>
      <c r="E1232" s="491"/>
      <c r="F1232" s="491"/>
      <c r="G1232" s="491"/>
      <c r="H1232" s="491"/>
      <c r="I1232" s="492"/>
      <c r="J1232" s="490"/>
      <c r="K1232" s="491"/>
      <c r="L1232" s="491"/>
      <c r="M1232" s="491"/>
      <c r="N1232" s="497"/>
      <c r="O1232" s="500"/>
      <c r="P1232" s="491"/>
      <c r="Q1232" s="491"/>
      <c r="R1232" s="491"/>
      <c r="S1232" s="491"/>
      <c r="T1232" s="491"/>
      <c r="U1232" s="492"/>
      <c r="V1232" s="530" t="s">
        <v>7</v>
      </c>
      <c r="W1232" s="643"/>
      <c r="X1232" s="643"/>
      <c r="Y1232" s="644"/>
      <c r="Z1232" s="536" t="s">
        <v>16</v>
      </c>
      <c r="AA1232" s="537"/>
      <c r="AB1232" s="537"/>
      <c r="AC1232" s="538"/>
      <c r="AD1232" s="648" t="s">
        <v>17</v>
      </c>
      <c r="AE1232" s="649"/>
      <c r="AF1232" s="649"/>
      <c r="AG1232" s="650"/>
      <c r="AH1232" s="1090" t="s">
        <v>86</v>
      </c>
      <c r="AI1232" s="502"/>
      <c r="AJ1232" s="502"/>
      <c r="AK1232" s="503"/>
      <c r="AL1232" s="554" t="s">
        <v>56</v>
      </c>
      <c r="AM1232" s="554"/>
      <c r="AN1232" s="556" t="s">
        <v>19</v>
      </c>
      <c r="AO1232" s="557"/>
      <c r="AP1232" s="557"/>
      <c r="AQ1232" s="557"/>
      <c r="AR1232" s="558"/>
      <c r="AS1232" s="559"/>
    </row>
    <row r="1233" spans="2:45" ht="13.5" customHeight="1" x14ac:dyDescent="0.15">
      <c r="B1233" s="493"/>
      <c r="C1233" s="494"/>
      <c r="D1233" s="494"/>
      <c r="E1233" s="494"/>
      <c r="F1233" s="494"/>
      <c r="G1233" s="494"/>
      <c r="H1233" s="494"/>
      <c r="I1233" s="495"/>
      <c r="J1233" s="493"/>
      <c r="K1233" s="494"/>
      <c r="L1233" s="494"/>
      <c r="M1233" s="494"/>
      <c r="N1233" s="498"/>
      <c r="O1233" s="501"/>
      <c r="P1233" s="494"/>
      <c r="Q1233" s="494"/>
      <c r="R1233" s="494"/>
      <c r="S1233" s="494"/>
      <c r="T1233" s="494"/>
      <c r="U1233" s="495"/>
      <c r="V1233" s="645"/>
      <c r="W1233" s="646"/>
      <c r="X1233" s="646"/>
      <c r="Y1233" s="647"/>
      <c r="Z1233" s="539"/>
      <c r="AA1233" s="540"/>
      <c r="AB1233" s="540"/>
      <c r="AC1233" s="541"/>
      <c r="AD1233" s="651"/>
      <c r="AE1233" s="652"/>
      <c r="AF1233" s="652"/>
      <c r="AG1233" s="653"/>
      <c r="AH1233" s="1091"/>
      <c r="AI1233" s="506"/>
      <c r="AJ1233" s="506"/>
      <c r="AK1233" s="507"/>
      <c r="AL1233" s="555"/>
      <c r="AM1233" s="555"/>
      <c r="AN1233" s="524"/>
      <c r="AO1233" s="524"/>
      <c r="AP1233" s="524"/>
      <c r="AQ1233" s="524"/>
      <c r="AR1233" s="524"/>
      <c r="AS1233" s="525"/>
    </row>
    <row r="1234" spans="2:45" ht="18" customHeight="1" x14ac:dyDescent="0.15">
      <c r="B1234" s="1092">
        <f>'事業主控（こちらにご入力下さい）'!B1234</f>
        <v>0</v>
      </c>
      <c r="C1234" s="1093"/>
      <c r="D1234" s="1093"/>
      <c r="E1234" s="1093"/>
      <c r="F1234" s="1093"/>
      <c r="G1234" s="1093"/>
      <c r="H1234" s="1093"/>
      <c r="I1234" s="1162"/>
      <c r="J1234" s="1092">
        <f>'事業主控（こちらにご入力下さい）'!J1234</f>
        <v>0</v>
      </c>
      <c r="K1234" s="1093"/>
      <c r="L1234" s="1093"/>
      <c r="M1234" s="1093"/>
      <c r="N1234" s="1094"/>
      <c r="O1234" s="68">
        <f>'事業主控（こちらにご入力下さい）'!O1234</f>
        <v>0</v>
      </c>
      <c r="P1234" s="15" t="s">
        <v>45</v>
      </c>
      <c r="Q1234" s="68">
        <f>'事業主控（こちらにご入力下さい）'!Q1234</f>
        <v>0</v>
      </c>
      <c r="R1234" s="15" t="s">
        <v>46</v>
      </c>
      <c r="S1234" s="68">
        <f>'事業主控（こちらにご入力下さい）'!S1234</f>
        <v>0</v>
      </c>
      <c r="T1234" s="474" t="s">
        <v>47</v>
      </c>
      <c r="U1234" s="474"/>
      <c r="V1234" s="742">
        <f>'事業主控（こちらにご入力下さい）'!V1234</f>
        <v>0</v>
      </c>
      <c r="W1234" s="743"/>
      <c r="X1234" s="743"/>
      <c r="Y1234" s="65" t="s">
        <v>8</v>
      </c>
      <c r="Z1234" s="53"/>
      <c r="AA1234" s="73"/>
      <c r="AB1234" s="73"/>
      <c r="AC1234" s="65" t="s">
        <v>8</v>
      </c>
      <c r="AD1234" s="53"/>
      <c r="AE1234" s="73"/>
      <c r="AF1234" s="73"/>
      <c r="AG1234" s="65" t="s">
        <v>8</v>
      </c>
      <c r="AH1234" s="1134">
        <f>'事業主控（こちらにご入力下さい）'!AH1234</f>
        <v>0</v>
      </c>
      <c r="AI1234" s="1135"/>
      <c r="AJ1234" s="1135"/>
      <c r="AK1234" s="1136"/>
      <c r="AL1234" s="53"/>
      <c r="AM1234" s="54"/>
      <c r="AN1234" s="744">
        <f>'事業主控（こちらにご入力下さい）'!AN1234</f>
        <v>0</v>
      </c>
      <c r="AO1234" s="745"/>
      <c r="AP1234" s="745"/>
      <c r="AQ1234" s="745"/>
      <c r="AR1234" s="745"/>
      <c r="AS1234" s="70" t="s">
        <v>8</v>
      </c>
    </row>
    <row r="1235" spans="2:45" ht="18" customHeight="1" x14ac:dyDescent="0.15">
      <c r="B1235" s="1075"/>
      <c r="C1235" s="1076"/>
      <c r="D1235" s="1076"/>
      <c r="E1235" s="1076"/>
      <c r="F1235" s="1076"/>
      <c r="G1235" s="1076"/>
      <c r="H1235" s="1076"/>
      <c r="I1235" s="1161"/>
      <c r="J1235" s="1075"/>
      <c r="K1235" s="1076"/>
      <c r="L1235" s="1076"/>
      <c r="M1235" s="1076"/>
      <c r="N1235" s="1077"/>
      <c r="O1235" s="75">
        <f>'事業主控（こちらにご入力下さい）'!O1235</f>
        <v>0</v>
      </c>
      <c r="P1235" s="16" t="s">
        <v>45</v>
      </c>
      <c r="Q1235" s="75">
        <f>'事業主控（こちらにご入力下さい）'!Q1235</f>
        <v>0</v>
      </c>
      <c r="R1235" s="16" t="s">
        <v>46</v>
      </c>
      <c r="S1235" s="75">
        <f>'事業主控（こちらにご入力下さい）'!S1235</f>
        <v>0</v>
      </c>
      <c r="T1235" s="480" t="s">
        <v>48</v>
      </c>
      <c r="U1235" s="480"/>
      <c r="V1235" s="708">
        <f>'事業主控（こちらにご入力下さい）'!V1235</f>
        <v>0</v>
      </c>
      <c r="W1235" s="709"/>
      <c r="X1235" s="709"/>
      <c r="Y1235" s="709"/>
      <c r="Z1235" s="708">
        <f>'事業主控（こちらにご入力下さい）'!Z1235</f>
        <v>0</v>
      </c>
      <c r="AA1235" s="709"/>
      <c r="AB1235" s="709"/>
      <c r="AC1235" s="709"/>
      <c r="AD1235" s="708">
        <f>'事業主控（こちらにご入力下さい）'!AD1235</f>
        <v>0</v>
      </c>
      <c r="AE1235" s="709"/>
      <c r="AF1235" s="709"/>
      <c r="AG1235" s="709"/>
      <c r="AH1235" s="708">
        <f>'事業主控（こちらにご入力下さい）'!AH1235</f>
        <v>0</v>
      </c>
      <c r="AI1235" s="709"/>
      <c r="AJ1235" s="709"/>
      <c r="AK1235" s="1079"/>
      <c r="AL1235" s="439">
        <f>'事業主控（こちらにご入力下さい）'!AL1235</f>
        <v>0</v>
      </c>
      <c r="AM1235" s="1081"/>
      <c r="AN1235" s="708">
        <f>'事業主控（こちらにご入力下さい）'!AN1235</f>
        <v>0</v>
      </c>
      <c r="AO1235" s="709"/>
      <c r="AP1235" s="709"/>
      <c r="AQ1235" s="709"/>
      <c r="AR1235" s="709"/>
      <c r="AS1235" s="58"/>
    </row>
    <row r="1236" spans="2:45" ht="18" customHeight="1" x14ac:dyDescent="0.15">
      <c r="B1236" s="1072">
        <f>'事業主控（こちらにご入力下さい）'!B1236</f>
        <v>0</v>
      </c>
      <c r="C1236" s="1073"/>
      <c r="D1236" s="1073"/>
      <c r="E1236" s="1073"/>
      <c r="F1236" s="1073"/>
      <c r="G1236" s="1073"/>
      <c r="H1236" s="1073"/>
      <c r="I1236" s="1160"/>
      <c r="J1236" s="1072">
        <f>'事業主控（こちらにご入力下さい）'!J1236</f>
        <v>0</v>
      </c>
      <c r="K1236" s="1073"/>
      <c r="L1236" s="1073"/>
      <c r="M1236" s="1073"/>
      <c r="N1236" s="1074"/>
      <c r="O1236" s="71">
        <f>'事業主控（こちらにご入力下さい）'!O1236</f>
        <v>0</v>
      </c>
      <c r="P1236" s="5" t="s">
        <v>45</v>
      </c>
      <c r="Q1236" s="71">
        <f>'事業主控（こちらにご入力下さい）'!Q1236</f>
        <v>0</v>
      </c>
      <c r="R1236" s="5" t="s">
        <v>46</v>
      </c>
      <c r="S1236" s="71">
        <f>'事業主控（こちらにご入力下さい）'!S1236</f>
        <v>0</v>
      </c>
      <c r="T1236" s="1022" t="s">
        <v>47</v>
      </c>
      <c r="U1236" s="1022"/>
      <c r="V1236" s="742">
        <f>'事業主控（こちらにご入力下さい）'!V1236</f>
        <v>0</v>
      </c>
      <c r="W1236" s="743"/>
      <c r="X1236" s="743"/>
      <c r="Y1236" s="66"/>
      <c r="Z1236" s="53"/>
      <c r="AA1236" s="73"/>
      <c r="AB1236" s="73"/>
      <c r="AC1236" s="66"/>
      <c r="AD1236" s="53"/>
      <c r="AE1236" s="73"/>
      <c r="AF1236" s="73"/>
      <c r="AG1236" s="66"/>
      <c r="AH1236" s="744">
        <f>'事業主控（こちらにご入力下さい）'!AH1236</f>
        <v>0</v>
      </c>
      <c r="AI1236" s="745"/>
      <c r="AJ1236" s="745"/>
      <c r="AK1236" s="1080"/>
      <c r="AL1236" s="53"/>
      <c r="AM1236" s="54"/>
      <c r="AN1236" s="744">
        <f>'事業主控（こちらにご入力下さい）'!AN1236</f>
        <v>0</v>
      </c>
      <c r="AO1236" s="745"/>
      <c r="AP1236" s="745"/>
      <c r="AQ1236" s="745"/>
      <c r="AR1236" s="745"/>
      <c r="AS1236" s="74"/>
    </row>
    <row r="1237" spans="2:45" ht="18" customHeight="1" x14ac:dyDescent="0.15">
      <c r="B1237" s="1075"/>
      <c r="C1237" s="1076"/>
      <c r="D1237" s="1076"/>
      <c r="E1237" s="1076"/>
      <c r="F1237" s="1076"/>
      <c r="G1237" s="1076"/>
      <c r="H1237" s="1076"/>
      <c r="I1237" s="1161"/>
      <c r="J1237" s="1075"/>
      <c r="K1237" s="1076"/>
      <c r="L1237" s="1076"/>
      <c r="M1237" s="1076"/>
      <c r="N1237" s="1077"/>
      <c r="O1237" s="75">
        <f>'事業主控（こちらにご入力下さい）'!O1237</f>
        <v>0</v>
      </c>
      <c r="P1237" s="16" t="s">
        <v>45</v>
      </c>
      <c r="Q1237" s="75">
        <f>'事業主控（こちらにご入力下さい）'!Q1237</f>
        <v>0</v>
      </c>
      <c r="R1237" s="16" t="s">
        <v>46</v>
      </c>
      <c r="S1237" s="75">
        <f>'事業主控（こちらにご入力下さい）'!S1237</f>
        <v>0</v>
      </c>
      <c r="T1237" s="480" t="s">
        <v>48</v>
      </c>
      <c r="U1237" s="480"/>
      <c r="V1237" s="927">
        <f>'事業主控（こちらにご入力下さい）'!V1237</f>
        <v>0</v>
      </c>
      <c r="W1237" s="928"/>
      <c r="X1237" s="928"/>
      <c r="Y1237" s="928"/>
      <c r="Z1237" s="927">
        <f>'事業主控（こちらにご入力下さい）'!Z1237</f>
        <v>0</v>
      </c>
      <c r="AA1237" s="928"/>
      <c r="AB1237" s="928"/>
      <c r="AC1237" s="928"/>
      <c r="AD1237" s="927">
        <f>'事業主控（こちらにご入力下さい）'!AD1237</f>
        <v>0</v>
      </c>
      <c r="AE1237" s="928"/>
      <c r="AF1237" s="928"/>
      <c r="AG1237" s="928"/>
      <c r="AH1237" s="927">
        <f>'事業主控（こちらにご入力下さい）'!AH1237</f>
        <v>0</v>
      </c>
      <c r="AI1237" s="928"/>
      <c r="AJ1237" s="928"/>
      <c r="AK1237" s="1082"/>
      <c r="AL1237" s="439">
        <f>'事業主控（こちらにご入力下さい）'!AL1237</f>
        <v>0</v>
      </c>
      <c r="AM1237" s="1081"/>
      <c r="AN1237" s="708">
        <f>'事業主控（こちらにご入力下さい）'!AN1237</f>
        <v>0</v>
      </c>
      <c r="AO1237" s="709"/>
      <c r="AP1237" s="709"/>
      <c r="AQ1237" s="709"/>
      <c r="AR1237" s="709"/>
      <c r="AS1237" s="58"/>
    </row>
    <row r="1238" spans="2:45" ht="18" customHeight="1" x14ac:dyDescent="0.15">
      <c r="B1238" s="1072">
        <f>'事業主控（こちらにご入力下さい）'!B1238</f>
        <v>0</v>
      </c>
      <c r="C1238" s="1073"/>
      <c r="D1238" s="1073"/>
      <c r="E1238" s="1073"/>
      <c r="F1238" s="1073"/>
      <c r="G1238" s="1073"/>
      <c r="H1238" s="1073"/>
      <c r="I1238" s="1160"/>
      <c r="J1238" s="1072">
        <f>'事業主控（こちらにご入力下さい）'!J1238</f>
        <v>0</v>
      </c>
      <c r="K1238" s="1073"/>
      <c r="L1238" s="1073"/>
      <c r="M1238" s="1073"/>
      <c r="N1238" s="1074"/>
      <c r="O1238" s="71">
        <f>'事業主控（こちらにご入力下さい）'!O1238</f>
        <v>0</v>
      </c>
      <c r="P1238" s="5" t="s">
        <v>45</v>
      </c>
      <c r="Q1238" s="71">
        <f>'事業主控（こちらにご入力下さい）'!Q1238</f>
        <v>0</v>
      </c>
      <c r="R1238" s="5" t="s">
        <v>46</v>
      </c>
      <c r="S1238" s="71">
        <f>'事業主控（こちらにご入力下さい）'!S1238</f>
        <v>0</v>
      </c>
      <c r="T1238" s="1022" t="s">
        <v>47</v>
      </c>
      <c r="U1238" s="1022"/>
      <c r="V1238" s="742">
        <f>'事業主控（こちらにご入力下さい）'!V1238</f>
        <v>0</v>
      </c>
      <c r="W1238" s="743"/>
      <c r="X1238" s="743"/>
      <c r="Y1238" s="66"/>
      <c r="Z1238" s="53"/>
      <c r="AA1238" s="73"/>
      <c r="AB1238" s="73"/>
      <c r="AC1238" s="66"/>
      <c r="AD1238" s="53"/>
      <c r="AE1238" s="73"/>
      <c r="AF1238" s="73"/>
      <c r="AG1238" s="66"/>
      <c r="AH1238" s="744">
        <f>'事業主控（こちらにご入力下さい）'!AH1238</f>
        <v>0</v>
      </c>
      <c r="AI1238" s="745"/>
      <c r="AJ1238" s="745"/>
      <c r="AK1238" s="1080"/>
      <c r="AL1238" s="53"/>
      <c r="AM1238" s="54"/>
      <c r="AN1238" s="744">
        <f>'事業主控（こちらにご入力下さい）'!AN1238</f>
        <v>0</v>
      </c>
      <c r="AO1238" s="745"/>
      <c r="AP1238" s="745"/>
      <c r="AQ1238" s="745"/>
      <c r="AR1238" s="745"/>
      <c r="AS1238" s="74"/>
    </row>
    <row r="1239" spans="2:45" ht="18" customHeight="1" x14ac:dyDescent="0.15">
      <c r="B1239" s="1075"/>
      <c r="C1239" s="1076"/>
      <c r="D1239" s="1076"/>
      <c r="E1239" s="1076"/>
      <c r="F1239" s="1076"/>
      <c r="G1239" s="1076"/>
      <c r="H1239" s="1076"/>
      <c r="I1239" s="1161"/>
      <c r="J1239" s="1075"/>
      <c r="K1239" s="1076"/>
      <c r="L1239" s="1076"/>
      <c r="M1239" s="1076"/>
      <c r="N1239" s="1077"/>
      <c r="O1239" s="75">
        <f>'事業主控（こちらにご入力下さい）'!O1239</f>
        <v>0</v>
      </c>
      <c r="P1239" s="16" t="s">
        <v>45</v>
      </c>
      <c r="Q1239" s="75">
        <f>'事業主控（こちらにご入力下さい）'!Q1239</f>
        <v>0</v>
      </c>
      <c r="R1239" s="16" t="s">
        <v>46</v>
      </c>
      <c r="S1239" s="75">
        <f>'事業主控（こちらにご入力下さい）'!S1239</f>
        <v>0</v>
      </c>
      <c r="T1239" s="480" t="s">
        <v>48</v>
      </c>
      <c r="U1239" s="480"/>
      <c r="V1239" s="927">
        <f>'事業主控（こちらにご入力下さい）'!V1239</f>
        <v>0</v>
      </c>
      <c r="W1239" s="928"/>
      <c r="X1239" s="928"/>
      <c r="Y1239" s="928"/>
      <c r="Z1239" s="927">
        <f>'事業主控（こちらにご入力下さい）'!Z1239</f>
        <v>0</v>
      </c>
      <c r="AA1239" s="928"/>
      <c r="AB1239" s="928"/>
      <c r="AC1239" s="928"/>
      <c r="AD1239" s="927">
        <f>'事業主控（こちらにご入力下さい）'!AD1239</f>
        <v>0</v>
      </c>
      <c r="AE1239" s="928"/>
      <c r="AF1239" s="928"/>
      <c r="AG1239" s="928"/>
      <c r="AH1239" s="927">
        <f>'事業主控（こちらにご入力下さい）'!AH1239</f>
        <v>0</v>
      </c>
      <c r="AI1239" s="928"/>
      <c r="AJ1239" s="928"/>
      <c r="AK1239" s="1082"/>
      <c r="AL1239" s="439">
        <f>'事業主控（こちらにご入力下さい）'!AL1239</f>
        <v>0</v>
      </c>
      <c r="AM1239" s="1081"/>
      <c r="AN1239" s="708">
        <f>'事業主控（こちらにご入力下さい）'!AN1239</f>
        <v>0</v>
      </c>
      <c r="AO1239" s="709"/>
      <c r="AP1239" s="709"/>
      <c r="AQ1239" s="709"/>
      <c r="AR1239" s="709"/>
      <c r="AS1239" s="58"/>
    </row>
    <row r="1240" spans="2:45" ht="18" customHeight="1" x14ac:dyDescent="0.15">
      <c r="B1240" s="1072">
        <f>'事業主控（こちらにご入力下さい）'!B1240</f>
        <v>0</v>
      </c>
      <c r="C1240" s="1073"/>
      <c r="D1240" s="1073"/>
      <c r="E1240" s="1073"/>
      <c r="F1240" s="1073"/>
      <c r="G1240" s="1073"/>
      <c r="H1240" s="1073"/>
      <c r="I1240" s="1160"/>
      <c r="J1240" s="1072">
        <f>'事業主控（こちらにご入力下さい）'!J1240</f>
        <v>0</v>
      </c>
      <c r="K1240" s="1073"/>
      <c r="L1240" s="1073"/>
      <c r="M1240" s="1073"/>
      <c r="N1240" s="1074"/>
      <c r="O1240" s="71">
        <f>'事業主控（こちらにご入力下さい）'!O1240</f>
        <v>0</v>
      </c>
      <c r="P1240" s="5" t="s">
        <v>45</v>
      </c>
      <c r="Q1240" s="71">
        <f>'事業主控（こちらにご入力下さい）'!Q1240</f>
        <v>0</v>
      </c>
      <c r="R1240" s="5" t="s">
        <v>46</v>
      </c>
      <c r="S1240" s="71">
        <f>'事業主控（こちらにご入力下さい）'!S1240</f>
        <v>0</v>
      </c>
      <c r="T1240" s="1022" t="s">
        <v>47</v>
      </c>
      <c r="U1240" s="1022"/>
      <c r="V1240" s="742">
        <f>'事業主控（こちらにご入力下さい）'!V1240</f>
        <v>0</v>
      </c>
      <c r="W1240" s="743"/>
      <c r="X1240" s="743"/>
      <c r="Y1240" s="66"/>
      <c r="Z1240" s="53"/>
      <c r="AA1240" s="73"/>
      <c r="AB1240" s="73"/>
      <c r="AC1240" s="66"/>
      <c r="AD1240" s="53"/>
      <c r="AE1240" s="73"/>
      <c r="AF1240" s="73"/>
      <c r="AG1240" s="66"/>
      <c r="AH1240" s="744">
        <f>'事業主控（こちらにご入力下さい）'!AH1240</f>
        <v>0</v>
      </c>
      <c r="AI1240" s="745"/>
      <c r="AJ1240" s="745"/>
      <c r="AK1240" s="1080"/>
      <c r="AL1240" s="53"/>
      <c r="AM1240" s="54"/>
      <c r="AN1240" s="744">
        <f>'事業主控（こちらにご入力下さい）'!AN1240</f>
        <v>0</v>
      </c>
      <c r="AO1240" s="745"/>
      <c r="AP1240" s="745"/>
      <c r="AQ1240" s="745"/>
      <c r="AR1240" s="745"/>
      <c r="AS1240" s="74"/>
    </row>
    <row r="1241" spans="2:45" ht="18" customHeight="1" x14ac:dyDescent="0.15">
      <c r="B1241" s="1075"/>
      <c r="C1241" s="1076"/>
      <c r="D1241" s="1076"/>
      <c r="E1241" s="1076"/>
      <c r="F1241" s="1076"/>
      <c r="G1241" s="1076"/>
      <c r="H1241" s="1076"/>
      <c r="I1241" s="1161"/>
      <c r="J1241" s="1075"/>
      <c r="K1241" s="1076"/>
      <c r="L1241" s="1076"/>
      <c r="M1241" s="1076"/>
      <c r="N1241" s="1077"/>
      <c r="O1241" s="75">
        <f>'事業主控（こちらにご入力下さい）'!O1241</f>
        <v>0</v>
      </c>
      <c r="P1241" s="16" t="s">
        <v>45</v>
      </c>
      <c r="Q1241" s="75">
        <f>'事業主控（こちらにご入力下さい）'!Q1241</f>
        <v>0</v>
      </c>
      <c r="R1241" s="16" t="s">
        <v>46</v>
      </c>
      <c r="S1241" s="75">
        <f>'事業主控（こちらにご入力下さい）'!S1241</f>
        <v>0</v>
      </c>
      <c r="T1241" s="480" t="s">
        <v>48</v>
      </c>
      <c r="U1241" s="480"/>
      <c r="V1241" s="927">
        <f>'事業主控（こちらにご入力下さい）'!V1241</f>
        <v>0</v>
      </c>
      <c r="W1241" s="928"/>
      <c r="X1241" s="928"/>
      <c r="Y1241" s="928"/>
      <c r="Z1241" s="927">
        <f>'事業主控（こちらにご入力下さい）'!Z1241</f>
        <v>0</v>
      </c>
      <c r="AA1241" s="928"/>
      <c r="AB1241" s="928"/>
      <c r="AC1241" s="928"/>
      <c r="AD1241" s="927">
        <f>'事業主控（こちらにご入力下さい）'!AD1241</f>
        <v>0</v>
      </c>
      <c r="AE1241" s="928"/>
      <c r="AF1241" s="928"/>
      <c r="AG1241" s="928"/>
      <c r="AH1241" s="927">
        <f>'事業主控（こちらにご入力下さい）'!AH1241</f>
        <v>0</v>
      </c>
      <c r="AI1241" s="928"/>
      <c r="AJ1241" s="928"/>
      <c r="AK1241" s="1082"/>
      <c r="AL1241" s="439">
        <f>'事業主控（こちらにご入力下さい）'!AL1241</f>
        <v>0</v>
      </c>
      <c r="AM1241" s="1081"/>
      <c r="AN1241" s="708">
        <f>'事業主控（こちらにご入力下さい）'!AN1241</f>
        <v>0</v>
      </c>
      <c r="AO1241" s="709"/>
      <c r="AP1241" s="709"/>
      <c r="AQ1241" s="709"/>
      <c r="AR1241" s="709"/>
      <c r="AS1241" s="58"/>
    </row>
    <row r="1242" spans="2:45" ht="18" customHeight="1" x14ac:dyDescent="0.15">
      <c r="B1242" s="1072">
        <f>'事業主控（こちらにご入力下さい）'!B1242</f>
        <v>0</v>
      </c>
      <c r="C1242" s="1073"/>
      <c r="D1242" s="1073"/>
      <c r="E1242" s="1073"/>
      <c r="F1242" s="1073"/>
      <c r="G1242" s="1073"/>
      <c r="H1242" s="1073"/>
      <c r="I1242" s="1160"/>
      <c r="J1242" s="1072">
        <f>'事業主控（こちらにご入力下さい）'!J1242</f>
        <v>0</v>
      </c>
      <c r="K1242" s="1073"/>
      <c r="L1242" s="1073"/>
      <c r="M1242" s="1073"/>
      <c r="N1242" s="1074"/>
      <c r="O1242" s="71">
        <f>'事業主控（こちらにご入力下さい）'!O1242</f>
        <v>0</v>
      </c>
      <c r="P1242" s="5" t="s">
        <v>45</v>
      </c>
      <c r="Q1242" s="71">
        <f>'事業主控（こちらにご入力下さい）'!Q1242</f>
        <v>0</v>
      </c>
      <c r="R1242" s="5" t="s">
        <v>46</v>
      </c>
      <c r="S1242" s="71">
        <f>'事業主控（こちらにご入力下さい）'!S1242</f>
        <v>0</v>
      </c>
      <c r="T1242" s="1022" t="s">
        <v>47</v>
      </c>
      <c r="U1242" s="1022"/>
      <c r="V1242" s="742">
        <f>'事業主控（こちらにご入力下さい）'!V1242</f>
        <v>0</v>
      </c>
      <c r="W1242" s="743"/>
      <c r="X1242" s="743"/>
      <c r="Y1242" s="66"/>
      <c r="Z1242" s="53"/>
      <c r="AA1242" s="73"/>
      <c r="AB1242" s="73"/>
      <c r="AC1242" s="66"/>
      <c r="AD1242" s="53"/>
      <c r="AE1242" s="73"/>
      <c r="AF1242" s="73"/>
      <c r="AG1242" s="66"/>
      <c r="AH1242" s="744">
        <f>'事業主控（こちらにご入力下さい）'!AH1242</f>
        <v>0</v>
      </c>
      <c r="AI1242" s="745"/>
      <c r="AJ1242" s="745"/>
      <c r="AK1242" s="1080"/>
      <c r="AL1242" s="53"/>
      <c r="AM1242" s="54"/>
      <c r="AN1242" s="744">
        <f>'事業主控（こちらにご入力下さい）'!AN1242</f>
        <v>0</v>
      </c>
      <c r="AO1242" s="745"/>
      <c r="AP1242" s="745"/>
      <c r="AQ1242" s="745"/>
      <c r="AR1242" s="745"/>
      <c r="AS1242" s="74"/>
    </row>
    <row r="1243" spans="2:45" ht="18" customHeight="1" x14ac:dyDescent="0.15">
      <c r="B1243" s="1075"/>
      <c r="C1243" s="1076"/>
      <c r="D1243" s="1076"/>
      <c r="E1243" s="1076"/>
      <c r="F1243" s="1076"/>
      <c r="G1243" s="1076"/>
      <c r="H1243" s="1076"/>
      <c r="I1243" s="1161"/>
      <c r="J1243" s="1075"/>
      <c r="K1243" s="1076"/>
      <c r="L1243" s="1076"/>
      <c r="M1243" s="1076"/>
      <c r="N1243" s="1077"/>
      <c r="O1243" s="75">
        <f>'事業主控（こちらにご入力下さい）'!O1243</f>
        <v>0</v>
      </c>
      <c r="P1243" s="16" t="s">
        <v>45</v>
      </c>
      <c r="Q1243" s="75">
        <f>'事業主控（こちらにご入力下さい）'!Q1243</f>
        <v>0</v>
      </c>
      <c r="R1243" s="16" t="s">
        <v>46</v>
      </c>
      <c r="S1243" s="75">
        <f>'事業主控（こちらにご入力下さい）'!S1243</f>
        <v>0</v>
      </c>
      <c r="T1243" s="480" t="s">
        <v>48</v>
      </c>
      <c r="U1243" s="480"/>
      <c r="V1243" s="927">
        <f>'事業主控（こちらにご入力下さい）'!V1243</f>
        <v>0</v>
      </c>
      <c r="W1243" s="928"/>
      <c r="X1243" s="928"/>
      <c r="Y1243" s="928"/>
      <c r="Z1243" s="927">
        <f>'事業主控（こちらにご入力下さい）'!Z1243</f>
        <v>0</v>
      </c>
      <c r="AA1243" s="928"/>
      <c r="AB1243" s="928"/>
      <c r="AC1243" s="928"/>
      <c r="AD1243" s="927">
        <f>'事業主控（こちらにご入力下さい）'!AD1243</f>
        <v>0</v>
      </c>
      <c r="AE1243" s="928"/>
      <c r="AF1243" s="928"/>
      <c r="AG1243" s="928"/>
      <c r="AH1243" s="927">
        <f>'事業主控（こちらにご入力下さい）'!AH1243</f>
        <v>0</v>
      </c>
      <c r="AI1243" s="928"/>
      <c r="AJ1243" s="928"/>
      <c r="AK1243" s="1082"/>
      <c r="AL1243" s="439">
        <f>'事業主控（こちらにご入力下さい）'!AL1243</f>
        <v>0</v>
      </c>
      <c r="AM1243" s="1081"/>
      <c r="AN1243" s="708">
        <f>'事業主控（こちらにご入力下さい）'!AN1243</f>
        <v>0</v>
      </c>
      <c r="AO1243" s="709"/>
      <c r="AP1243" s="709"/>
      <c r="AQ1243" s="709"/>
      <c r="AR1243" s="709"/>
      <c r="AS1243" s="58"/>
    </row>
    <row r="1244" spans="2:45" ht="18" customHeight="1" x14ac:dyDescent="0.15">
      <c r="B1244" s="1072">
        <f>'事業主控（こちらにご入力下さい）'!B1244</f>
        <v>0</v>
      </c>
      <c r="C1244" s="1073"/>
      <c r="D1244" s="1073"/>
      <c r="E1244" s="1073"/>
      <c r="F1244" s="1073"/>
      <c r="G1244" s="1073"/>
      <c r="H1244" s="1073"/>
      <c r="I1244" s="1160"/>
      <c r="J1244" s="1072">
        <f>'事業主控（こちらにご入力下さい）'!J1244</f>
        <v>0</v>
      </c>
      <c r="K1244" s="1073"/>
      <c r="L1244" s="1073"/>
      <c r="M1244" s="1073"/>
      <c r="N1244" s="1074"/>
      <c r="O1244" s="71">
        <f>'事業主控（こちらにご入力下さい）'!O1244</f>
        <v>0</v>
      </c>
      <c r="P1244" s="5" t="s">
        <v>45</v>
      </c>
      <c r="Q1244" s="71">
        <f>'事業主控（こちらにご入力下さい）'!Q1244</f>
        <v>0</v>
      </c>
      <c r="R1244" s="5" t="s">
        <v>46</v>
      </c>
      <c r="S1244" s="71">
        <f>'事業主控（こちらにご入力下さい）'!S1244</f>
        <v>0</v>
      </c>
      <c r="T1244" s="1022" t="s">
        <v>47</v>
      </c>
      <c r="U1244" s="1022"/>
      <c r="V1244" s="742">
        <f>'事業主控（こちらにご入力下さい）'!V1244</f>
        <v>0</v>
      </c>
      <c r="W1244" s="743"/>
      <c r="X1244" s="743"/>
      <c r="Y1244" s="66"/>
      <c r="Z1244" s="53"/>
      <c r="AA1244" s="73"/>
      <c r="AB1244" s="73"/>
      <c r="AC1244" s="66"/>
      <c r="AD1244" s="53"/>
      <c r="AE1244" s="73"/>
      <c r="AF1244" s="73"/>
      <c r="AG1244" s="66"/>
      <c r="AH1244" s="744">
        <f>'事業主控（こちらにご入力下さい）'!AH1244</f>
        <v>0</v>
      </c>
      <c r="AI1244" s="745"/>
      <c r="AJ1244" s="745"/>
      <c r="AK1244" s="1080"/>
      <c r="AL1244" s="53"/>
      <c r="AM1244" s="54"/>
      <c r="AN1244" s="744">
        <f>'事業主控（こちらにご入力下さい）'!AN1244</f>
        <v>0</v>
      </c>
      <c r="AO1244" s="745"/>
      <c r="AP1244" s="745"/>
      <c r="AQ1244" s="745"/>
      <c r="AR1244" s="745"/>
      <c r="AS1244" s="74"/>
    </row>
    <row r="1245" spans="2:45" ht="18" customHeight="1" x14ac:dyDescent="0.15">
      <c r="B1245" s="1075"/>
      <c r="C1245" s="1076"/>
      <c r="D1245" s="1076"/>
      <c r="E1245" s="1076"/>
      <c r="F1245" s="1076"/>
      <c r="G1245" s="1076"/>
      <c r="H1245" s="1076"/>
      <c r="I1245" s="1161"/>
      <c r="J1245" s="1075"/>
      <c r="K1245" s="1076"/>
      <c r="L1245" s="1076"/>
      <c r="M1245" s="1076"/>
      <c r="N1245" s="1077"/>
      <c r="O1245" s="75">
        <f>'事業主控（こちらにご入力下さい）'!O1245</f>
        <v>0</v>
      </c>
      <c r="P1245" s="16" t="s">
        <v>45</v>
      </c>
      <c r="Q1245" s="75">
        <f>'事業主控（こちらにご入力下さい）'!Q1245</f>
        <v>0</v>
      </c>
      <c r="R1245" s="16" t="s">
        <v>46</v>
      </c>
      <c r="S1245" s="75">
        <f>'事業主控（こちらにご入力下さい）'!S1245</f>
        <v>0</v>
      </c>
      <c r="T1245" s="480" t="s">
        <v>48</v>
      </c>
      <c r="U1245" s="480"/>
      <c r="V1245" s="927">
        <f>'事業主控（こちらにご入力下さい）'!V1245</f>
        <v>0</v>
      </c>
      <c r="W1245" s="928"/>
      <c r="X1245" s="928"/>
      <c r="Y1245" s="928"/>
      <c r="Z1245" s="927">
        <f>'事業主控（こちらにご入力下さい）'!Z1245</f>
        <v>0</v>
      </c>
      <c r="AA1245" s="928"/>
      <c r="AB1245" s="928"/>
      <c r="AC1245" s="928"/>
      <c r="AD1245" s="927">
        <f>'事業主控（こちらにご入力下さい）'!AD1245</f>
        <v>0</v>
      </c>
      <c r="AE1245" s="928"/>
      <c r="AF1245" s="928"/>
      <c r="AG1245" s="928"/>
      <c r="AH1245" s="927">
        <f>'事業主控（こちらにご入力下さい）'!AH1245</f>
        <v>0</v>
      </c>
      <c r="AI1245" s="928"/>
      <c r="AJ1245" s="928"/>
      <c r="AK1245" s="1082"/>
      <c r="AL1245" s="439">
        <f>'事業主控（こちらにご入力下さい）'!AL1245</f>
        <v>0</v>
      </c>
      <c r="AM1245" s="1081"/>
      <c r="AN1245" s="708">
        <f>'事業主控（こちらにご入力下さい）'!AN1245</f>
        <v>0</v>
      </c>
      <c r="AO1245" s="709"/>
      <c r="AP1245" s="709"/>
      <c r="AQ1245" s="709"/>
      <c r="AR1245" s="709"/>
      <c r="AS1245" s="58"/>
    </row>
    <row r="1246" spans="2:45" ht="18" customHeight="1" x14ac:dyDescent="0.15">
      <c r="B1246" s="1072">
        <f>'事業主控（こちらにご入力下さい）'!B1246</f>
        <v>0</v>
      </c>
      <c r="C1246" s="1073"/>
      <c r="D1246" s="1073"/>
      <c r="E1246" s="1073"/>
      <c r="F1246" s="1073"/>
      <c r="G1246" s="1073"/>
      <c r="H1246" s="1073"/>
      <c r="I1246" s="1160"/>
      <c r="J1246" s="1072">
        <f>'事業主控（こちらにご入力下さい）'!J1246</f>
        <v>0</v>
      </c>
      <c r="K1246" s="1073"/>
      <c r="L1246" s="1073"/>
      <c r="M1246" s="1073"/>
      <c r="N1246" s="1074"/>
      <c r="O1246" s="71">
        <f>'事業主控（こちらにご入力下さい）'!O1246</f>
        <v>0</v>
      </c>
      <c r="P1246" s="5" t="s">
        <v>45</v>
      </c>
      <c r="Q1246" s="71">
        <f>'事業主控（こちらにご入力下さい）'!Q1246</f>
        <v>0</v>
      </c>
      <c r="R1246" s="5" t="s">
        <v>46</v>
      </c>
      <c r="S1246" s="71">
        <f>'事業主控（こちらにご入力下さい）'!S1246</f>
        <v>0</v>
      </c>
      <c r="T1246" s="1022" t="s">
        <v>47</v>
      </c>
      <c r="U1246" s="1022"/>
      <c r="V1246" s="742">
        <f>'事業主控（こちらにご入力下さい）'!V1246</f>
        <v>0</v>
      </c>
      <c r="W1246" s="743"/>
      <c r="X1246" s="743"/>
      <c r="Y1246" s="66"/>
      <c r="Z1246" s="53"/>
      <c r="AA1246" s="73"/>
      <c r="AB1246" s="73"/>
      <c r="AC1246" s="66"/>
      <c r="AD1246" s="53"/>
      <c r="AE1246" s="73"/>
      <c r="AF1246" s="73"/>
      <c r="AG1246" s="66"/>
      <c r="AH1246" s="744">
        <f>'事業主控（こちらにご入力下さい）'!AH1246</f>
        <v>0</v>
      </c>
      <c r="AI1246" s="745"/>
      <c r="AJ1246" s="745"/>
      <c r="AK1246" s="1080"/>
      <c r="AL1246" s="53"/>
      <c r="AM1246" s="54"/>
      <c r="AN1246" s="744">
        <f>'事業主控（こちらにご入力下さい）'!AN1246</f>
        <v>0</v>
      </c>
      <c r="AO1246" s="745"/>
      <c r="AP1246" s="745"/>
      <c r="AQ1246" s="745"/>
      <c r="AR1246" s="745"/>
      <c r="AS1246" s="74"/>
    </row>
    <row r="1247" spans="2:45" ht="18" customHeight="1" x14ac:dyDescent="0.15">
      <c r="B1247" s="1075"/>
      <c r="C1247" s="1076"/>
      <c r="D1247" s="1076"/>
      <c r="E1247" s="1076"/>
      <c r="F1247" s="1076"/>
      <c r="G1247" s="1076"/>
      <c r="H1247" s="1076"/>
      <c r="I1247" s="1161"/>
      <c r="J1247" s="1075"/>
      <c r="K1247" s="1076"/>
      <c r="L1247" s="1076"/>
      <c r="M1247" s="1076"/>
      <c r="N1247" s="1077"/>
      <c r="O1247" s="75">
        <f>'事業主控（こちらにご入力下さい）'!O1247</f>
        <v>0</v>
      </c>
      <c r="P1247" s="16" t="s">
        <v>45</v>
      </c>
      <c r="Q1247" s="75">
        <f>'事業主控（こちらにご入力下さい）'!Q1247</f>
        <v>0</v>
      </c>
      <c r="R1247" s="16" t="s">
        <v>46</v>
      </c>
      <c r="S1247" s="75">
        <f>'事業主控（こちらにご入力下さい）'!S1247</f>
        <v>0</v>
      </c>
      <c r="T1247" s="480" t="s">
        <v>48</v>
      </c>
      <c r="U1247" s="480"/>
      <c r="V1247" s="927">
        <f>'事業主控（こちらにご入力下さい）'!V1247</f>
        <v>0</v>
      </c>
      <c r="W1247" s="928"/>
      <c r="X1247" s="928"/>
      <c r="Y1247" s="928"/>
      <c r="Z1247" s="927">
        <f>'事業主控（こちらにご入力下さい）'!Z1247</f>
        <v>0</v>
      </c>
      <c r="AA1247" s="928"/>
      <c r="AB1247" s="928"/>
      <c r="AC1247" s="928"/>
      <c r="AD1247" s="927">
        <f>'事業主控（こちらにご入力下さい）'!AD1247</f>
        <v>0</v>
      </c>
      <c r="AE1247" s="928"/>
      <c r="AF1247" s="928"/>
      <c r="AG1247" s="928"/>
      <c r="AH1247" s="927">
        <f>'事業主控（こちらにご入力下さい）'!AH1247</f>
        <v>0</v>
      </c>
      <c r="AI1247" s="928"/>
      <c r="AJ1247" s="928"/>
      <c r="AK1247" s="1082"/>
      <c r="AL1247" s="439">
        <f>'事業主控（こちらにご入力下さい）'!AL1247</f>
        <v>0</v>
      </c>
      <c r="AM1247" s="1081"/>
      <c r="AN1247" s="708">
        <f>'事業主控（こちらにご入力下さい）'!AN1247</f>
        <v>0</v>
      </c>
      <c r="AO1247" s="709"/>
      <c r="AP1247" s="709"/>
      <c r="AQ1247" s="709"/>
      <c r="AR1247" s="709"/>
      <c r="AS1247" s="58"/>
    </row>
    <row r="1248" spans="2:45" ht="18" customHeight="1" x14ac:dyDescent="0.15">
      <c r="B1248" s="1072">
        <f>'事業主控（こちらにご入力下さい）'!B1248</f>
        <v>0</v>
      </c>
      <c r="C1248" s="1073"/>
      <c r="D1248" s="1073"/>
      <c r="E1248" s="1073"/>
      <c r="F1248" s="1073"/>
      <c r="G1248" s="1073"/>
      <c r="H1248" s="1073"/>
      <c r="I1248" s="1160"/>
      <c r="J1248" s="1072">
        <f>'事業主控（こちらにご入力下さい）'!J1248</f>
        <v>0</v>
      </c>
      <c r="K1248" s="1073"/>
      <c r="L1248" s="1073"/>
      <c r="M1248" s="1073"/>
      <c r="N1248" s="1074"/>
      <c r="O1248" s="71">
        <f>'事業主控（こちらにご入力下さい）'!O1248</f>
        <v>0</v>
      </c>
      <c r="P1248" s="5" t="s">
        <v>45</v>
      </c>
      <c r="Q1248" s="71">
        <f>'事業主控（こちらにご入力下さい）'!Q1248</f>
        <v>0</v>
      </c>
      <c r="R1248" s="5" t="s">
        <v>46</v>
      </c>
      <c r="S1248" s="71">
        <f>'事業主控（こちらにご入力下さい）'!S1248</f>
        <v>0</v>
      </c>
      <c r="T1248" s="1022" t="s">
        <v>47</v>
      </c>
      <c r="U1248" s="1022"/>
      <c r="V1248" s="742">
        <f>'事業主控（こちらにご入力下さい）'!V1248</f>
        <v>0</v>
      </c>
      <c r="W1248" s="743"/>
      <c r="X1248" s="743"/>
      <c r="Y1248" s="66"/>
      <c r="Z1248" s="53"/>
      <c r="AA1248" s="73"/>
      <c r="AB1248" s="73"/>
      <c r="AC1248" s="66"/>
      <c r="AD1248" s="53"/>
      <c r="AE1248" s="73"/>
      <c r="AF1248" s="73"/>
      <c r="AG1248" s="66"/>
      <c r="AH1248" s="744">
        <f>'事業主控（こちらにご入力下さい）'!AH1248</f>
        <v>0</v>
      </c>
      <c r="AI1248" s="745"/>
      <c r="AJ1248" s="745"/>
      <c r="AK1248" s="1080"/>
      <c r="AL1248" s="53"/>
      <c r="AM1248" s="54"/>
      <c r="AN1248" s="744">
        <f>'事業主控（こちらにご入力下さい）'!AN1248</f>
        <v>0</v>
      </c>
      <c r="AO1248" s="745"/>
      <c r="AP1248" s="745"/>
      <c r="AQ1248" s="745"/>
      <c r="AR1248" s="745"/>
      <c r="AS1248" s="74"/>
    </row>
    <row r="1249" spans="2:45" ht="18" customHeight="1" x14ac:dyDescent="0.15">
      <c r="B1249" s="1075"/>
      <c r="C1249" s="1076"/>
      <c r="D1249" s="1076"/>
      <c r="E1249" s="1076"/>
      <c r="F1249" s="1076"/>
      <c r="G1249" s="1076"/>
      <c r="H1249" s="1076"/>
      <c r="I1249" s="1161"/>
      <c r="J1249" s="1075"/>
      <c r="K1249" s="1076"/>
      <c r="L1249" s="1076"/>
      <c r="M1249" s="1076"/>
      <c r="N1249" s="1077"/>
      <c r="O1249" s="75">
        <f>'事業主控（こちらにご入力下さい）'!O1249</f>
        <v>0</v>
      </c>
      <c r="P1249" s="16" t="s">
        <v>45</v>
      </c>
      <c r="Q1249" s="75">
        <f>'事業主控（こちらにご入力下さい）'!Q1249</f>
        <v>0</v>
      </c>
      <c r="R1249" s="16" t="s">
        <v>46</v>
      </c>
      <c r="S1249" s="75">
        <f>'事業主控（こちらにご入力下さい）'!S1249</f>
        <v>0</v>
      </c>
      <c r="T1249" s="480" t="s">
        <v>48</v>
      </c>
      <c r="U1249" s="480"/>
      <c r="V1249" s="927">
        <f>'事業主控（こちらにご入力下さい）'!V1249</f>
        <v>0</v>
      </c>
      <c r="W1249" s="928"/>
      <c r="X1249" s="928"/>
      <c r="Y1249" s="928"/>
      <c r="Z1249" s="927">
        <f>'事業主控（こちらにご入力下さい）'!Z1249</f>
        <v>0</v>
      </c>
      <c r="AA1249" s="928"/>
      <c r="AB1249" s="928"/>
      <c r="AC1249" s="928"/>
      <c r="AD1249" s="927">
        <f>'事業主控（こちらにご入力下さい）'!AD1249</f>
        <v>0</v>
      </c>
      <c r="AE1249" s="928"/>
      <c r="AF1249" s="928"/>
      <c r="AG1249" s="928"/>
      <c r="AH1249" s="927">
        <f>'事業主控（こちらにご入力下さい）'!AH1249</f>
        <v>0</v>
      </c>
      <c r="AI1249" s="928"/>
      <c r="AJ1249" s="928"/>
      <c r="AK1249" s="1082"/>
      <c r="AL1249" s="439">
        <f>'事業主控（こちらにご入力下さい）'!AL1249</f>
        <v>0</v>
      </c>
      <c r="AM1249" s="1081"/>
      <c r="AN1249" s="708">
        <f>'事業主控（こちらにご入力下さい）'!AN1249</f>
        <v>0</v>
      </c>
      <c r="AO1249" s="709"/>
      <c r="AP1249" s="709"/>
      <c r="AQ1249" s="709"/>
      <c r="AR1249" s="709"/>
      <c r="AS1249" s="58"/>
    </row>
    <row r="1250" spans="2:45" ht="18" customHeight="1" x14ac:dyDescent="0.15">
      <c r="B1250" s="1072">
        <f>'事業主控（こちらにご入力下さい）'!B1250</f>
        <v>0</v>
      </c>
      <c r="C1250" s="1073"/>
      <c r="D1250" s="1073"/>
      <c r="E1250" s="1073"/>
      <c r="F1250" s="1073"/>
      <c r="G1250" s="1073"/>
      <c r="H1250" s="1073"/>
      <c r="I1250" s="1160"/>
      <c r="J1250" s="1072">
        <f>'事業主控（こちらにご入力下さい）'!J1250</f>
        <v>0</v>
      </c>
      <c r="K1250" s="1073"/>
      <c r="L1250" s="1073"/>
      <c r="M1250" s="1073"/>
      <c r="N1250" s="1074"/>
      <c r="O1250" s="71">
        <f>'事業主控（こちらにご入力下さい）'!O1250</f>
        <v>0</v>
      </c>
      <c r="P1250" s="5" t="s">
        <v>45</v>
      </c>
      <c r="Q1250" s="71">
        <f>'事業主控（こちらにご入力下さい）'!Q1250</f>
        <v>0</v>
      </c>
      <c r="R1250" s="5" t="s">
        <v>46</v>
      </c>
      <c r="S1250" s="71">
        <f>'事業主控（こちらにご入力下さい）'!S1250</f>
        <v>0</v>
      </c>
      <c r="T1250" s="1022" t="s">
        <v>47</v>
      </c>
      <c r="U1250" s="1022"/>
      <c r="V1250" s="742">
        <f>'事業主控（こちらにご入力下さい）'!V1250</f>
        <v>0</v>
      </c>
      <c r="W1250" s="743"/>
      <c r="X1250" s="743"/>
      <c r="Y1250" s="66"/>
      <c r="Z1250" s="53"/>
      <c r="AA1250" s="73"/>
      <c r="AB1250" s="73"/>
      <c r="AC1250" s="66"/>
      <c r="AD1250" s="53"/>
      <c r="AE1250" s="73"/>
      <c r="AF1250" s="73"/>
      <c r="AG1250" s="66"/>
      <c r="AH1250" s="744">
        <f>'事業主控（こちらにご入力下さい）'!AH1250</f>
        <v>0</v>
      </c>
      <c r="AI1250" s="745"/>
      <c r="AJ1250" s="745"/>
      <c r="AK1250" s="1080"/>
      <c r="AL1250" s="53"/>
      <c r="AM1250" s="54"/>
      <c r="AN1250" s="744">
        <f>'事業主控（こちらにご入力下さい）'!AN1250</f>
        <v>0</v>
      </c>
      <c r="AO1250" s="745"/>
      <c r="AP1250" s="745"/>
      <c r="AQ1250" s="745"/>
      <c r="AR1250" s="745"/>
      <c r="AS1250" s="74"/>
    </row>
    <row r="1251" spans="2:45" ht="18" customHeight="1" x14ac:dyDescent="0.15">
      <c r="B1251" s="1075"/>
      <c r="C1251" s="1076"/>
      <c r="D1251" s="1076"/>
      <c r="E1251" s="1076"/>
      <c r="F1251" s="1076"/>
      <c r="G1251" s="1076"/>
      <c r="H1251" s="1076"/>
      <c r="I1251" s="1161"/>
      <c r="J1251" s="1075"/>
      <c r="K1251" s="1076"/>
      <c r="L1251" s="1076"/>
      <c r="M1251" s="1076"/>
      <c r="N1251" s="1077"/>
      <c r="O1251" s="75">
        <f>'事業主控（こちらにご入力下さい）'!O1251</f>
        <v>0</v>
      </c>
      <c r="P1251" s="16" t="s">
        <v>45</v>
      </c>
      <c r="Q1251" s="75">
        <f>'事業主控（こちらにご入力下さい）'!Q1251</f>
        <v>0</v>
      </c>
      <c r="R1251" s="16" t="s">
        <v>46</v>
      </c>
      <c r="S1251" s="75">
        <f>'事業主控（こちらにご入力下さい）'!S1251</f>
        <v>0</v>
      </c>
      <c r="T1251" s="480" t="s">
        <v>48</v>
      </c>
      <c r="U1251" s="480"/>
      <c r="V1251" s="927">
        <f>'事業主控（こちらにご入力下さい）'!V1251</f>
        <v>0</v>
      </c>
      <c r="W1251" s="928"/>
      <c r="X1251" s="928"/>
      <c r="Y1251" s="928"/>
      <c r="Z1251" s="927">
        <f>'事業主控（こちらにご入力下さい）'!Z1251</f>
        <v>0</v>
      </c>
      <c r="AA1251" s="928"/>
      <c r="AB1251" s="928"/>
      <c r="AC1251" s="928"/>
      <c r="AD1251" s="927">
        <f>'事業主控（こちらにご入力下さい）'!AD1251</f>
        <v>0</v>
      </c>
      <c r="AE1251" s="928"/>
      <c r="AF1251" s="928"/>
      <c r="AG1251" s="928"/>
      <c r="AH1251" s="927">
        <f>'事業主控（こちらにご入力下さい）'!AH1251</f>
        <v>0</v>
      </c>
      <c r="AI1251" s="928"/>
      <c r="AJ1251" s="928"/>
      <c r="AK1251" s="1082"/>
      <c r="AL1251" s="439">
        <f>'事業主控（こちらにご入力下さい）'!AL1251</f>
        <v>0</v>
      </c>
      <c r="AM1251" s="1081"/>
      <c r="AN1251" s="708">
        <f>'事業主控（こちらにご入力下さい）'!AN1251</f>
        <v>0</v>
      </c>
      <c r="AO1251" s="709"/>
      <c r="AP1251" s="709"/>
      <c r="AQ1251" s="709"/>
      <c r="AR1251" s="709"/>
      <c r="AS1251" s="58"/>
    </row>
    <row r="1252" spans="2:45" ht="18" customHeight="1" x14ac:dyDescent="0.15">
      <c r="B1252" s="441" t="s">
        <v>85</v>
      </c>
      <c r="C1252" s="442"/>
      <c r="D1252" s="442"/>
      <c r="E1252" s="443"/>
      <c r="F1252" s="1163">
        <f>'事業主控（こちらにご入力下さい）'!F1252</f>
        <v>0</v>
      </c>
      <c r="G1252" s="1164"/>
      <c r="H1252" s="1164"/>
      <c r="I1252" s="1164"/>
      <c r="J1252" s="1164"/>
      <c r="K1252" s="1164"/>
      <c r="L1252" s="1164"/>
      <c r="M1252" s="1164"/>
      <c r="N1252" s="1165"/>
      <c r="O1252" s="441" t="s">
        <v>63</v>
      </c>
      <c r="P1252" s="442"/>
      <c r="Q1252" s="442"/>
      <c r="R1252" s="442"/>
      <c r="S1252" s="442"/>
      <c r="T1252" s="442"/>
      <c r="U1252" s="443"/>
      <c r="V1252" s="744">
        <f>'事業主控（こちらにご入力下さい）'!V1252</f>
        <v>0</v>
      </c>
      <c r="W1252" s="745"/>
      <c r="X1252" s="745"/>
      <c r="Y1252" s="1080"/>
      <c r="Z1252" s="53"/>
      <c r="AA1252" s="73"/>
      <c r="AB1252" s="73"/>
      <c r="AC1252" s="66"/>
      <c r="AD1252" s="53"/>
      <c r="AE1252" s="73"/>
      <c r="AF1252" s="73"/>
      <c r="AG1252" s="66"/>
      <c r="AH1252" s="744">
        <f>'事業主控（こちらにご入力下さい）'!AH1252</f>
        <v>0</v>
      </c>
      <c r="AI1252" s="745"/>
      <c r="AJ1252" s="745"/>
      <c r="AK1252" s="1080"/>
      <c r="AL1252" s="53"/>
      <c r="AM1252" s="54"/>
      <c r="AN1252" s="744">
        <f>'事業主控（こちらにご入力下さい）'!AN1252</f>
        <v>0</v>
      </c>
      <c r="AO1252" s="745"/>
      <c r="AP1252" s="745"/>
      <c r="AQ1252" s="745"/>
      <c r="AR1252" s="745"/>
      <c r="AS1252" s="74"/>
    </row>
    <row r="1253" spans="2:45" ht="18" customHeight="1" x14ac:dyDescent="0.15">
      <c r="B1253" s="444"/>
      <c r="C1253" s="445"/>
      <c r="D1253" s="445"/>
      <c r="E1253" s="446"/>
      <c r="F1253" s="1166"/>
      <c r="G1253" s="1167"/>
      <c r="H1253" s="1167"/>
      <c r="I1253" s="1167"/>
      <c r="J1253" s="1167"/>
      <c r="K1253" s="1167"/>
      <c r="L1253" s="1167"/>
      <c r="M1253" s="1167"/>
      <c r="N1253" s="1168"/>
      <c r="O1253" s="444"/>
      <c r="P1253" s="445"/>
      <c r="Q1253" s="445"/>
      <c r="R1253" s="445"/>
      <c r="S1253" s="445"/>
      <c r="T1253" s="445"/>
      <c r="U1253" s="446"/>
      <c r="V1253" s="434">
        <f>'事業主控（こちらにご入力下さい）'!V1253</f>
        <v>0</v>
      </c>
      <c r="W1253" s="1054"/>
      <c r="X1253" s="1054"/>
      <c r="Y1253" s="1055"/>
      <c r="Z1253" s="434">
        <f>'事業主控（こちらにご入力下さい）'!Z1253</f>
        <v>0</v>
      </c>
      <c r="AA1253" s="1052"/>
      <c r="AB1253" s="1052"/>
      <c r="AC1253" s="1053"/>
      <c r="AD1253" s="434">
        <f>'事業主控（こちらにご入力下さい）'!AD1253</f>
        <v>0</v>
      </c>
      <c r="AE1253" s="1052"/>
      <c r="AF1253" s="1052"/>
      <c r="AG1253" s="1053"/>
      <c r="AH1253" s="434">
        <f>'事業主控（こちらにご入力下さい）'!AH1253</f>
        <v>0</v>
      </c>
      <c r="AI1253" s="435"/>
      <c r="AJ1253" s="435"/>
      <c r="AK1253" s="435"/>
      <c r="AL1253" s="55"/>
      <c r="AM1253" s="56"/>
      <c r="AN1253" s="434">
        <f>'事業主控（こちらにご入力下さい）'!AN1253</f>
        <v>0</v>
      </c>
      <c r="AO1253" s="1054"/>
      <c r="AP1253" s="1054"/>
      <c r="AQ1253" s="1054"/>
      <c r="AR1253" s="1054"/>
      <c r="AS1253" s="182"/>
    </row>
    <row r="1254" spans="2:45" ht="18" customHeight="1" x14ac:dyDescent="0.15">
      <c r="B1254" s="447"/>
      <c r="C1254" s="448"/>
      <c r="D1254" s="448"/>
      <c r="E1254" s="449"/>
      <c r="F1254" s="1169"/>
      <c r="G1254" s="1170"/>
      <c r="H1254" s="1170"/>
      <c r="I1254" s="1170"/>
      <c r="J1254" s="1170"/>
      <c r="K1254" s="1170"/>
      <c r="L1254" s="1170"/>
      <c r="M1254" s="1170"/>
      <c r="N1254" s="1171"/>
      <c r="O1254" s="447"/>
      <c r="P1254" s="448"/>
      <c r="Q1254" s="448"/>
      <c r="R1254" s="448"/>
      <c r="S1254" s="448"/>
      <c r="T1254" s="448"/>
      <c r="U1254" s="449"/>
      <c r="V1254" s="708">
        <f>'事業主控（こちらにご入力下さい）'!V1254</f>
        <v>0</v>
      </c>
      <c r="W1254" s="709"/>
      <c r="X1254" s="709"/>
      <c r="Y1254" s="1079"/>
      <c r="Z1254" s="708">
        <f>'事業主控（こちらにご入力下さい）'!Z1254</f>
        <v>0</v>
      </c>
      <c r="AA1254" s="709"/>
      <c r="AB1254" s="709"/>
      <c r="AC1254" s="1079"/>
      <c r="AD1254" s="708">
        <f>'事業主控（こちらにご入力下さい）'!AD1254</f>
        <v>0</v>
      </c>
      <c r="AE1254" s="709"/>
      <c r="AF1254" s="709"/>
      <c r="AG1254" s="1079"/>
      <c r="AH1254" s="708">
        <f>'事業主控（こちらにご入力下さい）'!AH1254</f>
        <v>0</v>
      </c>
      <c r="AI1254" s="709"/>
      <c r="AJ1254" s="709"/>
      <c r="AK1254" s="1079"/>
      <c r="AL1254" s="57"/>
      <c r="AM1254" s="58"/>
      <c r="AN1254" s="708">
        <f>'事業主控（こちらにご入力下さい）'!AN1254</f>
        <v>0</v>
      </c>
      <c r="AO1254" s="709"/>
      <c r="AP1254" s="709"/>
      <c r="AQ1254" s="709"/>
      <c r="AR1254" s="709"/>
      <c r="AS1254" s="58"/>
    </row>
    <row r="1255" spans="2:45" ht="18" customHeight="1" x14ac:dyDescent="0.15">
      <c r="AN1255" s="1078">
        <f>'事業主控（こちらにご入力下さい）'!AN1255:AR1255</f>
        <v>0</v>
      </c>
      <c r="AO1255" s="1078"/>
      <c r="AP1255" s="1078"/>
      <c r="AQ1255" s="1078"/>
      <c r="AR1255" s="1078"/>
    </row>
    <row r="1256" spans="2:45" ht="31.5" customHeight="1" x14ac:dyDescent="0.15">
      <c r="AN1256" s="82"/>
      <c r="AO1256" s="82"/>
      <c r="AP1256" s="82"/>
      <c r="AQ1256" s="82"/>
      <c r="AR1256" s="82"/>
    </row>
    <row r="1257" spans="2:45" ht="12.95" customHeight="1" x14ac:dyDescent="0.15"/>
    <row r="1258" spans="2:45" ht="12.95" customHeight="1" x14ac:dyDescent="0.15"/>
    <row r="1259" spans="2:45" ht="12.95" customHeight="1" x14ac:dyDescent="0.15"/>
  </sheetData>
  <sheetProtection sheet="1" selectLockedCells="1"/>
  <dataConsolidate/>
  <mergeCells count="5179">
    <mergeCell ref="B127:D135"/>
    <mergeCell ref="C109:I110"/>
    <mergeCell ref="B109:B110"/>
    <mergeCell ref="C111:I112"/>
    <mergeCell ref="B111:B112"/>
    <mergeCell ref="C113:I114"/>
    <mergeCell ref="B113:B114"/>
    <mergeCell ref="C115:I116"/>
    <mergeCell ref="B115:B116"/>
    <mergeCell ref="C117:I118"/>
    <mergeCell ref="B117:B118"/>
    <mergeCell ref="C119:I120"/>
    <mergeCell ref="B119:B120"/>
    <mergeCell ref="C121:I122"/>
    <mergeCell ref="B121:B122"/>
    <mergeCell ref="C123:I124"/>
    <mergeCell ref="B123:B124"/>
    <mergeCell ref="C125:I126"/>
    <mergeCell ref="B125:B126"/>
    <mergeCell ref="F127:N127"/>
    <mergeCell ref="F128:N128"/>
    <mergeCell ref="F129:N129"/>
    <mergeCell ref="F130:N130"/>
    <mergeCell ref="F131:N131"/>
    <mergeCell ref="F132:N132"/>
    <mergeCell ref="F133:N133"/>
    <mergeCell ref="F134:N134"/>
    <mergeCell ref="F135:N135"/>
    <mergeCell ref="J125:N126"/>
    <mergeCell ref="J123:N124"/>
    <mergeCell ref="J121:N122"/>
    <mergeCell ref="J119:N120"/>
    <mergeCell ref="B80:D88"/>
    <mergeCell ref="C62:I63"/>
    <mergeCell ref="B62:B63"/>
    <mergeCell ref="C64:I65"/>
    <mergeCell ref="B64:B65"/>
    <mergeCell ref="C66:I67"/>
    <mergeCell ref="B66:B67"/>
    <mergeCell ref="C68:I69"/>
    <mergeCell ref="B68:B69"/>
    <mergeCell ref="C70:I71"/>
    <mergeCell ref="B70:B71"/>
    <mergeCell ref="C72:I73"/>
    <mergeCell ref="B72:B73"/>
    <mergeCell ref="C74:I75"/>
    <mergeCell ref="B74:B75"/>
    <mergeCell ref="C76:I77"/>
    <mergeCell ref="B76:B77"/>
    <mergeCell ref="C78:I79"/>
    <mergeCell ref="B78:B79"/>
    <mergeCell ref="F80:N80"/>
    <mergeCell ref="F81:N81"/>
    <mergeCell ref="F82:N82"/>
    <mergeCell ref="F83:N83"/>
    <mergeCell ref="F84:N84"/>
    <mergeCell ref="J64:N65"/>
    <mergeCell ref="J66:N67"/>
    <mergeCell ref="F85:N85"/>
    <mergeCell ref="F86:N86"/>
    <mergeCell ref="F87:N87"/>
    <mergeCell ref="F88:N88"/>
    <mergeCell ref="AM772:AP773"/>
    <mergeCell ref="AM813:AP814"/>
    <mergeCell ref="AM854:AP855"/>
    <mergeCell ref="AM895:AP896"/>
    <mergeCell ref="AM936:AP937"/>
    <mergeCell ref="AM977:AP978"/>
    <mergeCell ref="AM1018:AP1019"/>
    <mergeCell ref="AM1059:AP1060"/>
    <mergeCell ref="AM1100:AP1101"/>
    <mergeCell ref="AM1141:AP1142"/>
    <mergeCell ref="AM1182:AP1183"/>
    <mergeCell ref="AM1223:AP1224"/>
    <mergeCell ref="AM5:AP6"/>
    <mergeCell ref="AM51:AP52"/>
    <mergeCell ref="AM98:AP99"/>
    <mergeCell ref="AM145:AP146"/>
    <mergeCell ref="AM192:AP193"/>
    <mergeCell ref="AM239:AP240"/>
    <mergeCell ref="AM280:AP281"/>
    <mergeCell ref="AM321:AP322"/>
    <mergeCell ref="AM362:AP363"/>
    <mergeCell ref="AM403:AP404"/>
    <mergeCell ref="AM444:AP445"/>
    <mergeCell ref="AM485:AP486"/>
    <mergeCell ref="AM526:AP527"/>
    <mergeCell ref="AM567:AP568"/>
    <mergeCell ref="AM608:AP609"/>
    <mergeCell ref="AM649:AP650"/>
    <mergeCell ref="AM690:AP691"/>
    <mergeCell ref="AN1214:AR1214"/>
    <mergeCell ref="AR1186:AS1188"/>
    <mergeCell ref="AN1196:AR1196"/>
    <mergeCell ref="V1007:Y1007"/>
    <mergeCell ref="Z1007:AC1007"/>
    <mergeCell ref="AD1007:AG1007"/>
    <mergeCell ref="AH1007:AK1007"/>
    <mergeCell ref="AN1007:AR1007"/>
    <mergeCell ref="V1048:Y1048"/>
    <mergeCell ref="Z1048:AC1048"/>
    <mergeCell ref="AD1048:AG1048"/>
    <mergeCell ref="AH1048:AK1048"/>
    <mergeCell ref="AN1048:AR1048"/>
    <mergeCell ref="V1089:Y1089"/>
    <mergeCell ref="Z1089:AC1089"/>
    <mergeCell ref="AD1089:AG1089"/>
    <mergeCell ref="AH1089:AK1089"/>
    <mergeCell ref="AN1089:AR1089"/>
    <mergeCell ref="V1130:Y1130"/>
    <mergeCell ref="Z1130:AC1130"/>
    <mergeCell ref="AN1104:AO1106"/>
    <mergeCell ref="AP1104:AQ1106"/>
    <mergeCell ref="AR1104:AS1106"/>
    <mergeCell ref="AN1114:AR1114"/>
    <mergeCell ref="AN1112:AR1112"/>
    <mergeCell ref="V1090:Y1090"/>
    <mergeCell ref="AD1090:AG1090"/>
    <mergeCell ref="AH1090:AK1090"/>
    <mergeCell ref="AN1090:AR1090"/>
    <mergeCell ref="V1126:Y1126"/>
    <mergeCell ref="Z1126:AC1126"/>
    <mergeCell ref="AD1126:AG1126"/>
    <mergeCell ref="AH1126:AK1126"/>
    <mergeCell ref="AL1126:AM1126"/>
    <mergeCell ref="AN1126:AR1126"/>
    <mergeCell ref="V1171:Y1171"/>
    <mergeCell ref="Z1171:AC1171"/>
    <mergeCell ref="AD1171:AG1171"/>
    <mergeCell ref="AH1171:AK1171"/>
    <mergeCell ref="AN1171:AR1171"/>
    <mergeCell ref="V1212:Y1212"/>
    <mergeCell ref="Z1212:AC1212"/>
    <mergeCell ref="AD1212:AG1212"/>
    <mergeCell ref="AH1212:AK1212"/>
    <mergeCell ref="AN1212:AR1212"/>
    <mergeCell ref="V761:Y761"/>
    <mergeCell ref="Z761:AC761"/>
    <mergeCell ref="AD761:AG761"/>
    <mergeCell ref="AH761:AK761"/>
    <mergeCell ref="AN761:AR761"/>
    <mergeCell ref="V802:Y802"/>
    <mergeCell ref="Z802:AC802"/>
    <mergeCell ref="AD802:AG802"/>
    <mergeCell ref="AH802:AK802"/>
    <mergeCell ref="AN802:AR802"/>
    <mergeCell ref="V843:Y843"/>
    <mergeCell ref="Z843:AC843"/>
    <mergeCell ref="AD843:AG843"/>
    <mergeCell ref="AH843:AK843"/>
    <mergeCell ref="AN843:AR843"/>
    <mergeCell ref="V884:Y884"/>
    <mergeCell ref="Z884:AC884"/>
    <mergeCell ref="AD884:AG884"/>
    <mergeCell ref="AH884:AK884"/>
    <mergeCell ref="AN884:AR884"/>
    <mergeCell ref="AN1186:AO1188"/>
    <mergeCell ref="AP1186:AQ1188"/>
    <mergeCell ref="V597:Y597"/>
    <mergeCell ref="Z597:AC597"/>
    <mergeCell ref="AD597:AG597"/>
    <mergeCell ref="AH597:AK597"/>
    <mergeCell ref="AN597:AR597"/>
    <mergeCell ref="V638:Y638"/>
    <mergeCell ref="Z638:AC638"/>
    <mergeCell ref="AD638:AG638"/>
    <mergeCell ref="AH638:AK638"/>
    <mergeCell ref="AN638:AR638"/>
    <mergeCell ref="V679:Y679"/>
    <mergeCell ref="Z679:AC679"/>
    <mergeCell ref="AD679:AG679"/>
    <mergeCell ref="AH679:AK679"/>
    <mergeCell ref="AN679:AR679"/>
    <mergeCell ref="V720:Y720"/>
    <mergeCell ref="Z720:AC720"/>
    <mergeCell ref="AD720:AG720"/>
    <mergeCell ref="AH720:AK720"/>
    <mergeCell ref="AN720:AR720"/>
    <mergeCell ref="AN694:AO696"/>
    <mergeCell ref="AP694:AQ696"/>
    <mergeCell ref="AR694:AS696"/>
    <mergeCell ref="AN704:AR704"/>
    <mergeCell ref="AN702:AR702"/>
    <mergeCell ref="V680:Y680"/>
    <mergeCell ref="AD680:AG680"/>
    <mergeCell ref="AH680:AK680"/>
    <mergeCell ref="AN680:AR680"/>
    <mergeCell ref="V675:Y675"/>
    <mergeCell ref="Z675:AC675"/>
    <mergeCell ref="AD675:AG675"/>
    <mergeCell ref="V433:Y433"/>
    <mergeCell ref="Z433:AC433"/>
    <mergeCell ref="AD433:AG433"/>
    <mergeCell ref="AH433:AK433"/>
    <mergeCell ref="AN433:AR433"/>
    <mergeCell ref="V474:Y474"/>
    <mergeCell ref="Z474:AC474"/>
    <mergeCell ref="AD474:AG474"/>
    <mergeCell ref="AH474:AK474"/>
    <mergeCell ref="AN474:AR474"/>
    <mergeCell ref="V515:Y515"/>
    <mergeCell ref="Z515:AC515"/>
    <mergeCell ref="AD515:AG515"/>
    <mergeCell ref="AH515:AK515"/>
    <mergeCell ref="AN515:AR515"/>
    <mergeCell ref="V556:Y556"/>
    <mergeCell ref="Z556:AC556"/>
    <mergeCell ref="AD556:AG556"/>
    <mergeCell ref="AH556:AK556"/>
    <mergeCell ref="AN556:AR556"/>
    <mergeCell ref="AL550:AM550"/>
    <mergeCell ref="AN550:AR550"/>
    <mergeCell ref="AH539:AK539"/>
    <mergeCell ref="AD509:AG509"/>
    <mergeCell ref="AN517:AR517"/>
    <mergeCell ref="V509:Y509"/>
    <mergeCell ref="Z509:AC509"/>
    <mergeCell ref="AN501:AR501"/>
    <mergeCell ref="AH503:AK503"/>
    <mergeCell ref="Z501:AC501"/>
    <mergeCell ref="AD501:AG501"/>
    <mergeCell ref="V502:X502"/>
    <mergeCell ref="V269:Y269"/>
    <mergeCell ref="Z269:AC269"/>
    <mergeCell ref="AD269:AG269"/>
    <mergeCell ref="AH269:AK269"/>
    <mergeCell ref="AN269:AR269"/>
    <mergeCell ref="V310:Y310"/>
    <mergeCell ref="Z310:AC310"/>
    <mergeCell ref="AD310:AG310"/>
    <mergeCell ref="AH310:AK310"/>
    <mergeCell ref="AN310:AR310"/>
    <mergeCell ref="V351:Y351"/>
    <mergeCell ref="Z351:AC351"/>
    <mergeCell ref="AD351:AG351"/>
    <mergeCell ref="AH351:AK351"/>
    <mergeCell ref="AN351:AR351"/>
    <mergeCell ref="V392:Y392"/>
    <mergeCell ref="Z392:AC392"/>
    <mergeCell ref="AD392:AG392"/>
    <mergeCell ref="AH392:AK392"/>
    <mergeCell ref="AN392:AR392"/>
    <mergeCell ref="AN366:AO368"/>
    <mergeCell ref="AP366:AQ368"/>
    <mergeCell ref="AR366:AS368"/>
    <mergeCell ref="AN376:AR376"/>
    <mergeCell ref="AN374:AR374"/>
    <mergeCell ref="V352:Y352"/>
    <mergeCell ref="AD352:AG352"/>
    <mergeCell ref="AH352:AK352"/>
    <mergeCell ref="AN352:AR352"/>
    <mergeCell ref="V347:Y347"/>
    <mergeCell ref="Z347:AC347"/>
    <mergeCell ref="AD347:AG347"/>
    <mergeCell ref="V175:Y175"/>
    <mergeCell ref="Z175:AC175"/>
    <mergeCell ref="AD175:AG175"/>
    <mergeCell ref="AH175:AK175"/>
    <mergeCell ref="AN175:AR175"/>
    <mergeCell ref="V222:Y222"/>
    <mergeCell ref="Z222:AC222"/>
    <mergeCell ref="AD222:AG222"/>
    <mergeCell ref="AH222:AK222"/>
    <mergeCell ref="AN222:AR222"/>
    <mergeCell ref="AN196:AO198"/>
    <mergeCell ref="AP196:AQ198"/>
    <mergeCell ref="AR196:AS198"/>
    <mergeCell ref="AN206:AR206"/>
    <mergeCell ref="AN204:AR204"/>
    <mergeCell ref="V182:Y182"/>
    <mergeCell ref="AD182:AG182"/>
    <mergeCell ref="AH182:AK182"/>
    <mergeCell ref="AN182:AR182"/>
    <mergeCell ref="V218:Y218"/>
    <mergeCell ref="Z218:AC218"/>
    <mergeCell ref="AD218:AG218"/>
    <mergeCell ref="AH218:AK218"/>
    <mergeCell ref="AL218:AM218"/>
    <mergeCell ref="AN218:AR218"/>
    <mergeCell ref="AH216:AK216"/>
    <mergeCell ref="AL216:AM216"/>
    <mergeCell ref="AN216:AR216"/>
    <mergeCell ref="AN207:AR207"/>
    <mergeCell ref="AN205:AR205"/>
    <mergeCell ref="V214:Y214"/>
    <mergeCell ref="Z214:AC214"/>
    <mergeCell ref="AN1255:AR1255"/>
    <mergeCell ref="AH1252:AK1252"/>
    <mergeCell ref="AN1252:AR1252"/>
    <mergeCell ref="V1254:Y1254"/>
    <mergeCell ref="Z1254:AC1254"/>
    <mergeCell ref="AD1254:AG1254"/>
    <mergeCell ref="AH1254:AK1254"/>
    <mergeCell ref="AN1254:AR1254"/>
    <mergeCell ref="AH1251:AK1251"/>
    <mergeCell ref="AL1251:AM1251"/>
    <mergeCell ref="AN1251:AR1251"/>
    <mergeCell ref="B1252:E1254"/>
    <mergeCell ref="F1252:N1254"/>
    <mergeCell ref="O1252:U1254"/>
    <mergeCell ref="V1252:Y1252"/>
    <mergeCell ref="B1250:I1251"/>
    <mergeCell ref="J1250:N1251"/>
    <mergeCell ref="T1250:U1250"/>
    <mergeCell ref="V1250:X1250"/>
    <mergeCell ref="AH1250:AK1250"/>
    <mergeCell ref="AN1250:AR1250"/>
    <mergeCell ref="T1251:U1251"/>
    <mergeCell ref="V1251:Y1251"/>
    <mergeCell ref="Z1251:AC1251"/>
    <mergeCell ref="AD1251:AG1251"/>
    <mergeCell ref="V1253:Y1253"/>
    <mergeCell ref="Z1253:AC1253"/>
    <mergeCell ref="AD1253:AG1253"/>
    <mergeCell ref="AH1253:AK1253"/>
    <mergeCell ref="AN1253:AR1253"/>
    <mergeCell ref="AL1241:AM1241"/>
    <mergeCell ref="V1249:Y1249"/>
    <mergeCell ref="Z1249:AC1249"/>
    <mergeCell ref="AD1249:AG1249"/>
    <mergeCell ref="AH1249:AK1249"/>
    <mergeCell ref="AL1249:AM1249"/>
    <mergeCell ref="AN1249:AR1249"/>
    <mergeCell ref="AH1247:AK1247"/>
    <mergeCell ref="AL1247:AM1247"/>
    <mergeCell ref="AN1247:AR1247"/>
    <mergeCell ref="B1248:I1249"/>
    <mergeCell ref="J1248:N1249"/>
    <mergeCell ref="T1248:U1248"/>
    <mergeCell ref="V1248:X1248"/>
    <mergeCell ref="AH1248:AK1248"/>
    <mergeCell ref="AN1248:AR1248"/>
    <mergeCell ref="T1249:U1249"/>
    <mergeCell ref="B1246:I1247"/>
    <mergeCell ref="J1246:N1247"/>
    <mergeCell ref="T1246:U1246"/>
    <mergeCell ref="V1246:X1246"/>
    <mergeCell ref="AH1246:AK1246"/>
    <mergeCell ref="AN1246:AR1246"/>
    <mergeCell ref="T1247:U1247"/>
    <mergeCell ref="V1247:Y1247"/>
    <mergeCell ref="Z1247:AC1247"/>
    <mergeCell ref="AD1247:AG1247"/>
    <mergeCell ref="V1245:Y1245"/>
    <mergeCell ref="Z1245:AC1245"/>
    <mergeCell ref="AD1245:AG1245"/>
    <mergeCell ref="AH1245:AK1245"/>
    <mergeCell ref="AL1245:AM1245"/>
    <mergeCell ref="AN1245:AR1245"/>
    <mergeCell ref="AH1243:AK1243"/>
    <mergeCell ref="AL1243:AM1243"/>
    <mergeCell ref="AN1243:AR1243"/>
    <mergeCell ref="B1244:I1245"/>
    <mergeCell ref="J1244:N1245"/>
    <mergeCell ref="T1244:U1244"/>
    <mergeCell ref="V1244:X1244"/>
    <mergeCell ref="AH1244:AK1244"/>
    <mergeCell ref="AN1244:AR1244"/>
    <mergeCell ref="T1245:U1245"/>
    <mergeCell ref="B1242:I1243"/>
    <mergeCell ref="J1242:N1243"/>
    <mergeCell ref="T1242:U1242"/>
    <mergeCell ref="V1242:X1242"/>
    <mergeCell ref="AH1242:AK1242"/>
    <mergeCell ref="AN1242:AR1242"/>
    <mergeCell ref="T1243:U1243"/>
    <mergeCell ref="V1243:Y1243"/>
    <mergeCell ref="Z1243:AC1243"/>
    <mergeCell ref="AD1243:AG1243"/>
    <mergeCell ref="B1234:I1235"/>
    <mergeCell ref="J1234:N1235"/>
    <mergeCell ref="T1234:U1234"/>
    <mergeCell ref="V1234:X1234"/>
    <mergeCell ref="AH1234:AK1234"/>
    <mergeCell ref="B1236:I1237"/>
    <mergeCell ref="AN1241:AR1241"/>
    <mergeCell ref="AH1239:AK1239"/>
    <mergeCell ref="AL1239:AM1239"/>
    <mergeCell ref="AN1239:AR1239"/>
    <mergeCell ref="B1240:I1241"/>
    <mergeCell ref="J1240:N1241"/>
    <mergeCell ref="T1240:U1240"/>
    <mergeCell ref="V1240:X1240"/>
    <mergeCell ref="AH1240:AK1240"/>
    <mergeCell ref="AN1240:AR1240"/>
    <mergeCell ref="T1241:U1241"/>
    <mergeCell ref="B1238:I1239"/>
    <mergeCell ref="J1238:N1239"/>
    <mergeCell ref="T1238:U1238"/>
    <mergeCell ref="V1238:X1238"/>
    <mergeCell ref="AH1238:AK1238"/>
    <mergeCell ref="V1241:Y1241"/>
    <mergeCell ref="Z1241:AC1241"/>
    <mergeCell ref="AD1241:AG1241"/>
    <mergeCell ref="AH1241:AK1241"/>
    <mergeCell ref="AN1238:AR1238"/>
    <mergeCell ref="T1239:U1239"/>
    <mergeCell ref="T1237:U1237"/>
    <mergeCell ref="V1239:Y1239"/>
    <mergeCell ref="Z1239:AC1239"/>
    <mergeCell ref="AD1239:AG1239"/>
    <mergeCell ref="AN1234:AR1234"/>
    <mergeCell ref="J1236:N1237"/>
    <mergeCell ref="T1236:U1236"/>
    <mergeCell ref="V1236:X1236"/>
    <mergeCell ref="AH1236:AK1236"/>
    <mergeCell ref="AN1236:AR1236"/>
    <mergeCell ref="AL1227:AM1229"/>
    <mergeCell ref="V1237:Y1237"/>
    <mergeCell ref="Z1237:AC1237"/>
    <mergeCell ref="AD1237:AG1237"/>
    <mergeCell ref="AH1237:AK1237"/>
    <mergeCell ref="T1235:U1235"/>
    <mergeCell ref="V1235:Y1235"/>
    <mergeCell ref="Z1235:AC1235"/>
    <mergeCell ref="AD1235:AG1235"/>
    <mergeCell ref="AN1237:AR1237"/>
    <mergeCell ref="AH1235:AK1235"/>
    <mergeCell ref="AL1235:AM1235"/>
    <mergeCell ref="AN1235:AR1235"/>
    <mergeCell ref="AL1237:AM1237"/>
    <mergeCell ref="M1227:N1227"/>
    <mergeCell ref="O1227:T1227"/>
    <mergeCell ref="AN1232:AS1232"/>
    <mergeCell ref="AN1233:AS1233"/>
    <mergeCell ref="AD1232:AG1233"/>
    <mergeCell ref="AH1232:AK1233"/>
    <mergeCell ref="AL1232:AM1233"/>
    <mergeCell ref="B1231:I1233"/>
    <mergeCell ref="J1231:N1233"/>
    <mergeCell ref="O1231:U1233"/>
    <mergeCell ref="AN1231:AS1231"/>
    <mergeCell ref="AR1227:AS1229"/>
    <mergeCell ref="J1228:J1230"/>
    <mergeCell ref="K1228:K1230"/>
    <mergeCell ref="L1228:L1230"/>
    <mergeCell ref="M1228:M1230"/>
    <mergeCell ref="N1228:N1230"/>
    <mergeCell ref="O1228:O1230"/>
    <mergeCell ref="P1228:P1230"/>
    <mergeCell ref="S1228:S1230"/>
    <mergeCell ref="T1228:T1230"/>
    <mergeCell ref="Y1231:AH1231"/>
    <mergeCell ref="AL1231:AM1231"/>
    <mergeCell ref="U1227:W1227"/>
    <mergeCell ref="AN1227:AO1229"/>
    <mergeCell ref="AP1227:AQ1229"/>
    <mergeCell ref="U1228:U1230"/>
    <mergeCell ref="V1232:Y1233"/>
    <mergeCell ref="Z1232:AC1233"/>
    <mergeCell ref="AH1210:AK1210"/>
    <mergeCell ref="AL1210:AM1210"/>
    <mergeCell ref="AN1210:AR1210"/>
    <mergeCell ref="Q1228:Q1230"/>
    <mergeCell ref="R1228:R1230"/>
    <mergeCell ref="W1228:W1230"/>
    <mergeCell ref="V1228:V1230"/>
    <mergeCell ref="Z1213:AC1213"/>
    <mergeCell ref="B1211:E1213"/>
    <mergeCell ref="F1211:N1213"/>
    <mergeCell ref="O1211:U1213"/>
    <mergeCell ref="V1211:Y1211"/>
    <mergeCell ref="AH1211:AK1211"/>
    <mergeCell ref="AN1211:AR1211"/>
    <mergeCell ref="V1213:Y1213"/>
    <mergeCell ref="AH1213:AK1213"/>
    <mergeCell ref="AN1213:AR1213"/>
    <mergeCell ref="AD1213:AG1213"/>
    <mergeCell ref="B1209:I1210"/>
    <mergeCell ref="J1209:N1210"/>
    <mergeCell ref="T1209:U1209"/>
    <mergeCell ref="V1209:X1209"/>
    <mergeCell ref="AH1209:AK1209"/>
    <mergeCell ref="AN1209:AR1209"/>
    <mergeCell ref="T1210:U1210"/>
    <mergeCell ref="V1210:Y1210"/>
    <mergeCell ref="Z1210:AC1210"/>
    <mergeCell ref="AD1210:AG1210"/>
    <mergeCell ref="B1227:I1230"/>
    <mergeCell ref="J1227:K1227"/>
    <mergeCell ref="T1202:U1202"/>
    <mergeCell ref="V1202:Y1202"/>
    <mergeCell ref="Z1202:AC1202"/>
    <mergeCell ref="AD1202:AG1202"/>
    <mergeCell ref="V1208:Y1208"/>
    <mergeCell ref="Z1208:AC1208"/>
    <mergeCell ref="AD1208:AG1208"/>
    <mergeCell ref="AH1208:AK1208"/>
    <mergeCell ref="AL1208:AM1208"/>
    <mergeCell ref="AN1208:AR1208"/>
    <mergeCell ref="AH1206:AK1206"/>
    <mergeCell ref="AL1206:AM1206"/>
    <mergeCell ref="AN1206:AR1206"/>
    <mergeCell ref="B1207:I1208"/>
    <mergeCell ref="J1207:N1208"/>
    <mergeCell ref="T1207:U1207"/>
    <mergeCell ref="V1207:X1207"/>
    <mergeCell ref="AH1207:AK1207"/>
    <mergeCell ref="AN1207:AR1207"/>
    <mergeCell ref="T1208:U1208"/>
    <mergeCell ref="B1205:I1206"/>
    <mergeCell ref="J1205:N1206"/>
    <mergeCell ref="T1205:U1205"/>
    <mergeCell ref="V1205:X1205"/>
    <mergeCell ref="AH1205:AK1205"/>
    <mergeCell ref="AN1205:AR1205"/>
    <mergeCell ref="T1206:U1206"/>
    <mergeCell ref="V1206:Y1206"/>
    <mergeCell ref="Z1206:AC1206"/>
    <mergeCell ref="AD1206:AG1206"/>
    <mergeCell ref="B1197:I1198"/>
    <mergeCell ref="J1197:N1198"/>
    <mergeCell ref="T1197:U1197"/>
    <mergeCell ref="V1197:X1197"/>
    <mergeCell ref="AH1197:AK1197"/>
    <mergeCell ref="AN1197:AR1197"/>
    <mergeCell ref="T1198:U1198"/>
    <mergeCell ref="V1198:Y1198"/>
    <mergeCell ref="Z1198:AC1198"/>
    <mergeCell ref="AD1198:AG1198"/>
    <mergeCell ref="V1204:Y1204"/>
    <mergeCell ref="Z1204:AC1204"/>
    <mergeCell ref="AD1204:AG1204"/>
    <mergeCell ref="AH1204:AK1204"/>
    <mergeCell ref="AL1204:AM1204"/>
    <mergeCell ref="AN1204:AR1204"/>
    <mergeCell ref="AH1202:AK1202"/>
    <mergeCell ref="AL1202:AM1202"/>
    <mergeCell ref="AN1202:AR1202"/>
    <mergeCell ref="B1203:I1204"/>
    <mergeCell ref="J1203:N1204"/>
    <mergeCell ref="T1203:U1203"/>
    <mergeCell ref="V1203:X1203"/>
    <mergeCell ref="AH1203:AK1203"/>
    <mergeCell ref="AN1203:AR1203"/>
    <mergeCell ref="T1204:U1204"/>
    <mergeCell ref="B1201:I1202"/>
    <mergeCell ref="J1201:N1202"/>
    <mergeCell ref="T1201:U1201"/>
    <mergeCell ref="V1201:X1201"/>
    <mergeCell ref="AH1201:AK1201"/>
    <mergeCell ref="AN1201:AR1201"/>
    <mergeCell ref="B1195:I1196"/>
    <mergeCell ref="J1195:N1196"/>
    <mergeCell ref="T1195:U1195"/>
    <mergeCell ref="V1195:X1195"/>
    <mergeCell ref="AH1195:AK1195"/>
    <mergeCell ref="AN1195:AR1195"/>
    <mergeCell ref="B1193:I1194"/>
    <mergeCell ref="J1193:N1194"/>
    <mergeCell ref="T1193:U1193"/>
    <mergeCell ref="V1193:X1193"/>
    <mergeCell ref="AH1193:AK1193"/>
    <mergeCell ref="AN1193:AR1193"/>
    <mergeCell ref="T1194:U1194"/>
    <mergeCell ref="V1194:Y1194"/>
    <mergeCell ref="Z1194:AC1194"/>
    <mergeCell ref="AD1194:AG1194"/>
    <mergeCell ref="V1200:Y1200"/>
    <mergeCell ref="Z1200:AC1200"/>
    <mergeCell ref="AD1200:AG1200"/>
    <mergeCell ref="AH1200:AK1200"/>
    <mergeCell ref="AL1200:AM1200"/>
    <mergeCell ref="AN1200:AR1200"/>
    <mergeCell ref="AH1198:AK1198"/>
    <mergeCell ref="AL1198:AM1198"/>
    <mergeCell ref="AN1198:AR1198"/>
    <mergeCell ref="B1199:I1200"/>
    <mergeCell ref="J1199:N1200"/>
    <mergeCell ref="T1199:U1199"/>
    <mergeCell ref="V1199:X1199"/>
    <mergeCell ref="AH1199:AK1199"/>
    <mergeCell ref="AN1199:AR1199"/>
    <mergeCell ref="T1200:U1200"/>
    <mergeCell ref="J1187:J1189"/>
    <mergeCell ref="K1187:K1189"/>
    <mergeCell ref="L1187:L1189"/>
    <mergeCell ref="M1187:M1189"/>
    <mergeCell ref="N1187:N1189"/>
    <mergeCell ref="O1187:O1189"/>
    <mergeCell ref="P1187:P1189"/>
    <mergeCell ref="U1186:W1186"/>
    <mergeCell ref="AL1186:AM1188"/>
    <mergeCell ref="V1196:Y1196"/>
    <mergeCell ref="Z1196:AC1196"/>
    <mergeCell ref="AD1196:AG1196"/>
    <mergeCell ref="AH1196:AK1196"/>
    <mergeCell ref="AL1196:AM1196"/>
    <mergeCell ref="T1196:U1196"/>
    <mergeCell ref="Y1190:AH1190"/>
    <mergeCell ref="AL1190:AM1190"/>
    <mergeCell ref="AH1194:AK1194"/>
    <mergeCell ref="AL1194:AM1194"/>
    <mergeCell ref="O1186:T1186"/>
    <mergeCell ref="AN1194:AR1194"/>
    <mergeCell ref="V1172:Y1172"/>
    <mergeCell ref="AD1172:AG1172"/>
    <mergeCell ref="AH1172:AK1172"/>
    <mergeCell ref="AN1172:AR1172"/>
    <mergeCell ref="B1168:I1169"/>
    <mergeCell ref="J1168:N1169"/>
    <mergeCell ref="T1168:U1168"/>
    <mergeCell ref="V1168:X1168"/>
    <mergeCell ref="AH1168:AK1168"/>
    <mergeCell ref="AN1168:AR1168"/>
    <mergeCell ref="T1169:U1169"/>
    <mergeCell ref="V1169:Y1169"/>
    <mergeCell ref="Z1169:AC1169"/>
    <mergeCell ref="AD1169:AG1169"/>
    <mergeCell ref="AN1190:AS1190"/>
    <mergeCell ref="V1191:Y1192"/>
    <mergeCell ref="Z1191:AC1192"/>
    <mergeCell ref="AD1191:AG1192"/>
    <mergeCell ref="AH1191:AK1192"/>
    <mergeCell ref="AL1191:AM1192"/>
    <mergeCell ref="AN1191:AS1191"/>
    <mergeCell ref="AN1192:AS1192"/>
    <mergeCell ref="B1190:I1192"/>
    <mergeCell ref="J1190:N1192"/>
    <mergeCell ref="O1190:U1192"/>
    <mergeCell ref="S1187:S1189"/>
    <mergeCell ref="T1187:T1189"/>
    <mergeCell ref="U1187:U1189"/>
    <mergeCell ref="B1186:I1189"/>
    <mergeCell ref="J1186:K1186"/>
    <mergeCell ref="M1186:N1186"/>
    <mergeCell ref="B1164:I1165"/>
    <mergeCell ref="J1164:N1165"/>
    <mergeCell ref="T1164:U1164"/>
    <mergeCell ref="V1164:X1164"/>
    <mergeCell ref="AH1164:AK1164"/>
    <mergeCell ref="AN1167:AR1167"/>
    <mergeCell ref="AH1165:AK1165"/>
    <mergeCell ref="AL1165:AM1165"/>
    <mergeCell ref="AN1165:AR1165"/>
    <mergeCell ref="B1166:I1167"/>
    <mergeCell ref="T1165:U1165"/>
    <mergeCell ref="V1165:Y1165"/>
    <mergeCell ref="Z1165:AC1165"/>
    <mergeCell ref="AD1165:AG1165"/>
    <mergeCell ref="Q1187:Q1189"/>
    <mergeCell ref="R1187:R1189"/>
    <mergeCell ref="W1187:W1189"/>
    <mergeCell ref="V1187:V1189"/>
    <mergeCell ref="Z1172:AC1172"/>
    <mergeCell ref="T1167:U1167"/>
    <mergeCell ref="AN1173:AR1173"/>
    <mergeCell ref="AH1169:AK1169"/>
    <mergeCell ref="AL1169:AM1169"/>
    <mergeCell ref="AN1169:AR1169"/>
    <mergeCell ref="AN1164:AR1164"/>
    <mergeCell ref="B1170:E1172"/>
    <mergeCell ref="F1170:N1172"/>
    <mergeCell ref="O1170:U1172"/>
    <mergeCell ref="V1170:Y1170"/>
    <mergeCell ref="AH1170:AK1170"/>
    <mergeCell ref="AN1170:AR1170"/>
    <mergeCell ref="V1167:Y1167"/>
    <mergeCell ref="Z1167:AC1167"/>
    <mergeCell ref="AD1167:AG1167"/>
    <mergeCell ref="AH1167:AK1167"/>
    <mergeCell ref="AL1167:AM1167"/>
    <mergeCell ref="T1163:U1163"/>
    <mergeCell ref="V1163:Y1163"/>
    <mergeCell ref="Z1163:AC1163"/>
    <mergeCell ref="AD1163:AG1163"/>
    <mergeCell ref="AH1163:AK1163"/>
    <mergeCell ref="J1166:N1167"/>
    <mergeCell ref="T1166:U1166"/>
    <mergeCell ref="V1166:X1166"/>
    <mergeCell ref="AH1166:AK1166"/>
    <mergeCell ref="AN1166:AR1166"/>
    <mergeCell ref="AN1160:AR1160"/>
    <mergeCell ref="T1161:U1161"/>
    <mergeCell ref="V1161:Y1161"/>
    <mergeCell ref="Z1161:AC1161"/>
    <mergeCell ref="AD1161:AG1161"/>
    <mergeCell ref="AL1163:AM1163"/>
    <mergeCell ref="J1162:N1163"/>
    <mergeCell ref="T1162:U1162"/>
    <mergeCell ref="V1162:X1162"/>
    <mergeCell ref="AH1162:AK1162"/>
    <mergeCell ref="AN1162:AR1162"/>
    <mergeCell ref="Z1157:AC1157"/>
    <mergeCell ref="AD1157:AG1157"/>
    <mergeCell ref="AN1159:AR1159"/>
    <mergeCell ref="AH1157:AK1157"/>
    <mergeCell ref="AL1157:AM1157"/>
    <mergeCell ref="B1160:I1161"/>
    <mergeCell ref="J1160:N1161"/>
    <mergeCell ref="T1160:U1160"/>
    <mergeCell ref="V1160:X1160"/>
    <mergeCell ref="AH1160:AK1160"/>
    <mergeCell ref="AN1163:AR1163"/>
    <mergeCell ref="AH1161:AK1161"/>
    <mergeCell ref="AL1161:AM1161"/>
    <mergeCell ref="AN1161:AR1161"/>
    <mergeCell ref="B1162:I1163"/>
    <mergeCell ref="AH1159:AK1159"/>
    <mergeCell ref="AL1159:AM1159"/>
    <mergeCell ref="AD1150:AG1151"/>
    <mergeCell ref="AH1150:AK1151"/>
    <mergeCell ref="AL1150:AM1151"/>
    <mergeCell ref="B1152:I1153"/>
    <mergeCell ref="J1152:N1153"/>
    <mergeCell ref="T1152:U1152"/>
    <mergeCell ref="V1152:X1152"/>
    <mergeCell ref="AH1152:AK1152"/>
    <mergeCell ref="AN1157:AR1157"/>
    <mergeCell ref="B1158:I1159"/>
    <mergeCell ref="J1158:N1159"/>
    <mergeCell ref="T1158:U1158"/>
    <mergeCell ref="V1158:X1158"/>
    <mergeCell ref="AH1158:AK1158"/>
    <mergeCell ref="AN1158:AR1158"/>
    <mergeCell ref="V1159:Y1159"/>
    <mergeCell ref="Z1159:AC1159"/>
    <mergeCell ref="AD1159:AG1159"/>
    <mergeCell ref="V1155:Y1155"/>
    <mergeCell ref="Z1155:AC1155"/>
    <mergeCell ref="AD1155:AG1155"/>
    <mergeCell ref="AH1155:AK1155"/>
    <mergeCell ref="AL1155:AM1155"/>
    <mergeCell ref="T1159:U1159"/>
    <mergeCell ref="B1156:I1157"/>
    <mergeCell ref="J1156:N1157"/>
    <mergeCell ref="T1156:U1156"/>
    <mergeCell ref="V1156:X1156"/>
    <mergeCell ref="AH1156:AK1156"/>
    <mergeCell ref="AN1156:AR1156"/>
    <mergeCell ref="T1157:U1157"/>
    <mergeCell ref="V1157:Y1157"/>
    <mergeCell ref="Y1149:AH1149"/>
    <mergeCell ref="AL1149:AM1149"/>
    <mergeCell ref="U1145:W1145"/>
    <mergeCell ref="T1155:U1155"/>
    <mergeCell ref="B1154:I1155"/>
    <mergeCell ref="J1154:N1155"/>
    <mergeCell ref="T1154:U1154"/>
    <mergeCell ref="V1154:X1154"/>
    <mergeCell ref="AH1154:AK1154"/>
    <mergeCell ref="AN1154:AR1154"/>
    <mergeCell ref="AN1152:AR1152"/>
    <mergeCell ref="T1153:U1153"/>
    <mergeCell ref="V1153:Y1153"/>
    <mergeCell ref="Z1153:AC1153"/>
    <mergeCell ref="AD1153:AG1153"/>
    <mergeCell ref="AN1155:AR1155"/>
    <mergeCell ref="AH1153:AK1153"/>
    <mergeCell ref="AL1153:AM1153"/>
    <mergeCell ref="AN1153:AR1153"/>
    <mergeCell ref="AN1150:AS1150"/>
    <mergeCell ref="AN1151:AS1151"/>
    <mergeCell ref="B1149:I1151"/>
    <mergeCell ref="J1149:N1151"/>
    <mergeCell ref="O1149:U1151"/>
    <mergeCell ref="AN1149:AS1149"/>
    <mergeCell ref="V1150:Y1151"/>
    <mergeCell ref="Z1150:AC1151"/>
    <mergeCell ref="S1146:S1148"/>
    <mergeCell ref="T1146:T1148"/>
    <mergeCell ref="U1146:U1148"/>
    <mergeCell ref="B1145:I1148"/>
    <mergeCell ref="J1145:K1145"/>
    <mergeCell ref="M1145:N1145"/>
    <mergeCell ref="O1145:T1145"/>
    <mergeCell ref="AN1145:AO1147"/>
    <mergeCell ref="AP1145:AQ1147"/>
    <mergeCell ref="AR1145:AS1147"/>
    <mergeCell ref="J1146:J1148"/>
    <mergeCell ref="K1146:K1148"/>
    <mergeCell ref="L1146:L1148"/>
    <mergeCell ref="M1146:M1148"/>
    <mergeCell ref="N1146:N1148"/>
    <mergeCell ref="O1146:O1148"/>
    <mergeCell ref="P1146:P1148"/>
    <mergeCell ref="AL1145:AM1147"/>
    <mergeCell ref="AN1132:AR1132"/>
    <mergeCell ref="AH1128:AK1128"/>
    <mergeCell ref="AL1128:AM1128"/>
    <mergeCell ref="AN1128:AR1128"/>
    <mergeCell ref="Q1146:Q1148"/>
    <mergeCell ref="R1146:R1148"/>
    <mergeCell ref="W1146:W1148"/>
    <mergeCell ref="V1146:V1148"/>
    <mergeCell ref="Z1131:AC1131"/>
    <mergeCell ref="AD1130:AG1130"/>
    <mergeCell ref="AH1130:AK1130"/>
    <mergeCell ref="AN1130:AR1130"/>
    <mergeCell ref="B1129:E1131"/>
    <mergeCell ref="F1129:N1131"/>
    <mergeCell ref="O1129:U1131"/>
    <mergeCell ref="V1129:Y1129"/>
    <mergeCell ref="AH1129:AK1129"/>
    <mergeCell ref="AN1129:AR1129"/>
    <mergeCell ref="V1131:Y1131"/>
    <mergeCell ref="AH1131:AK1131"/>
    <mergeCell ref="AN1131:AR1131"/>
    <mergeCell ref="AD1131:AG1131"/>
    <mergeCell ref="B1127:I1128"/>
    <mergeCell ref="J1127:N1128"/>
    <mergeCell ref="T1127:U1127"/>
    <mergeCell ref="V1127:X1127"/>
    <mergeCell ref="AH1127:AK1127"/>
    <mergeCell ref="AN1127:AR1127"/>
    <mergeCell ref="T1128:U1128"/>
    <mergeCell ref="V1128:Y1128"/>
    <mergeCell ref="Z1128:AC1128"/>
    <mergeCell ref="AD1128:AG1128"/>
    <mergeCell ref="AH1124:AK1124"/>
    <mergeCell ref="AL1124:AM1124"/>
    <mergeCell ref="AN1124:AR1124"/>
    <mergeCell ref="B1125:I1126"/>
    <mergeCell ref="J1125:N1126"/>
    <mergeCell ref="T1125:U1125"/>
    <mergeCell ref="V1125:X1125"/>
    <mergeCell ref="AH1125:AK1125"/>
    <mergeCell ref="AN1125:AR1125"/>
    <mergeCell ref="T1126:U1126"/>
    <mergeCell ref="B1123:I1124"/>
    <mergeCell ref="J1123:N1124"/>
    <mergeCell ref="T1123:U1123"/>
    <mergeCell ref="V1123:X1123"/>
    <mergeCell ref="AH1123:AK1123"/>
    <mergeCell ref="AN1123:AR1123"/>
    <mergeCell ref="T1124:U1124"/>
    <mergeCell ref="V1124:Y1124"/>
    <mergeCell ref="Z1124:AC1124"/>
    <mergeCell ref="AD1124:AG1124"/>
    <mergeCell ref="AN1115:AR1115"/>
    <mergeCell ref="T1116:U1116"/>
    <mergeCell ref="V1116:Y1116"/>
    <mergeCell ref="Z1116:AC1116"/>
    <mergeCell ref="AD1116:AG1116"/>
    <mergeCell ref="V1122:Y1122"/>
    <mergeCell ref="Z1122:AC1122"/>
    <mergeCell ref="AD1122:AG1122"/>
    <mergeCell ref="AH1122:AK1122"/>
    <mergeCell ref="AL1122:AM1122"/>
    <mergeCell ref="AN1122:AR1122"/>
    <mergeCell ref="AH1120:AK1120"/>
    <mergeCell ref="AL1120:AM1120"/>
    <mergeCell ref="AN1120:AR1120"/>
    <mergeCell ref="B1121:I1122"/>
    <mergeCell ref="J1121:N1122"/>
    <mergeCell ref="T1121:U1121"/>
    <mergeCell ref="V1121:X1121"/>
    <mergeCell ref="AH1121:AK1121"/>
    <mergeCell ref="AN1121:AR1121"/>
    <mergeCell ref="T1122:U1122"/>
    <mergeCell ref="B1119:I1120"/>
    <mergeCell ref="J1119:N1120"/>
    <mergeCell ref="T1119:U1119"/>
    <mergeCell ref="V1119:X1119"/>
    <mergeCell ref="AH1119:AK1119"/>
    <mergeCell ref="AN1119:AR1119"/>
    <mergeCell ref="T1120:U1120"/>
    <mergeCell ref="V1120:Y1120"/>
    <mergeCell ref="Z1120:AC1120"/>
    <mergeCell ref="AD1120:AG1120"/>
    <mergeCell ref="AN1113:AR1113"/>
    <mergeCell ref="B1111:I1112"/>
    <mergeCell ref="J1111:N1112"/>
    <mergeCell ref="T1111:U1111"/>
    <mergeCell ref="V1111:X1111"/>
    <mergeCell ref="AH1111:AK1111"/>
    <mergeCell ref="AN1111:AR1111"/>
    <mergeCell ref="T1112:U1112"/>
    <mergeCell ref="V1112:Y1112"/>
    <mergeCell ref="Z1112:AC1112"/>
    <mergeCell ref="AD1112:AG1112"/>
    <mergeCell ref="V1118:Y1118"/>
    <mergeCell ref="Z1118:AC1118"/>
    <mergeCell ref="AD1118:AG1118"/>
    <mergeCell ref="AH1118:AK1118"/>
    <mergeCell ref="AL1118:AM1118"/>
    <mergeCell ref="AN1118:AR1118"/>
    <mergeCell ref="AH1116:AK1116"/>
    <mergeCell ref="AL1116:AM1116"/>
    <mergeCell ref="AN1116:AR1116"/>
    <mergeCell ref="B1117:I1118"/>
    <mergeCell ref="J1117:N1118"/>
    <mergeCell ref="T1117:U1117"/>
    <mergeCell ref="V1117:X1117"/>
    <mergeCell ref="AH1117:AK1117"/>
    <mergeCell ref="AN1117:AR1117"/>
    <mergeCell ref="T1118:U1118"/>
    <mergeCell ref="B1115:I1116"/>
    <mergeCell ref="J1115:N1116"/>
    <mergeCell ref="T1115:U1115"/>
    <mergeCell ref="V1115:X1115"/>
    <mergeCell ref="AH1115:AK1115"/>
    <mergeCell ref="N1105:N1107"/>
    <mergeCell ref="O1105:O1107"/>
    <mergeCell ref="P1105:P1107"/>
    <mergeCell ref="U1104:W1104"/>
    <mergeCell ref="AL1104:AM1106"/>
    <mergeCell ref="V1114:Y1114"/>
    <mergeCell ref="Z1114:AC1114"/>
    <mergeCell ref="AD1114:AG1114"/>
    <mergeCell ref="AH1114:AK1114"/>
    <mergeCell ref="AL1114:AM1114"/>
    <mergeCell ref="T1114:U1114"/>
    <mergeCell ref="Y1108:AH1108"/>
    <mergeCell ref="AL1108:AM1108"/>
    <mergeCell ref="AH1112:AK1112"/>
    <mergeCell ref="AL1112:AM1112"/>
    <mergeCell ref="B1113:I1114"/>
    <mergeCell ref="J1113:N1114"/>
    <mergeCell ref="T1113:U1113"/>
    <mergeCell ref="V1113:X1113"/>
    <mergeCell ref="AH1113:AK1113"/>
    <mergeCell ref="B1086:I1087"/>
    <mergeCell ref="J1086:N1087"/>
    <mergeCell ref="T1086:U1086"/>
    <mergeCell ref="V1086:X1086"/>
    <mergeCell ref="AH1086:AK1086"/>
    <mergeCell ref="AN1086:AR1086"/>
    <mergeCell ref="T1087:U1087"/>
    <mergeCell ref="V1087:Y1087"/>
    <mergeCell ref="Z1087:AC1087"/>
    <mergeCell ref="AD1087:AG1087"/>
    <mergeCell ref="AN1108:AS1108"/>
    <mergeCell ref="V1109:Y1110"/>
    <mergeCell ref="Z1109:AC1110"/>
    <mergeCell ref="AD1109:AG1110"/>
    <mergeCell ref="AH1109:AK1110"/>
    <mergeCell ref="AL1109:AM1110"/>
    <mergeCell ref="AN1109:AS1109"/>
    <mergeCell ref="AN1110:AS1110"/>
    <mergeCell ref="B1108:I1110"/>
    <mergeCell ref="J1108:N1110"/>
    <mergeCell ref="O1108:U1110"/>
    <mergeCell ref="S1105:S1107"/>
    <mergeCell ref="T1105:T1107"/>
    <mergeCell ref="U1105:U1107"/>
    <mergeCell ref="B1104:I1107"/>
    <mergeCell ref="J1104:K1104"/>
    <mergeCell ref="M1104:N1104"/>
    <mergeCell ref="O1104:T1104"/>
    <mergeCell ref="J1105:J1107"/>
    <mergeCell ref="K1105:K1107"/>
    <mergeCell ref="L1105:L1107"/>
    <mergeCell ref="M1105:M1107"/>
    <mergeCell ref="B1082:I1083"/>
    <mergeCell ref="J1082:N1083"/>
    <mergeCell ref="T1082:U1082"/>
    <mergeCell ref="V1082:X1082"/>
    <mergeCell ref="AH1082:AK1082"/>
    <mergeCell ref="AN1085:AR1085"/>
    <mergeCell ref="AH1083:AK1083"/>
    <mergeCell ref="AL1083:AM1083"/>
    <mergeCell ref="AN1083:AR1083"/>
    <mergeCell ref="B1084:I1085"/>
    <mergeCell ref="T1083:U1083"/>
    <mergeCell ref="V1083:Y1083"/>
    <mergeCell ref="Z1083:AC1083"/>
    <mergeCell ref="AD1083:AG1083"/>
    <mergeCell ref="Q1105:Q1107"/>
    <mergeCell ref="R1105:R1107"/>
    <mergeCell ref="W1105:W1107"/>
    <mergeCell ref="V1105:V1107"/>
    <mergeCell ref="Z1090:AC1090"/>
    <mergeCell ref="T1085:U1085"/>
    <mergeCell ref="AN1091:AR1091"/>
    <mergeCell ref="AH1087:AK1087"/>
    <mergeCell ref="AL1087:AM1087"/>
    <mergeCell ref="AN1087:AR1087"/>
    <mergeCell ref="AN1082:AR1082"/>
    <mergeCell ref="B1088:E1090"/>
    <mergeCell ref="F1088:N1090"/>
    <mergeCell ref="O1088:U1090"/>
    <mergeCell ref="V1088:Y1088"/>
    <mergeCell ref="AH1088:AK1088"/>
    <mergeCell ref="AN1088:AR1088"/>
    <mergeCell ref="V1085:Y1085"/>
    <mergeCell ref="Z1085:AC1085"/>
    <mergeCell ref="AD1085:AG1085"/>
    <mergeCell ref="AH1085:AK1085"/>
    <mergeCell ref="AL1085:AM1085"/>
    <mergeCell ref="T1081:U1081"/>
    <mergeCell ref="V1081:Y1081"/>
    <mergeCell ref="Z1081:AC1081"/>
    <mergeCell ref="AD1081:AG1081"/>
    <mergeCell ref="AH1081:AK1081"/>
    <mergeCell ref="J1084:N1085"/>
    <mergeCell ref="T1084:U1084"/>
    <mergeCell ref="V1084:X1084"/>
    <mergeCell ref="AH1084:AK1084"/>
    <mergeCell ref="AN1084:AR1084"/>
    <mergeCell ref="AN1078:AR1078"/>
    <mergeCell ref="T1079:U1079"/>
    <mergeCell ref="V1079:Y1079"/>
    <mergeCell ref="Z1079:AC1079"/>
    <mergeCell ref="AD1079:AG1079"/>
    <mergeCell ref="AL1081:AM1081"/>
    <mergeCell ref="J1080:N1081"/>
    <mergeCell ref="T1080:U1080"/>
    <mergeCell ref="V1080:X1080"/>
    <mergeCell ref="AH1080:AK1080"/>
    <mergeCell ref="AN1080:AR1080"/>
    <mergeCell ref="Z1075:AC1075"/>
    <mergeCell ref="AD1075:AG1075"/>
    <mergeCell ref="AN1077:AR1077"/>
    <mergeCell ref="AH1075:AK1075"/>
    <mergeCell ref="AL1075:AM1075"/>
    <mergeCell ref="B1078:I1079"/>
    <mergeCell ref="J1078:N1079"/>
    <mergeCell ref="T1078:U1078"/>
    <mergeCell ref="V1078:X1078"/>
    <mergeCell ref="AH1078:AK1078"/>
    <mergeCell ref="AN1081:AR1081"/>
    <mergeCell ref="AH1079:AK1079"/>
    <mergeCell ref="AL1079:AM1079"/>
    <mergeCell ref="AN1079:AR1079"/>
    <mergeCell ref="B1080:I1081"/>
    <mergeCell ref="AH1077:AK1077"/>
    <mergeCell ref="AL1077:AM1077"/>
    <mergeCell ref="AD1068:AG1069"/>
    <mergeCell ref="AH1068:AK1069"/>
    <mergeCell ref="AL1068:AM1069"/>
    <mergeCell ref="B1070:I1071"/>
    <mergeCell ref="J1070:N1071"/>
    <mergeCell ref="T1070:U1070"/>
    <mergeCell ref="V1070:X1070"/>
    <mergeCell ref="AH1070:AK1070"/>
    <mergeCell ref="AN1075:AR1075"/>
    <mergeCell ref="B1076:I1077"/>
    <mergeCell ref="J1076:N1077"/>
    <mergeCell ref="T1076:U1076"/>
    <mergeCell ref="V1076:X1076"/>
    <mergeCell ref="AH1076:AK1076"/>
    <mergeCell ref="AN1076:AR1076"/>
    <mergeCell ref="V1077:Y1077"/>
    <mergeCell ref="Z1077:AC1077"/>
    <mergeCell ref="AD1077:AG1077"/>
    <mergeCell ref="V1073:Y1073"/>
    <mergeCell ref="Z1073:AC1073"/>
    <mergeCell ref="AD1073:AG1073"/>
    <mergeCell ref="AH1073:AK1073"/>
    <mergeCell ref="AL1073:AM1073"/>
    <mergeCell ref="T1077:U1077"/>
    <mergeCell ref="B1074:I1075"/>
    <mergeCell ref="J1074:N1075"/>
    <mergeCell ref="T1074:U1074"/>
    <mergeCell ref="V1074:X1074"/>
    <mergeCell ref="AH1074:AK1074"/>
    <mergeCell ref="AN1074:AR1074"/>
    <mergeCell ref="T1075:U1075"/>
    <mergeCell ref="V1075:Y1075"/>
    <mergeCell ref="Y1067:AH1067"/>
    <mergeCell ref="AL1067:AM1067"/>
    <mergeCell ref="U1063:W1063"/>
    <mergeCell ref="T1073:U1073"/>
    <mergeCell ref="B1072:I1073"/>
    <mergeCell ref="J1072:N1073"/>
    <mergeCell ref="T1072:U1072"/>
    <mergeCell ref="V1072:X1072"/>
    <mergeCell ref="AH1072:AK1072"/>
    <mergeCell ref="AN1072:AR1072"/>
    <mergeCell ref="AN1070:AR1070"/>
    <mergeCell ref="T1071:U1071"/>
    <mergeCell ref="V1071:Y1071"/>
    <mergeCell ref="Z1071:AC1071"/>
    <mergeCell ref="AD1071:AG1071"/>
    <mergeCell ref="AN1073:AR1073"/>
    <mergeCell ref="AH1071:AK1071"/>
    <mergeCell ref="AL1071:AM1071"/>
    <mergeCell ref="AN1071:AR1071"/>
    <mergeCell ref="AN1068:AS1068"/>
    <mergeCell ref="AN1069:AS1069"/>
    <mergeCell ref="B1067:I1069"/>
    <mergeCell ref="J1067:N1069"/>
    <mergeCell ref="O1067:U1069"/>
    <mergeCell ref="AN1067:AS1067"/>
    <mergeCell ref="V1068:Y1069"/>
    <mergeCell ref="Z1068:AC1069"/>
    <mergeCell ref="S1064:S1066"/>
    <mergeCell ref="T1064:T1066"/>
    <mergeCell ref="U1064:U1066"/>
    <mergeCell ref="B1063:I1066"/>
    <mergeCell ref="J1063:K1063"/>
    <mergeCell ref="M1063:N1063"/>
    <mergeCell ref="O1063:T1063"/>
    <mergeCell ref="AN1063:AO1065"/>
    <mergeCell ref="AP1063:AQ1065"/>
    <mergeCell ref="AR1063:AS1065"/>
    <mergeCell ref="J1064:J1066"/>
    <mergeCell ref="K1064:K1066"/>
    <mergeCell ref="L1064:L1066"/>
    <mergeCell ref="M1064:M1066"/>
    <mergeCell ref="N1064:N1066"/>
    <mergeCell ref="O1064:O1066"/>
    <mergeCell ref="P1064:P1066"/>
    <mergeCell ref="AL1063:AM1065"/>
    <mergeCell ref="AN1050:AR1050"/>
    <mergeCell ref="AH1046:AK1046"/>
    <mergeCell ref="AL1046:AM1046"/>
    <mergeCell ref="AN1046:AR1046"/>
    <mergeCell ref="Q1064:Q1066"/>
    <mergeCell ref="R1064:R1066"/>
    <mergeCell ref="W1064:W1066"/>
    <mergeCell ref="V1064:V1066"/>
    <mergeCell ref="Z1049:AC1049"/>
    <mergeCell ref="B1047:E1049"/>
    <mergeCell ref="F1047:N1049"/>
    <mergeCell ref="O1047:U1049"/>
    <mergeCell ref="V1047:Y1047"/>
    <mergeCell ref="AH1047:AK1047"/>
    <mergeCell ref="AN1047:AR1047"/>
    <mergeCell ref="V1049:Y1049"/>
    <mergeCell ref="AH1049:AK1049"/>
    <mergeCell ref="AN1049:AR1049"/>
    <mergeCell ref="AD1049:AG1049"/>
    <mergeCell ref="B1045:I1046"/>
    <mergeCell ref="J1045:N1046"/>
    <mergeCell ref="T1045:U1045"/>
    <mergeCell ref="V1045:X1045"/>
    <mergeCell ref="AH1045:AK1045"/>
    <mergeCell ref="AN1045:AR1045"/>
    <mergeCell ref="T1046:U1046"/>
    <mergeCell ref="V1046:Y1046"/>
    <mergeCell ref="Z1046:AC1046"/>
    <mergeCell ref="AD1046:AG1046"/>
    <mergeCell ref="T1038:U1038"/>
    <mergeCell ref="V1038:Y1038"/>
    <mergeCell ref="Z1038:AC1038"/>
    <mergeCell ref="AD1038:AG1038"/>
    <mergeCell ref="V1044:Y1044"/>
    <mergeCell ref="Z1044:AC1044"/>
    <mergeCell ref="AD1044:AG1044"/>
    <mergeCell ref="AH1044:AK1044"/>
    <mergeCell ref="AL1044:AM1044"/>
    <mergeCell ref="AN1044:AR1044"/>
    <mergeCell ref="AH1042:AK1042"/>
    <mergeCell ref="AL1042:AM1042"/>
    <mergeCell ref="AN1042:AR1042"/>
    <mergeCell ref="B1043:I1044"/>
    <mergeCell ref="J1043:N1044"/>
    <mergeCell ref="T1043:U1043"/>
    <mergeCell ref="V1043:X1043"/>
    <mergeCell ref="AH1043:AK1043"/>
    <mergeCell ref="AN1043:AR1043"/>
    <mergeCell ref="T1044:U1044"/>
    <mergeCell ref="B1041:I1042"/>
    <mergeCell ref="J1041:N1042"/>
    <mergeCell ref="T1041:U1041"/>
    <mergeCell ref="V1041:X1041"/>
    <mergeCell ref="AH1041:AK1041"/>
    <mergeCell ref="AN1041:AR1041"/>
    <mergeCell ref="T1042:U1042"/>
    <mergeCell ref="V1042:Y1042"/>
    <mergeCell ref="Z1042:AC1042"/>
    <mergeCell ref="AD1042:AG1042"/>
    <mergeCell ref="B1033:I1034"/>
    <mergeCell ref="J1033:N1034"/>
    <mergeCell ref="T1033:U1033"/>
    <mergeCell ref="V1033:X1033"/>
    <mergeCell ref="AH1033:AK1033"/>
    <mergeCell ref="AN1033:AR1033"/>
    <mergeCell ref="T1034:U1034"/>
    <mergeCell ref="V1034:Y1034"/>
    <mergeCell ref="Z1034:AC1034"/>
    <mergeCell ref="AD1034:AG1034"/>
    <mergeCell ref="V1040:Y1040"/>
    <mergeCell ref="Z1040:AC1040"/>
    <mergeCell ref="AD1040:AG1040"/>
    <mergeCell ref="AH1040:AK1040"/>
    <mergeCell ref="AL1040:AM1040"/>
    <mergeCell ref="AN1040:AR1040"/>
    <mergeCell ref="AH1038:AK1038"/>
    <mergeCell ref="AL1038:AM1038"/>
    <mergeCell ref="AN1038:AR1038"/>
    <mergeCell ref="B1039:I1040"/>
    <mergeCell ref="J1039:N1040"/>
    <mergeCell ref="T1039:U1039"/>
    <mergeCell ref="V1039:X1039"/>
    <mergeCell ref="AH1039:AK1039"/>
    <mergeCell ref="AN1039:AR1039"/>
    <mergeCell ref="T1040:U1040"/>
    <mergeCell ref="B1037:I1038"/>
    <mergeCell ref="J1037:N1038"/>
    <mergeCell ref="T1037:U1037"/>
    <mergeCell ref="V1037:X1037"/>
    <mergeCell ref="AH1037:AK1037"/>
    <mergeCell ref="AN1037:AR1037"/>
    <mergeCell ref="B1031:I1032"/>
    <mergeCell ref="J1031:N1032"/>
    <mergeCell ref="T1031:U1031"/>
    <mergeCell ref="V1031:X1031"/>
    <mergeCell ref="AH1031:AK1031"/>
    <mergeCell ref="AN1031:AR1031"/>
    <mergeCell ref="B1029:I1030"/>
    <mergeCell ref="J1029:N1030"/>
    <mergeCell ref="T1029:U1029"/>
    <mergeCell ref="V1029:X1029"/>
    <mergeCell ref="AH1029:AK1029"/>
    <mergeCell ref="AN1029:AR1029"/>
    <mergeCell ref="T1030:U1030"/>
    <mergeCell ref="V1030:Y1030"/>
    <mergeCell ref="Z1030:AC1030"/>
    <mergeCell ref="AD1030:AG1030"/>
    <mergeCell ref="V1036:Y1036"/>
    <mergeCell ref="Z1036:AC1036"/>
    <mergeCell ref="AD1036:AG1036"/>
    <mergeCell ref="AH1036:AK1036"/>
    <mergeCell ref="AL1036:AM1036"/>
    <mergeCell ref="AN1036:AR1036"/>
    <mergeCell ref="AH1034:AK1034"/>
    <mergeCell ref="AL1034:AM1034"/>
    <mergeCell ref="AN1034:AR1034"/>
    <mergeCell ref="B1035:I1036"/>
    <mergeCell ref="J1035:N1036"/>
    <mergeCell ref="T1035:U1035"/>
    <mergeCell ref="V1035:X1035"/>
    <mergeCell ref="AH1035:AK1035"/>
    <mergeCell ref="AN1035:AR1035"/>
    <mergeCell ref="T1036:U1036"/>
    <mergeCell ref="AN1022:AO1024"/>
    <mergeCell ref="AP1022:AQ1024"/>
    <mergeCell ref="AR1022:AS1024"/>
    <mergeCell ref="J1023:J1025"/>
    <mergeCell ref="K1023:K1025"/>
    <mergeCell ref="L1023:L1025"/>
    <mergeCell ref="M1023:M1025"/>
    <mergeCell ref="N1023:N1025"/>
    <mergeCell ref="O1023:O1025"/>
    <mergeCell ref="P1023:P1025"/>
    <mergeCell ref="U1022:W1022"/>
    <mergeCell ref="AL1022:AM1024"/>
    <mergeCell ref="V1032:Y1032"/>
    <mergeCell ref="Z1032:AC1032"/>
    <mergeCell ref="AD1032:AG1032"/>
    <mergeCell ref="AH1032:AK1032"/>
    <mergeCell ref="AL1032:AM1032"/>
    <mergeCell ref="T1032:U1032"/>
    <mergeCell ref="Y1026:AH1026"/>
    <mergeCell ref="AL1026:AM1026"/>
    <mergeCell ref="AN1032:AR1032"/>
    <mergeCell ref="AH1030:AK1030"/>
    <mergeCell ref="AL1030:AM1030"/>
    <mergeCell ref="AN1030:AR1030"/>
    <mergeCell ref="V1008:Y1008"/>
    <mergeCell ref="AD1008:AG1008"/>
    <mergeCell ref="AH1008:AK1008"/>
    <mergeCell ref="AN1008:AR1008"/>
    <mergeCell ref="B1004:I1005"/>
    <mergeCell ref="J1004:N1005"/>
    <mergeCell ref="T1004:U1004"/>
    <mergeCell ref="V1004:X1004"/>
    <mergeCell ref="AH1004:AK1004"/>
    <mergeCell ref="AN1004:AR1004"/>
    <mergeCell ref="T1005:U1005"/>
    <mergeCell ref="V1005:Y1005"/>
    <mergeCell ref="Z1005:AC1005"/>
    <mergeCell ref="AD1005:AG1005"/>
    <mergeCell ref="AN1026:AS1026"/>
    <mergeCell ref="V1027:Y1028"/>
    <mergeCell ref="Z1027:AC1028"/>
    <mergeCell ref="AD1027:AG1028"/>
    <mergeCell ref="AH1027:AK1028"/>
    <mergeCell ref="AL1027:AM1028"/>
    <mergeCell ref="AN1027:AS1027"/>
    <mergeCell ref="AN1028:AS1028"/>
    <mergeCell ref="B1026:I1028"/>
    <mergeCell ref="J1026:N1028"/>
    <mergeCell ref="O1026:U1028"/>
    <mergeCell ref="S1023:S1025"/>
    <mergeCell ref="T1023:T1025"/>
    <mergeCell ref="U1023:U1025"/>
    <mergeCell ref="B1022:I1025"/>
    <mergeCell ref="J1022:K1022"/>
    <mergeCell ref="M1022:N1022"/>
    <mergeCell ref="O1022:T1022"/>
    <mergeCell ref="B1000:I1001"/>
    <mergeCell ref="J1000:N1001"/>
    <mergeCell ref="T1000:U1000"/>
    <mergeCell ref="V1000:X1000"/>
    <mergeCell ref="AH1000:AK1000"/>
    <mergeCell ref="AN1003:AR1003"/>
    <mergeCell ref="AH1001:AK1001"/>
    <mergeCell ref="AL1001:AM1001"/>
    <mergeCell ref="AN1001:AR1001"/>
    <mergeCell ref="B1002:I1003"/>
    <mergeCell ref="T1001:U1001"/>
    <mergeCell ref="V1001:Y1001"/>
    <mergeCell ref="Z1001:AC1001"/>
    <mergeCell ref="AD1001:AG1001"/>
    <mergeCell ref="Q1023:Q1025"/>
    <mergeCell ref="R1023:R1025"/>
    <mergeCell ref="W1023:W1025"/>
    <mergeCell ref="V1023:V1025"/>
    <mergeCell ref="Z1008:AC1008"/>
    <mergeCell ref="T1003:U1003"/>
    <mergeCell ref="AN1009:AR1009"/>
    <mergeCell ref="AH1005:AK1005"/>
    <mergeCell ref="AL1005:AM1005"/>
    <mergeCell ref="AN1005:AR1005"/>
    <mergeCell ref="AN1000:AR1000"/>
    <mergeCell ref="B1006:E1008"/>
    <mergeCell ref="F1006:N1008"/>
    <mergeCell ref="O1006:U1008"/>
    <mergeCell ref="V1006:Y1006"/>
    <mergeCell ref="AH1006:AK1006"/>
    <mergeCell ref="AN1006:AR1006"/>
    <mergeCell ref="V1003:Y1003"/>
    <mergeCell ref="Z1003:AC1003"/>
    <mergeCell ref="AD1003:AG1003"/>
    <mergeCell ref="AH1003:AK1003"/>
    <mergeCell ref="AL1003:AM1003"/>
    <mergeCell ref="T999:U999"/>
    <mergeCell ref="V999:Y999"/>
    <mergeCell ref="Z999:AC999"/>
    <mergeCell ref="AD999:AG999"/>
    <mergeCell ref="AH999:AK999"/>
    <mergeCell ref="J1002:N1003"/>
    <mergeCell ref="T1002:U1002"/>
    <mergeCell ref="V1002:X1002"/>
    <mergeCell ref="AH1002:AK1002"/>
    <mergeCell ref="AN1002:AR1002"/>
    <mergeCell ref="AN996:AR996"/>
    <mergeCell ref="T997:U997"/>
    <mergeCell ref="V997:Y997"/>
    <mergeCell ref="Z997:AC997"/>
    <mergeCell ref="AD997:AG997"/>
    <mergeCell ref="AL999:AM999"/>
    <mergeCell ref="J998:N999"/>
    <mergeCell ref="T998:U998"/>
    <mergeCell ref="V998:X998"/>
    <mergeCell ref="AH998:AK998"/>
    <mergeCell ref="AN998:AR998"/>
    <mergeCell ref="Z993:AC993"/>
    <mergeCell ref="AD993:AG993"/>
    <mergeCell ref="AN995:AR995"/>
    <mergeCell ref="AH993:AK993"/>
    <mergeCell ref="AL993:AM993"/>
    <mergeCell ref="B996:I997"/>
    <mergeCell ref="J996:N997"/>
    <mergeCell ref="T996:U996"/>
    <mergeCell ref="V996:X996"/>
    <mergeCell ref="AH996:AK996"/>
    <mergeCell ref="AN999:AR999"/>
    <mergeCell ref="AH997:AK997"/>
    <mergeCell ref="AL997:AM997"/>
    <mergeCell ref="AN997:AR997"/>
    <mergeCell ref="B998:I999"/>
    <mergeCell ref="AH995:AK995"/>
    <mergeCell ref="AL995:AM995"/>
    <mergeCell ref="AD986:AG987"/>
    <mergeCell ref="AH986:AK987"/>
    <mergeCell ref="AL986:AM987"/>
    <mergeCell ref="B988:I989"/>
    <mergeCell ref="J988:N989"/>
    <mergeCell ref="T988:U988"/>
    <mergeCell ref="V988:X988"/>
    <mergeCell ref="AH988:AK988"/>
    <mergeCell ref="AN993:AR993"/>
    <mergeCell ref="B994:I995"/>
    <mergeCell ref="J994:N995"/>
    <mergeCell ref="T994:U994"/>
    <mergeCell ref="V994:X994"/>
    <mergeCell ref="AH994:AK994"/>
    <mergeCell ref="AN994:AR994"/>
    <mergeCell ref="V995:Y995"/>
    <mergeCell ref="Z995:AC995"/>
    <mergeCell ref="AD995:AG995"/>
    <mergeCell ref="V991:Y991"/>
    <mergeCell ref="Z991:AC991"/>
    <mergeCell ref="AD991:AG991"/>
    <mergeCell ref="AH991:AK991"/>
    <mergeCell ref="AL991:AM991"/>
    <mergeCell ref="T995:U995"/>
    <mergeCell ref="B992:I993"/>
    <mergeCell ref="J992:N993"/>
    <mergeCell ref="T992:U992"/>
    <mergeCell ref="V992:X992"/>
    <mergeCell ref="AH992:AK992"/>
    <mergeCell ref="AN992:AR992"/>
    <mergeCell ref="T993:U993"/>
    <mergeCell ref="V993:Y993"/>
    <mergeCell ref="Y985:AH985"/>
    <mergeCell ref="AL985:AM985"/>
    <mergeCell ref="U981:W981"/>
    <mergeCell ref="T991:U991"/>
    <mergeCell ref="B990:I991"/>
    <mergeCell ref="J990:N991"/>
    <mergeCell ref="T990:U990"/>
    <mergeCell ref="V990:X990"/>
    <mergeCell ref="AH990:AK990"/>
    <mergeCell ref="AN990:AR990"/>
    <mergeCell ref="AN988:AR988"/>
    <mergeCell ref="T989:U989"/>
    <mergeCell ref="V989:Y989"/>
    <mergeCell ref="Z989:AC989"/>
    <mergeCell ref="AD989:AG989"/>
    <mergeCell ref="AN991:AR991"/>
    <mergeCell ref="AH989:AK989"/>
    <mergeCell ref="AL989:AM989"/>
    <mergeCell ref="AN989:AR989"/>
    <mergeCell ref="AN986:AS986"/>
    <mergeCell ref="AN987:AS987"/>
    <mergeCell ref="B985:I987"/>
    <mergeCell ref="J985:N987"/>
    <mergeCell ref="O985:U987"/>
    <mergeCell ref="AN985:AS985"/>
    <mergeCell ref="V986:Y987"/>
    <mergeCell ref="Z986:AC987"/>
    <mergeCell ref="S982:S984"/>
    <mergeCell ref="T982:T984"/>
    <mergeCell ref="U982:U984"/>
    <mergeCell ref="B981:I984"/>
    <mergeCell ref="J981:K981"/>
    <mergeCell ref="M981:N981"/>
    <mergeCell ref="O981:T981"/>
    <mergeCell ref="AN981:AO983"/>
    <mergeCell ref="AP981:AQ983"/>
    <mergeCell ref="AR981:AS983"/>
    <mergeCell ref="J982:J984"/>
    <mergeCell ref="K982:K984"/>
    <mergeCell ref="L982:L984"/>
    <mergeCell ref="M982:M984"/>
    <mergeCell ref="N982:N984"/>
    <mergeCell ref="O982:O984"/>
    <mergeCell ref="P982:P984"/>
    <mergeCell ref="AL981:AM983"/>
    <mergeCell ref="AN968:AR968"/>
    <mergeCell ref="AH964:AK964"/>
    <mergeCell ref="AL964:AM964"/>
    <mergeCell ref="AN964:AR964"/>
    <mergeCell ref="Q982:Q984"/>
    <mergeCell ref="R982:R984"/>
    <mergeCell ref="W982:W984"/>
    <mergeCell ref="V982:V984"/>
    <mergeCell ref="Z967:AC967"/>
    <mergeCell ref="V966:Y966"/>
    <mergeCell ref="Z966:AC966"/>
    <mergeCell ref="AD966:AG966"/>
    <mergeCell ref="AH966:AK966"/>
    <mergeCell ref="AN966:AR966"/>
    <mergeCell ref="B965:E967"/>
    <mergeCell ref="F965:N967"/>
    <mergeCell ref="O965:U967"/>
    <mergeCell ref="V965:Y965"/>
    <mergeCell ref="AH965:AK965"/>
    <mergeCell ref="AN965:AR965"/>
    <mergeCell ref="V967:Y967"/>
    <mergeCell ref="AH967:AK967"/>
    <mergeCell ref="AN967:AR967"/>
    <mergeCell ref="AD967:AG967"/>
    <mergeCell ref="B963:I964"/>
    <mergeCell ref="J963:N964"/>
    <mergeCell ref="T963:U963"/>
    <mergeCell ref="V963:X963"/>
    <mergeCell ref="AH963:AK963"/>
    <mergeCell ref="AN963:AR963"/>
    <mergeCell ref="T964:U964"/>
    <mergeCell ref="V964:Y964"/>
    <mergeCell ref="Z964:AC964"/>
    <mergeCell ref="AD964:AG964"/>
    <mergeCell ref="V962:Y962"/>
    <mergeCell ref="Z962:AC962"/>
    <mergeCell ref="AD962:AG962"/>
    <mergeCell ref="AH962:AK962"/>
    <mergeCell ref="AL962:AM962"/>
    <mergeCell ref="AN962:AR962"/>
    <mergeCell ref="AH960:AK960"/>
    <mergeCell ref="AL960:AM960"/>
    <mergeCell ref="AN960:AR960"/>
    <mergeCell ref="B961:I962"/>
    <mergeCell ref="J961:N962"/>
    <mergeCell ref="T961:U961"/>
    <mergeCell ref="V961:X961"/>
    <mergeCell ref="AH961:AK961"/>
    <mergeCell ref="AN961:AR961"/>
    <mergeCell ref="T962:U962"/>
    <mergeCell ref="B959:I960"/>
    <mergeCell ref="J959:N960"/>
    <mergeCell ref="T959:U959"/>
    <mergeCell ref="V959:X959"/>
    <mergeCell ref="AH959:AK959"/>
    <mergeCell ref="AN959:AR959"/>
    <mergeCell ref="T960:U960"/>
    <mergeCell ref="V960:Y960"/>
    <mergeCell ref="Z960:AC960"/>
    <mergeCell ref="AD960:AG960"/>
    <mergeCell ref="V958:Y958"/>
    <mergeCell ref="Z958:AC958"/>
    <mergeCell ref="AD958:AG958"/>
    <mergeCell ref="AH958:AK958"/>
    <mergeCell ref="AL958:AM958"/>
    <mergeCell ref="AN958:AR958"/>
    <mergeCell ref="AH956:AK956"/>
    <mergeCell ref="AL956:AM956"/>
    <mergeCell ref="AN956:AR956"/>
    <mergeCell ref="B957:I958"/>
    <mergeCell ref="J957:N958"/>
    <mergeCell ref="T957:U957"/>
    <mergeCell ref="V957:X957"/>
    <mergeCell ref="AH957:AK957"/>
    <mergeCell ref="AN957:AR957"/>
    <mergeCell ref="T958:U958"/>
    <mergeCell ref="B955:I956"/>
    <mergeCell ref="J955:N956"/>
    <mergeCell ref="T955:U955"/>
    <mergeCell ref="V955:X955"/>
    <mergeCell ref="AH955:AK955"/>
    <mergeCell ref="AN955:AR955"/>
    <mergeCell ref="T956:U956"/>
    <mergeCell ref="V956:Y956"/>
    <mergeCell ref="Z956:AC956"/>
    <mergeCell ref="AD956:AG956"/>
    <mergeCell ref="AH945:AK946"/>
    <mergeCell ref="AL945:AM946"/>
    <mergeCell ref="AN945:AS945"/>
    <mergeCell ref="V954:Y954"/>
    <mergeCell ref="Z954:AC954"/>
    <mergeCell ref="AD954:AG954"/>
    <mergeCell ref="AH954:AK954"/>
    <mergeCell ref="AL954:AM954"/>
    <mergeCell ref="AN954:AR954"/>
    <mergeCell ref="AH952:AK952"/>
    <mergeCell ref="AL952:AM952"/>
    <mergeCell ref="AN952:AR952"/>
    <mergeCell ref="B953:I954"/>
    <mergeCell ref="J953:N954"/>
    <mergeCell ref="T953:U953"/>
    <mergeCell ref="V953:X953"/>
    <mergeCell ref="AH953:AK953"/>
    <mergeCell ref="AN953:AR953"/>
    <mergeCell ref="T954:U954"/>
    <mergeCell ref="B951:I952"/>
    <mergeCell ref="J951:N952"/>
    <mergeCell ref="T951:U951"/>
    <mergeCell ref="V951:X951"/>
    <mergeCell ref="AH951:AK951"/>
    <mergeCell ref="AN951:AR951"/>
    <mergeCell ref="T952:U952"/>
    <mergeCell ref="V952:Y952"/>
    <mergeCell ref="Z952:AC952"/>
    <mergeCell ref="AD952:AG952"/>
    <mergeCell ref="B949:I950"/>
    <mergeCell ref="J949:N950"/>
    <mergeCell ref="T949:U949"/>
    <mergeCell ref="V949:X949"/>
    <mergeCell ref="AH949:AK949"/>
    <mergeCell ref="AN949:AR949"/>
    <mergeCell ref="T950:U950"/>
    <mergeCell ref="AH950:AK950"/>
    <mergeCell ref="AL950:AM950"/>
    <mergeCell ref="AN950:AR950"/>
    <mergeCell ref="B947:I948"/>
    <mergeCell ref="J947:N948"/>
    <mergeCell ref="T947:U947"/>
    <mergeCell ref="V947:X947"/>
    <mergeCell ref="AH947:AK947"/>
    <mergeCell ref="AN947:AR947"/>
    <mergeCell ref="T948:U948"/>
    <mergeCell ref="V948:Y948"/>
    <mergeCell ref="Z948:AC948"/>
    <mergeCell ref="AD948:AG948"/>
    <mergeCell ref="V950:Y950"/>
    <mergeCell ref="Z950:AC950"/>
    <mergeCell ref="AD950:AG950"/>
    <mergeCell ref="AH948:AK948"/>
    <mergeCell ref="AL948:AM948"/>
    <mergeCell ref="AN948:AR948"/>
    <mergeCell ref="AN804:AR804"/>
    <mergeCell ref="AN821:AS821"/>
    <mergeCell ref="AL822:AM823"/>
    <mergeCell ref="AN822:AS822"/>
    <mergeCell ref="AN823:AS823"/>
    <mergeCell ref="AL882:AM882"/>
    <mergeCell ref="AN882:AR882"/>
    <mergeCell ref="AD919:AG919"/>
    <mergeCell ref="AH919:AK919"/>
    <mergeCell ref="AL919:AM919"/>
    <mergeCell ref="AN919:AR919"/>
    <mergeCell ref="AN899:AO901"/>
    <mergeCell ref="AP899:AQ901"/>
    <mergeCell ref="AL903:AM903"/>
    <mergeCell ref="AN903:AS903"/>
    <mergeCell ref="AN883:AR883"/>
    <mergeCell ref="AN825:AR825"/>
    <mergeCell ref="AH841:AK841"/>
    <mergeCell ref="AL841:AM841"/>
    <mergeCell ref="AN841:AR841"/>
    <mergeCell ref="AN881:AR881"/>
    <mergeCell ref="AH826:AK826"/>
    <mergeCell ref="AD833:AG833"/>
    <mergeCell ref="AH833:AK833"/>
    <mergeCell ref="AL833:AM833"/>
    <mergeCell ref="AN833:AR833"/>
    <mergeCell ref="AN845:AR845"/>
    <mergeCell ref="AN832:AR832"/>
    <mergeCell ref="AN840:AR840"/>
    <mergeCell ref="Z825:AC825"/>
    <mergeCell ref="AD825:AG825"/>
    <mergeCell ref="AH825:AK825"/>
    <mergeCell ref="O941:O943"/>
    <mergeCell ref="P941:P943"/>
    <mergeCell ref="Q941:Q943"/>
    <mergeCell ref="AP940:AQ942"/>
    <mergeCell ref="AR940:AS942"/>
    <mergeCell ref="AN886:AR886"/>
    <mergeCell ref="T824:U824"/>
    <mergeCell ref="V824:X824"/>
    <mergeCell ref="T825:U825"/>
    <mergeCell ref="V825:Y825"/>
    <mergeCell ref="AP817:AQ819"/>
    <mergeCell ref="AR817:AS819"/>
    <mergeCell ref="AN826:AR826"/>
    <mergeCell ref="AL827:AM827"/>
    <mergeCell ref="AN827:AR827"/>
    <mergeCell ref="T841:U841"/>
    <mergeCell ref="U940:W940"/>
    <mergeCell ref="AL940:AM942"/>
    <mergeCell ref="P818:P820"/>
    <mergeCell ref="Q818:Q820"/>
    <mergeCell ref="AN885:AR885"/>
    <mergeCell ref="AL899:AM901"/>
    <mergeCell ref="O940:T940"/>
    <mergeCell ref="T941:T943"/>
    <mergeCell ref="U941:U943"/>
    <mergeCell ref="AH824:AK824"/>
    <mergeCell ref="AL821:AM821"/>
    <mergeCell ref="AN817:AO819"/>
    <mergeCell ref="V841:Y841"/>
    <mergeCell ref="B944:I946"/>
    <mergeCell ref="J944:N946"/>
    <mergeCell ref="J941:J943"/>
    <mergeCell ref="K941:K943"/>
    <mergeCell ref="L941:L943"/>
    <mergeCell ref="M941:M943"/>
    <mergeCell ref="N941:N943"/>
    <mergeCell ref="B940:I943"/>
    <mergeCell ref="J940:K940"/>
    <mergeCell ref="M940:N940"/>
    <mergeCell ref="AN944:AS944"/>
    <mergeCell ref="O944:U946"/>
    <mergeCell ref="R941:R943"/>
    <mergeCell ref="V822:Y823"/>
    <mergeCell ref="Z822:AC823"/>
    <mergeCell ref="AD822:AG823"/>
    <mergeCell ref="AH822:AK823"/>
    <mergeCell ref="V945:Y946"/>
    <mergeCell ref="Z945:AC946"/>
    <mergeCell ref="AN946:AS946"/>
    <mergeCell ref="Y944:AH944"/>
    <mergeCell ref="AL944:AM944"/>
    <mergeCell ref="AL825:AM825"/>
    <mergeCell ref="AD945:AG946"/>
    <mergeCell ref="S941:S943"/>
    <mergeCell ref="B832:I833"/>
    <mergeCell ref="J832:N833"/>
    <mergeCell ref="T832:U832"/>
    <mergeCell ref="V832:X832"/>
    <mergeCell ref="T833:U833"/>
    <mergeCell ref="V833:Y833"/>
    <mergeCell ref="AD925:AG925"/>
    <mergeCell ref="J818:J820"/>
    <mergeCell ref="K818:K820"/>
    <mergeCell ref="B824:I825"/>
    <mergeCell ref="AN824:AR824"/>
    <mergeCell ref="V818:V820"/>
    <mergeCell ref="O530:T530"/>
    <mergeCell ref="U530:W530"/>
    <mergeCell ref="AL530:AM532"/>
    <mergeCell ref="J817:K817"/>
    <mergeCell ref="M817:N817"/>
    <mergeCell ref="O817:T817"/>
    <mergeCell ref="U817:W817"/>
    <mergeCell ref="AL817:AM819"/>
    <mergeCell ref="N818:N820"/>
    <mergeCell ref="O818:O820"/>
    <mergeCell ref="R818:R820"/>
    <mergeCell ref="W818:W820"/>
    <mergeCell ref="AH799:AK799"/>
    <mergeCell ref="V800:Y800"/>
    <mergeCell ref="Z800:AC800"/>
    <mergeCell ref="AD800:AG800"/>
    <mergeCell ref="AL798:AM798"/>
    <mergeCell ref="T798:U798"/>
    <mergeCell ref="AH800:AK800"/>
    <mergeCell ref="AL800:AM800"/>
    <mergeCell ref="AH801:AK801"/>
    <mergeCell ref="O801:U803"/>
    <mergeCell ref="Z803:AC803"/>
    <mergeCell ref="AD803:AG803"/>
    <mergeCell ref="AH803:AK803"/>
    <mergeCell ref="V762:Y762"/>
    <mergeCell ref="AD762:AG762"/>
    <mergeCell ref="AH762:AK762"/>
    <mergeCell ref="V757:Y757"/>
    <mergeCell ref="Z757:AC757"/>
    <mergeCell ref="AD757:AG757"/>
    <mergeCell ref="J824:N825"/>
    <mergeCell ref="N859:N861"/>
    <mergeCell ref="B821:I823"/>
    <mergeCell ref="J821:N823"/>
    <mergeCell ref="O821:U823"/>
    <mergeCell ref="S818:S820"/>
    <mergeCell ref="T818:T820"/>
    <mergeCell ref="U818:U820"/>
    <mergeCell ref="L818:L820"/>
    <mergeCell ref="M818:M820"/>
    <mergeCell ref="W531:W533"/>
    <mergeCell ref="V531:V533"/>
    <mergeCell ref="Y821:AH821"/>
    <mergeCell ref="B826:I827"/>
    <mergeCell ref="J826:N827"/>
    <mergeCell ref="T826:U826"/>
    <mergeCell ref="V826:X826"/>
    <mergeCell ref="T827:U827"/>
    <mergeCell ref="V827:Y827"/>
    <mergeCell ref="B817:I820"/>
    <mergeCell ref="Z827:AC827"/>
    <mergeCell ref="AD827:AG827"/>
    <mergeCell ref="AH827:AK827"/>
    <mergeCell ref="V803:Y803"/>
    <mergeCell ref="V798:Y798"/>
    <mergeCell ref="Z798:AC798"/>
    <mergeCell ref="AD798:AG798"/>
    <mergeCell ref="AH798:AK798"/>
    <mergeCell ref="B828:I829"/>
    <mergeCell ref="J828:N829"/>
    <mergeCell ref="T828:U828"/>
    <mergeCell ref="V828:X828"/>
    <mergeCell ref="T829:U829"/>
    <mergeCell ref="V829:Y829"/>
    <mergeCell ref="AN828:AR828"/>
    <mergeCell ref="Z829:AC829"/>
    <mergeCell ref="AD829:AG829"/>
    <mergeCell ref="AH829:AK829"/>
    <mergeCell ref="AL829:AM829"/>
    <mergeCell ref="AN829:AR829"/>
    <mergeCell ref="B830:I831"/>
    <mergeCell ref="J830:N831"/>
    <mergeCell ref="T830:U830"/>
    <mergeCell ref="V830:X830"/>
    <mergeCell ref="T831:U831"/>
    <mergeCell ref="V831:Y831"/>
    <mergeCell ref="AN830:AR830"/>
    <mergeCell ref="Z831:AC831"/>
    <mergeCell ref="AD831:AG831"/>
    <mergeCell ref="AH831:AK831"/>
    <mergeCell ref="AL831:AM831"/>
    <mergeCell ref="AN831:AR831"/>
    <mergeCell ref="AH828:AK828"/>
    <mergeCell ref="AH830:AK830"/>
    <mergeCell ref="B834:I835"/>
    <mergeCell ref="J834:N835"/>
    <mergeCell ref="T834:U834"/>
    <mergeCell ref="V834:X834"/>
    <mergeCell ref="T835:U835"/>
    <mergeCell ref="V835:Y835"/>
    <mergeCell ref="AH834:AK834"/>
    <mergeCell ref="AN834:AR834"/>
    <mergeCell ref="Z835:AC835"/>
    <mergeCell ref="AD835:AG835"/>
    <mergeCell ref="AH835:AK835"/>
    <mergeCell ref="AL835:AM835"/>
    <mergeCell ref="AN835:AR835"/>
    <mergeCell ref="AH832:AK832"/>
    <mergeCell ref="B836:I837"/>
    <mergeCell ref="J836:N837"/>
    <mergeCell ref="T836:U836"/>
    <mergeCell ref="V836:X836"/>
    <mergeCell ref="T837:U837"/>
    <mergeCell ref="V837:Y837"/>
    <mergeCell ref="AH836:AK836"/>
    <mergeCell ref="AN836:AR836"/>
    <mergeCell ref="Z837:AC837"/>
    <mergeCell ref="AD837:AG837"/>
    <mergeCell ref="AH837:AK837"/>
    <mergeCell ref="AL837:AM837"/>
    <mergeCell ref="AN837:AR837"/>
    <mergeCell ref="Z833:AC833"/>
    <mergeCell ref="B838:I839"/>
    <mergeCell ref="J838:N839"/>
    <mergeCell ref="T838:U838"/>
    <mergeCell ref="V838:X838"/>
    <mergeCell ref="T839:U839"/>
    <mergeCell ref="V839:Y839"/>
    <mergeCell ref="AH838:AK838"/>
    <mergeCell ref="AN838:AR838"/>
    <mergeCell ref="Z839:AC839"/>
    <mergeCell ref="AD839:AG839"/>
    <mergeCell ref="AH839:AK839"/>
    <mergeCell ref="AL839:AM839"/>
    <mergeCell ref="AN839:AR839"/>
    <mergeCell ref="O859:O861"/>
    <mergeCell ref="P859:P861"/>
    <mergeCell ref="Q859:Q861"/>
    <mergeCell ref="B842:E844"/>
    <mergeCell ref="F842:N844"/>
    <mergeCell ref="O842:U844"/>
    <mergeCell ref="V842:Y842"/>
    <mergeCell ref="V844:Y844"/>
    <mergeCell ref="AH840:AK840"/>
    <mergeCell ref="B840:I841"/>
    <mergeCell ref="J840:N841"/>
    <mergeCell ref="T840:U840"/>
    <mergeCell ref="V840:X840"/>
    <mergeCell ref="AH842:AK842"/>
    <mergeCell ref="AN842:AR842"/>
    <mergeCell ref="Z844:AC844"/>
    <mergeCell ref="AD844:AG844"/>
    <mergeCell ref="AH844:AK844"/>
    <mergeCell ref="AN844:AR844"/>
    <mergeCell ref="Z841:AC841"/>
    <mergeCell ref="AD841:AG841"/>
    <mergeCell ref="B862:I864"/>
    <mergeCell ref="J862:N864"/>
    <mergeCell ref="O862:U864"/>
    <mergeCell ref="V863:Y864"/>
    <mergeCell ref="Y862:AH862"/>
    <mergeCell ref="S859:S861"/>
    <mergeCell ref="T859:T861"/>
    <mergeCell ref="U859:U861"/>
    <mergeCell ref="V859:V861"/>
    <mergeCell ref="B858:I861"/>
    <mergeCell ref="AL862:AM862"/>
    <mergeCell ref="AN862:AS862"/>
    <mergeCell ref="Z863:AC864"/>
    <mergeCell ref="AD863:AG864"/>
    <mergeCell ref="AH863:AK864"/>
    <mergeCell ref="AL863:AM864"/>
    <mergeCell ref="AN863:AS863"/>
    <mergeCell ref="AN864:AS864"/>
    <mergeCell ref="J858:K858"/>
    <mergeCell ref="M858:N858"/>
    <mergeCell ref="O858:T858"/>
    <mergeCell ref="U858:W858"/>
    <mergeCell ref="AL858:AM860"/>
    <mergeCell ref="AN858:AO860"/>
    <mergeCell ref="R859:R861"/>
    <mergeCell ref="W859:W861"/>
    <mergeCell ref="AP858:AQ860"/>
    <mergeCell ref="AR858:AS860"/>
    <mergeCell ref="J859:J861"/>
    <mergeCell ref="K859:K861"/>
    <mergeCell ref="L859:L861"/>
    <mergeCell ref="M859:M861"/>
    <mergeCell ref="B865:I866"/>
    <mergeCell ref="J865:N866"/>
    <mergeCell ref="T865:U865"/>
    <mergeCell ref="V865:X865"/>
    <mergeCell ref="T866:U866"/>
    <mergeCell ref="V866:Y866"/>
    <mergeCell ref="AH865:AK865"/>
    <mergeCell ref="AN865:AR865"/>
    <mergeCell ref="Z866:AC866"/>
    <mergeCell ref="AD866:AG866"/>
    <mergeCell ref="AH866:AK866"/>
    <mergeCell ref="AL866:AM866"/>
    <mergeCell ref="AN866:AR866"/>
    <mergeCell ref="B867:I868"/>
    <mergeCell ref="J867:N868"/>
    <mergeCell ref="T867:U867"/>
    <mergeCell ref="V867:X867"/>
    <mergeCell ref="T868:U868"/>
    <mergeCell ref="V868:Y868"/>
    <mergeCell ref="AH867:AK867"/>
    <mergeCell ref="AN867:AR867"/>
    <mergeCell ref="Z868:AC868"/>
    <mergeCell ref="AD868:AG868"/>
    <mergeCell ref="AH868:AK868"/>
    <mergeCell ref="AL868:AM868"/>
    <mergeCell ref="AN868:AR868"/>
    <mergeCell ref="B869:I870"/>
    <mergeCell ref="J869:N870"/>
    <mergeCell ref="T869:U869"/>
    <mergeCell ref="V869:X869"/>
    <mergeCell ref="T870:U870"/>
    <mergeCell ref="V870:Y870"/>
    <mergeCell ref="AH869:AK869"/>
    <mergeCell ref="AN869:AR869"/>
    <mergeCell ref="Z870:AC870"/>
    <mergeCell ref="AD870:AG870"/>
    <mergeCell ref="AH870:AK870"/>
    <mergeCell ref="AL870:AM870"/>
    <mergeCell ref="AN870:AR870"/>
    <mergeCell ref="B871:I872"/>
    <mergeCell ref="J871:N872"/>
    <mergeCell ref="T871:U871"/>
    <mergeCell ref="V871:X871"/>
    <mergeCell ref="T872:U872"/>
    <mergeCell ref="V872:Y872"/>
    <mergeCell ref="AH871:AK871"/>
    <mergeCell ref="AN871:AR871"/>
    <mergeCell ref="Z872:AC872"/>
    <mergeCell ref="AD872:AG872"/>
    <mergeCell ref="AH872:AK872"/>
    <mergeCell ref="AL872:AM872"/>
    <mergeCell ref="AN872:AR872"/>
    <mergeCell ref="B873:I874"/>
    <mergeCell ref="J873:N874"/>
    <mergeCell ref="T873:U873"/>
    <mergeCell ref="V873:X873"/>
    <mergeCell ref="T874:U874"/>
    <mergeCell ref="V874:Y874"/>
    <mergeCell ref="AH873:AK873"/>
    <mergeCell ref="AN873:AR873"/>
    <mergeCell ref="Z874:AC874"/>
    <mergeCell ref="AD874:AG874"/>
    <mergeCell ref="AH874:AK874"/>
    <mergeCell ref="AL874:AM874"/>
    <mergeCell ref="AN874:AR874"/>
    <mergeCell ref="B875:I876"/>
    <mergeCell ref="J875:N876"/>
    <mergeCell ref="T875:U875"/>
    <mergeCell ref="V875:X875"/>
    <mergeCell ref="T876:U876"/>
    <mergeCell ref="V876:Y876"/>
    <mergeCell ref="AH875:AK875"/>
    <mergeCell ref="AN875:AR875"/>
    <mergeCell ref="Z876:AC876"/>
    <mergeCell ref="AD876:AG876"/>
    <mergeCell ref="AH876:AK876"/>
    <mergeCell ref="AL876:AM876"/>
    <mergeCell ref="AN876:AR876"/>
    <mergeCell ref="B877:I878"/>
    <mergeCell ref="J877:N878"/>
    <mergeCell ref="T877:U877"/>
    <mergeCell ref="V877:X877"/>
    <mergeCell ref="T878:U878"/>
    <mergeCell ref="V878:Y878"/>
    <mergeCell ref="AH877:AK877"/>
    <mergeCell ref="AN877:AR877"/>
    <mergeCell ref="Z878:AC878"/>
    <mergeCell ref="AD878:AG878"/>
    <mergeCell ref="AH878:AK878"/>
    <mergeCell ref="AL878:AM878"/>
    <mergeCell ref="AN878:AR878"/>
    <mergeCell ref="B879:I880"/>
    <mergeCell ref="J879:N880"/>
    <mergeCell ref="T879:U879"/>
    <mergeCell ref="V879:X879"/>
    <mergeCell ref="T880:U880"/>
    <mergeCell ref="V880:Y880"/>
    <mergeCell ref="AH879:AK879"/>
    <mergeCell ref="AN879:AR879"/>
    <mergeCell ref="Z880:AC880"/>
    <mergeCell ref="AD880:AG880"/>
    <mergeCell ref="AH880:AK880"/>
    <mergeCell ref="AL880:AM880"/>
    <mergeCell ref="AN880:AR880"/>
    <mergeCell ref="F883:N885"/>
    <mergeCell ref="O883:U885"/>
    <mergeCell ref="V883:Y883"/>
    <mergeCell ref="V885:Y885"/>
    <mergeCell ref="T882:U882"/>
    <mergeCell ref="V882:Y882"/>
    <mergeCell ref="AH881:AK881"/>
    <mergeCell ref="B881:I882"/>
    <mergeCell ref="J881:N882"/>
    <mergeCell ref="T881:U881"/>
    <mergeCell ref="V881:X881"/>
    <mergeCell ref="AH883:AK883"/>
    <mergeCell ref="Z882:AC882"/>
    <mergeCell ref="AD882:AG882"/>
    <mergeCell ref="AH882:AK882"/>
    <mergeCell ref="B883:E885"/>
    <mergeCell ref="Z885:AC885"/>
    <mergeCell ref="AD885:AG885"/>
    <mergeCell ref="AH885:AK885"/>
    <mergeCell ref="B903:I905"/>
    <mergeCell ref="J903:N905"/>
    <mergeCell ref="O903:U905"/>
    <mergeCell ref="V904:Y905"/>
    <mergeCell ref="Y903:AH903"/>
    <mergeCell ref="S900:S902"/>
    <mergeCell ref="T900:T902"/>
    <mergeCell ref="U900:U902"/>
    <mergeCell ref="V900:V902"/>
    <mergeCell ref="Z904:AC905"/>
    <mergeCell ref="AD904:AG905"/>
    <mergeCell ref="AH904:AK905"/>
    <mergeCell ref="AL904:AM905"/>
    <mergeCell ref="AN904:AS904"/>
    <mergeCell ref="AN905:AS905"/>
    <mergeCell ref="B899:I902"/>
    <mergeCell ref="J899:K899"/>
    <mergeCell ref="M899:N899"/>
    <mergeCell ref="O899:T899"/>
    <mergeCell ref="U899:W899"/>
    <mergeCell ref="Q900:Q902"/>
    <mergeCell ref="W900:W902"/>
    <mergeCell ref="J900:J902"/>
    <mergeCell ref="K900:K902"/>
    <mergeCell ref="L900:L902"/>
    <mergeCell ref="M900:M902"/>
    <mergeCell ref="N900:N902"/>
    <mergeCell ref="O900:O902"/>
    <mergeCell ref="P900:P902"/>
    <mergeCell ref="R900:R902"/>
    <mergeCell ref="AR899:AS901"/>
    <mergeCell ref="B906:I907"/>
    <mergeCell ref="J906:N907"/>
    <mergeCell ref="T906:U906"/>
    <mergeCell ref="V906:X906"/>
    <mergeCell ref="T907:U907"/>
    <mergeCell ref="V907:Y907"/>
    <mergeCell ref="AH906:AK906"/>
    <mergeCell ref="AN906:AR906"/>
    <mergeCell ref="Z907:AC907"/>
    <mergeCell ref="AD907:AG907"/>
    <mergeCell ref="AH907:AK907"/>
    <mergeCell ref="AL907:AM907"/>
    <mergeCell ref="AN907:AR907"/>
    <mergeCell ref="B908:I909"/>
    <mergeCell ref="J908:N909"/>
    <mergeCell ref="T908:U908"/>
    <mergeCell ref="V908:X908"/>
    <mergeCell ref="T909:U909"/>
    <mergeCell ref="V909:Y909"/>
    <mergeCell ref="AH908:AK908"/>
    <mergeCell ref="AN908:AR908"/>
    <mergeCell ref="Z909:AC909"/>
    <mergeCell ref="AD909:AG909"/>
    <mergeCell ref="AH909:AK909"/>
    <mergeCell ref="AL909:AM909"/>
    <mergeCell ref="AN909:AR909"/>
    <mergeCell ref="B910:I911"/>
    <mergeCell ref="J910:N911"/>
    <mergeCell ref="T910:U910"/>
    <mergeCell ref="V910:X910"/>
    <mergeCell ref="T911:U911"/>
    <mergeCell ref="V911:Y911"/>
    <mergeCell ref="AH910:AK910"/>
    <mergeCell ref="AN910:AR910"/>
    <mergeCell ref="Z911:AC911"/>
    <mergeCell ref="AD911:AG911"/>
    <mergeCell ref="AH911:AK911"/>
    <mergeCell ref="AL911:AM911"/>
    <mergeCell ref="AN911:AR911"/>
    <mergeCell ref="B912:I913"/>
    <mergeCell ref="J912:N913"/>
    <mergeCell ref="T912:U912"/>
    <mergeCell ref="V912:X912"/>
    <mergeCell ref="T913:U913"/>
    <mergeCell ref="V913:Y913"/>
    <mergeCell ref="AH912:AK912"/>
    <mergeCell ref="AN912:AR912"/>
    <mergeCell ref="Z913:AC913"/>
    <mergeCell ref="AD913:AG913"/>
    <mergeCell ref="AH913:AK913"/>
    <mergeCell ref="AL913:AM913"/>
    <mergeCell ref="AN913:AR913"/>
    <mergeCell ref="B914:I915"/>
    <mergeCell ref="J914:N915"/>
    <mergeCell ref="T914:U914"/>
    <mergeCell ref="V914:X914"/>
    <mergeCell ref="T915:U915"/>
    <mergeCell ref="V915:Y915"/>
    <mergeCell ref="AH914:AK914"/>
    <mergeCell ref="AN914:AR914"/>
    <mergeCell ref="Z915:AC915"/>
    <mergeCell ref="AD915:AG915"/>
    <mergeCell ref="AH915:AK915"/>
    <mergeCell ref="AL915:AM915"/>
    <mergeCell ref="AN915:AR915"/>
    <mergeCell ref="B916:I917"/>
    <mergeCell ref="J916:N917"/>
    <mergeCell ref="T916:U916"/>
    <mergeCell ref="V916:X916"/>
    <mergeCell ref="T917:U917"/>
    <mergeCell ref="V917:Y917"/>
    <mergeCell ref="AH916:AK916"/>
    <mergeCell ref="AN916:AR916"/>
    <mergeCell ref="Z917:AC917"/>
    <mergeCell ref="AD917:AG917"/>
    <mergeCell ref="AH917:AK917"/>
    <mergeCell ref="AL917:AM917"/>
    <mergeCell ref="AN917:AR917"/>
    <mergeCell ref="B918:I919"/>
    <mergeCell ref="J918:N919"/>
    <mergeCell ref="T918:U918"/>
    <mergeCell ref="V918:X918"/>
    <mergeCell ref="T919:U919"/>
    <mergeCell ref="V919:Y919"/>
    <mergeCell ref="B920:I921"/>
    <mergeCell ref="J920:N921"/>
    <mergeCell ref="T920:U920"/>
    <mergeCell ref="V920:X920"/>
    <mergeCell ref="T921:U921"/>
    <mergeCell ref="V921:Y921"/>
    <mergeCell ref="AH920:AK920"/>
    <mergeCell ref="AN920:AR920"/>
    <mergeCell ref="Z921:AC921"/>
    <mergeCell ref="AD921:AG921"/>
    <mergeCell ref="AH921:AK921"/>
    <mergeCell ref="AL921:AM921"/>
    <mergeCell ref="AN921:AR921"/>
    <mergeCell ref="AH918:AK918"/>
    <mergeCell ref="AN918:AR918"/>
    <mergeCell ref="Z919:AC919"/>
    <mergeCell ref="B924:E926"/>
    <mergeCell ref="F924:N926"/>
    <mergeCell ref="O924:U926"/>
    <mergeCell ref="V924:Y924"/>
    <mergeCell ref="V926:Y926"/>
    <mergeCell ref="AD923:AG923"/>
    <mergeCell ref="B922:I923"/>
    <mergeCell ref="J922:N923"/>
    <mergeCell ref="T922:U922"/>
    <mergeCell ref="V922:X922"/>
    <mergeCell ref="Z926:AC926"/>
    <mergeCell ref="AD926:AG926"/>
    <mergeCell ref="AH926:AK926"/>
    <mergeCell ref="T923:U923"/>
    <mergeCell ref="V923:Y923"/>
    <mergeCell ref="AN926:AR926"/>
    <mergeCell ref="AH924:AK924"/>
    <mergeCell ref="AN924:AR924"/>
    <mergeCell ref="AH922:AK922"/>
    <mergeCell ref="AN922:AR922"/>
    <mergeCell ref="Z923:AC923"/>
    <mergeCell ref="AH923:AK923"/>
    <mergeCell ref="AL923:AM923"/>
    <mergeCell ref="AN923:AR923"/>
    <mergeCell ref="V925:Y925"/>
    <mergeCell ref="Z925:AC925"/>
    <mergeCell ref="AH925:AK925"/>
    <mergeCell ref="AN925:AR925"/>
    <mergeCell ref="T792:U792"/>
    <mergeCell ref="V792:Y792"/>
    <mergeCell ref="Z792:AC792"/>
    <mergeCell ref="AD792:AG792"/>
    <mergeCell ref="Z796:AC796"/>
    <mergeCell ref="AD796:AG796"/>
    <mergeCell ref="AH796:AK796"/>
    <mergeCell ref="AL796:AM796"/>
    <mergeCell ref="AN796:AR796"/>
    <mergeCell ref="B797:I798"/>
    <mergeCell ref="J797:N798"/>
    <mergeCell ref="T797:U797"/>
    <mergeCell ref="V797:X797"/>
    <mergeCell ref="AH797:AK797"/>
    <mergeCell ref="V795:X795"/>
    <mergeCell ref="AH795:AK795"/>
    <mergeCell ref="AN795:AR795"/>
    <mergeCell ref="T796:U796"/>
    <mergeCell ref="V796:Y796"/>
    <mergeCell ref="AH792:AK792"/>
    <mergeCell ref="AL792:AM792"/>
    <mergeCell ref="AN792:AR792"/>
    <mergeCell ref="B791:I792"/>
    <mergeCell ref="J791:N792"/>
    <mergeCell ref="T791:U791"/>
    <mergeCell ref="V791:X791"/>
    <mergeCell ref="AH791:AK791"/>
    <mergeCell ref="AN791:AR791"/>
    <mergeCell ref="T800:U800"/>
    <mergeCell ref="B795:I796"/>
    <mergeCell ref="J795:N796"/>
    <mergeCell ref="T795:U795"/>
    <mergeCell ref="AN798:AR798"/>
    <mergeCell ref="AN797:AR797"/>
    <mergeCell ref="AN800:AR800"/>
    <mergeCell ref="AN801:AR801"/>
    <mergeCell ref="B801:E803"/>
    <mergeCell ref="F801:N803"/>
    <mergeCell ref="V801:Y801"/>
    <mergeCell ref="V794:Y794"/>
    <mergeCell ref="Z794:AC794"/>
    <mergeCell ref="AD794:AG794"/>
    <mergeCell ref="AH794:AK794"/>
    <mergeCell ref="AL794:AM794"/>
    <mergeCell ref="AN794:AR794"/>
    <mergeCell ref="B793:I794"/>
    <mergeCell ref="J793:N794"/>
    <mergeCell ref="T793:U793"/>
    <mergeCell ref="V793:X793"/>
    <mergeCell ref="AH793:AK793"/>
    <mergeCell ref="AN793:AR793"/>
    <mergeCell ref="T794:U794"/>
    <mergeCell ref="B799:I800"/>
    <mergeCell ref="J799:N800"/>
    <mergeCell ref="T799:U799"/>
    <mergeCell ref="V799:X799"/>
    <mergeCell ref="AN803:AR803"/>
    <mergeCell ref="AN799:AR799"/>
    <mergeCell ref="V790:Y790"/>
    <mergeCell ref="Z790:AC790"/>
    <mergeCell ref="AD790:AG790"/>
    <mergeCell ref="AH790:AK790"/>
    <mergeCell ref="AL790:AM790"/>
    <mergeCell ref="AN790:AR790"/>
    <mergeCell ref="AH788:AK788"/>
    <mergeCell ref="AL788:AM788"/>
    <mergeCell ref="AN788:AR788"/>
    <mergeCell ref="B789:I790"/>
    <mergeCell ref="J789:N790"/>
    <mergeCell ref="T789:U789"/>
    <mergeCell ref="V789:X789"/>
    <mergeCell ref="AH789:AK789"/>
    <mergeCell ref="AN789:AR789"/>
    <mergeCell ref="T790:U790"/>
    <mergeCell ref="B787:I788"/>
    <mergeCell ref="J787:N788"/>
    <mergeCell ref="T787:U787"/>
    <mergeCell ref="V787:X787"/>
    <mergeCell ref="AH787:AK787"/>
    <mergeCell ref="AN787:AR787"/>
    <mergeCell ref="T788:U788"/>
    <mergeCell ref="V788:Y788"/>
    <mergeCell ref="Z788:AC788"/>
    <mergeCell ref="AD788:AG788"/>
    <mergeCell ref="AN786:AR786"/>
    <mergeCell ref="AH784:AK784"/>
    <mergeCell ref="AL784:AM784"/>
    <mergeCell ref="AN784:AR784"/>
    <mergeCell ref="B785:I786"/>
    <mergeCell ref="J785:N786"/>
    <mergeCell ref="T785:U785"/>
    <mergeCell ref="V785:X785"/>
    <mergeCell ref="AH785:AK785"/>
    <mergeCell ref="AN785:AR785"/>
    <mergeCell ref="B783:I784"/>
    <mergeCell ref="J783:N784"/>
    <mergeCell ref="T783:U783"/>
    <mergeCell ref="V783:X783"/>
    <mergeCell ref="AH783:AK783"/>
    <mergeCell ref="AN783:AR783"/>
    <mergeCell ref="T784:U784"/>
    <mergeCell ref="V784:Y784"/>
    <mergeCell ref="Z784:AC784"/>
    <mergeCell ref="AD784:AG784"/>
    <mergeCell ref="J777:J779"/>
    <mergeCell ref="K777:K779"/>
    <mergeCell ref="L777:L779"/>
    <mergeCell ref="M777:M779"/>
    <mergeCell ref="N777:N779"/>
    <mergeCell ref="O777:O779"/>
    <mergeCell ref="P777:P779"/>
    <mergeCell ref="U776:W776"/>
    <mergeCell ref="AL776:AM778"/>
    <mergeCell ref="V786:Y786"/>
    <mergeCell ref="Z786:AC786"/>
    <mergeCell ref="AD786:AG786"/>
    <mergeCell ref="AH786:AK786"/>
    <mergeCell ref="AL786:AM786"/>
    <mergeCell ref="T786:U786"/>
    <mergeCell ref="Y780:AH780"/>
    <mergeCell ref="AL780:AM780"/>
    <mergeCell ref="AN762:AR762"/>
    <mergeCell ref="B758:I759"/>
    <mergeCell ref="J758:N759"/>
    <mergeCell ref="T758:U758"/>
    <mergeCell ref="V758:X758"/>
    <mergeCell ref="AH758:AK758"/>
    <mergeCell ref="AN758:AR758"/>
    <mergeCell ref="T759:U759"/>
    <mergeCell ref="V759:Y759"/>
    <mergeCell ref="Z759:AC759"/>
    <mergeCell ref="AD759:AG759"/>
    <mergeCell ref="AN780:AS780"/>
    <mergeCell ref="V781:Y782"/>
    <mergeCell ref="Z781:AC782"/>
    <mergeCell ref="AD781:AG782"/>
    <mergeCell ref="AH781:AK782"/>
    <mergeCell ref="AL781:AM782"/>
    <mergeCell ref="AN781:AS781"/>
    <mergeCell ref="AN782:AS782"/>
    <mergeCell ref="B780:I782"/>
    <mergeCell ref="J780:N782"/>
    <mergeCell ref="O780:U782"/>
    <mergeCell ref="S777:S779"/>
    <mergeCell ref="T777:T779"/>
    <mergeCell ref="U777:U779"/>
    <mergeCell ref="B776:I779"/>
    <mergeCell ref="J776:K776"/>
    <mergeCell ref="M776:N776"/>
    <mergeCell ref="O776:T776"/>
    <mergeCell ref="AN776:AO778"/>
    <mergeCell ref="AP776:AQ778"/>
    <mergeCell ref="AR776:AS778"/>
    <mergeCell ref="B754:I755"/>
    <mergeCell ref="J754:N755"/>
    <mergeCell ref="T754:U754"/>
    <mergeCell ref="V754:X754"/>
    <mergeCell ref="AH754:AK754"/>
    <mergeCell ref="AN757:AR757"/>
    <mergeCell ref="AH755:AK755"/>
    <mergeCell ref="AL755:AM755"/>
    <mergeCell ref="AN755:AR755"/>
    <mergeCell ref="B756:I757"/>
    <mergeCell ref="T755:U755"/>
    <mergeCell ref="V755:Y755"/>
    <mergeCell ref="Z755:AC755"/>
    <mergeCell ref="AD755:AG755"/>
    <mergeCell ref="Q777:Q779"/>
    <mergeCell ref="R777:R779"/>
    <mergeCell ref="W777:W779"/>
    <mergeCell ref="V777:V779"/>
    <mergeCell ref="Z762:AC762"/>
    <mergeCell ref="T757:U757"/>
    <mergeCell ref="AN763:AR763"/>
    <mergeCell ref="AH759:AK759"/>
    <mergeCell ref="AL759:AM759"/>
    <mergeCell ref="AN759:AR759"/>
    <mergeCell ref="AN754:AR754"/>
    <mergeCell ref="B760:E762"/>
    <mergeCell ref="F760:N762"/>
    <mergeCell ref="O760:U762"/>
    <mergeCell ref="V760:Y760"/>
    <mergeCell ref="AH760:AK760"/>
    <mergeCell ref="AN760:AR760"/>
    <mergeCell ref="AH757:AK757"/>
    <mergeCell ref="AL757:AM757"/>
    <mergeCell ref="T753:U753"/>
    <mergeCell ref="V753:Y753"/>
    <mergeCell ref="Z753:AC753"/>
    <mergeCell ref="AD753:AG753"/>
    <mergeCell ref="AH753:AK753"/>
    <mergeCell ref="J756:N757"/>
    <mergeCell ref="T756:U756"/>
    <mergeCell ref="V756:X756"/>
    <mergeCell ref="AH756:AK756"/>
    <mergeCell ref="AN756:AR756"/>
    <mergeCell ref="AN750:AR750"/>
    <mergeCell ref="T751:U751"/>
    <mergeCell ref="V751:Y751"/>
    <mergeCell ref="Z751:AC751"/>
    <mergeCell ref="AD751:AG751"/>
    <mergeCell ref="AL753:AM753"/>
    <mergeCell ref="J752:N753"/>
    <mergeCell ref="T752:U752"/>
    <mergeCell ref="V752:X752"/>
    <mergeCell ref="AH752:AK752"/>
    <mergeCell ref="AN752:AR752"/>
    <mergeCell ref="Z747:AC747"/>
    <mergeCell ref="AD747:AG747"/>
    <mergeCell ref="AN749:AR749"/>
    <mergeCell ref="AH747:AK747"/>
    <mergeCell ref="AL747:AM747"/>
    <mergeCell ref="B750:I751"/>
    <mergeCell ref="J750:N751"/>
    <mergeCell ref="T750:U750"/>
    <mergeCell ref="V750:X750"/>
    <mergeCell ref="AH750:AK750"/>
    <mergeCell ref="AN753:AR753"/>
    <mergeCell ref="AH751:AK751"/>
    <mergeCell ref="AL751:AM751"/>
    <mergeCell ref="AN751:AR751"/>
    <mergeCell ref="B752:I753"/>
    <mergeCell ref="AH749:AK749"/>
    <mergeCell ref="AL749:AM749"/>
    <mergeCell ref="AD740:AG741"/>
    <mergeCell ref="AH740:AK741"/>
    <mergeCell ref="AL740:AM741"/>
    <mergeCell ref="B742:I743"/>
    <mergeCell ref="J742:N743"/>
    <mergeCell ref="T742:U742"/>
    <mergeCell ref="V742:X742"/>
    <mergeCell ref="AH742:AK742"/>
    <mergeCell ref="AN747:AR747"/>
    <mergeCell ref="B748:I749"/>
    <mergeCell ref="J748:N749"/>
    <mergeCell ref="T748:U748"/>
    <mergeCell ref="V748:X748"/>
    <mergeCell ref="AH748:AK748"/>
    <mergeCell ref="AN748:AR748"/>
    <mergeCell ref="V749:Y749"/>
    <mergeCell ref="Z749:AC749"/>
    <mergeCell ref="AD749:AG749"/>
    <mergeCell ref="V745:Y745"/>
    <mergeCell ref="Z745:AC745"/>
    <mergeCell ref="AD745:AG745"/>
    <mergeCell ref="AH745:AK745"/>
    <mergeCell ref="AL745:AM745"/>
    <mergeCell ref="T749:U749"/>
    <mergeCell ref="B746:I747"/>
    <mergeCell ref="J746:N747"/>
    <mergeCell ref="T746:U746"/>
    <mergeCell ref="V746:X746"/>
    <mergeCell ref="AH746:AK746"/>
    <mergeCell ref="AN746:AR746"/>
    <mergeCell ref="T747:U747"/>
    <mergeCell ref="V747:Y747"/>
    <mergeCell ref="Y739:AH739"/>
    <mergeCell ref="AL739:AM739"/>
    <mergeCell ref="U735:W735"/>
    <mergeCell ref="T745:U745"/>
    <mergeCell ref="B744:I745"/>
    <mergeCell ref="J744:N745"/>
    <mergeCell ref="T744:U744"/>
    <mergeCell ref="V744:X744"/>
    <mergeCell ref="AH744:AK744"/>
    <mergeCell ref="AN744:AR744"/>
    <mergeCell ref="AN742:AR742"/>
    <mergeCell ref="T743:U743"/>
    <mergeCell ref="V743:Y743"/>
    <mergeCell ref="Z743:AC743"/>
    <mergeCell ref="AD743:AG743"/>
    <mergeCell ref="AN745:AR745"/>
    <mergeCell ref="AH743:AK743"/>
    <mergeCell ref="AL743:AM743"/>
    <mergeCell ref="AN743:AR743"/>
    <mergeCell ref="AN740:AS740"/>
    <mergeCell ref="AN741:AS741"/>
    <mergeCell ref="B739:I741"/>
    <mergeCell ref="J739:N741"/>
    <mergeCell ref="O739:U741"/>
    <mergeCell ref="AN739:AS739"/>
    <mergeCell ref="V740:Y741"/>
    <mergeCell ref="Z740:AC741"/>
    <mergeCell ref="S736:S738"/>
    <mergeCell ref="T736:T738"/>
    <mergeCell ref="U736:U738"/>
    <mergeCell ref="B735:I738"/>
    <mergeCell ref="J735:K735"/>
    <mergeCell ref="M735:N735"/>
    <mergeCell ref="O735:T735"/>
    <mergeCell ref="AN735:AO737"/>
    <mergeCell ref="AP735:AQ737"/>
    <mergeCell ref="AR735:AS737"/>
    <mergeCell ref="J736:J738"/>
    <mergeCell ref="K736:K738"/>
    <mergeCell ref="L736:L738"/>
    <mergeCell ref="M736:M738"/>
    <mergeCell ref="N736:N738"/>
    <mergeCell ref="O736:O738"/>
    <mergeCell ref="P736:P738"/>
    <mergeCell ref="AL735:AM737"/>
    <mergeCell ref="AN722:AR722"/>
    <mergeCell ref="AH718:AK718"/>
    <mergeCell ref="AL718:AM718"/>
    <mergeCell ref="AN718:AR718"/>
    <mergeCell ref="Q736:Q738"/>
    <mergeCell ref="R736:R738"/>
    <mergeCell ref="W736:W738"/>
    <mergeCell ref="V736:V738"/>
    <mergeCell ref="Z721:AC721"/>
    <mergeCell ref="AM731:AP732"/>
    <mergeCell ref="B719:E721"/>
    <mergeCell ref="F719:N721"/>
    <mergeCell ref="O719:U721"/>
    <mergeCell ref="V719:Y719"/>
    <mergeCell ref="AH719:AK719"/>
    <mergeCell ref="AN719:AR719"/>
    <mergeCell ref="V721:Y721"/>
    <mergeCell ref="AH721:AK721"/>
    <mergeCell ref="AN721:AR721"/>
    <mergeCell ref="AD721:AG721"/>
    <mergeCell ref="B717:I718"/>
    <mergeCell ref="J717:N718"/>
    <mergeCell ref="T717:U717"/>
    <mergeCell ref="V717:X717"/>
    <mergeCell ref="AH717:AK717"/>
    <mergeCell ref="AN717:AR717"/>
    <mergeCell ref="T718:U718"/>
    <mergeCell ref="V718:Y718"/>
    <mergeCell ref="Z718:AC718"/>
    <mergeCell ref="AD718:AG718"/>
    <mergeCell ref="V716:Y716"/>
    <mergeCell ref="Z716:AC716"/>
    <mergeCell ref="AD716:AG716"/>
    <mergeCell ref="AH716:AK716"/>
    <mergeCell ref="AL716:AM716"/>
    <mergeCell ref="AN716:AR716"/>
    <mergeCell ref="AH714:AK714"/>
    <mergeCell ref="AL714:AM714"/>
    <mergeCell ref="AN714:AR714"/>
    <mergeCell ref="B715:I716"/>
    <mergeCell ref="J715:N716"/>
    <mergeCell ref="T715:U715"/>
    <mergeCell ref="V715:X715"/>
    <mergeCell ref="AH715:AK715"/>
    <mergeCell ref="AN715:AR715"/>
    <mergeCell ref="T716:U716"/>
    <mergeCell ref="B713:I714"/>
    <mergeCell ref="J713:N714"/>
    <mergeCell ref="T713:U713"/>
    <mergeCell ref="V713:X713"/>
    <mergeCell ref="AH713:AK713"/>
    <mergeCell ref="AN713:AR713"/>
    <mergeCell ref="T714:U714"/>
    <mergeCell ref="V714:Y714"/>
    <mergeCell ref="Z714:AC714"/>
    <mergeCell ref="AD714:AG714"/>
    <mergeCell ref="AN705:AR705"/>
    <mergeCell ref="T706:U706"/>
    <mergeCell ref="V706:Y706"/>
    <mergeCell ref="Z706:AC706"/>
    <mergeCell ref="AD706:AG706"/>
    <mergeCell ref="V712:Y712"/>
    <mergeCell ref="Z712:AC712"/>
    <mergeCell ref="AD712:AG712"/>
    <mergeCell ref="AH712:AK712"/>
    <mergeCell ref="AL712:AM712"/>
    <mergeCell ref="AN712:AR712"/>
    <mergeCell ref="AH710:AK710"/>
    <mergeCell ref="AL710:AM710"/>
    <mergeCell ref="AN710:AR710"/>
    <mergeCell ref="B711:I712"/>
    <mergeCell ref="J711:N712"/>
    <mergeCell ref="T711:U711"/>
    <mergeCell ref="V711:X711"/>
    <mergeCell ref="AH711:AK711"/>
    <mergeCell ref="AN711:AR711"/>
    <mergeCell ref="T712:U712"/>
    <mergeCell ref="B709:I710"/>
    <mergeCell ref="J709:N710"/>
    <mergeCell ref="T709:U709"/>
    <mergeCell ref="V709:X709"/>
    <mergeCell ref="AH709:AK709"/>
    <mergeCell ref="AN709:AR709"/>
    <mergeCell ref="T710:U710"/>
    <mergeCell ref="V710:Y710"/>
    <mergeCell ref="Z710:AC710"/>
    <mergeCell ref="AD710:AG710"/>
    <mergeCell ref="AN703:AR703"/>
    <mergeCell ref="B701:I702"/>
    <mergeCell ref="J701:N702"/>
    <mergeCell ref="T701:U701"/>
    <mergeCell ref="V701:X701"/>
    <mergeCell ref="AH701:AK701"/>
    <mergeCell ref="AN701:AR701"/>
    <mergeCell ref="T702:U702"/>
    <mergeCell ref="V702:Y702"/>
    <mergeCell ref="Z702:AC702"/>
    <mergeCell ref="AD702:AG702"/>
    <mergeCell ref="V708:Y708"/>
    <mergeCell ref="Z708:AC708"/>
    <mergeCell ref="AD708:AG708"/>
    <mergeCell ref="AH708:AK708"/>
    <mergeCell ref="AL708:AM708"/>
    <mergeCell ref="AN708:AR708"/>
    <mergeCell ref="AH706:AK706"/>
    <mergeCell ref="AL706:AM706"/>
    <mergeCell ref="AN706:AR706"/>
    <mergeCell ref="B707:I708"/>
    <mergeCell ref="J707:N708"/>
    <mergeCell ref="T707:U707"/>
    <mergeCell ref="V707:X707"/>
    <mergeCell ref="AH707:AK707"/>
    <mergeCell ref="AN707:AR707"/>
    <mergeCell ref="T708:U708"/>
    <mergeCell ref="B705:I706"/>
    <mergeCell ref="J705:N706"/>
    <mergeCell ref="T705:U705"/>
    <mergeCell ref="V705:X705"/>
    <mergeCell ref="AH705:AK705"/>
    <mergeCell ref="N695:N697"/>
    <mergeCell ref="O695:O697"/>
    <mergeCell ref="P695:P697"/>
    <mergeCell ref="U694:W694"/>
    <mergeCell ref="AL694:AM696"/>
    <mergeCell ref="V704:Y704"/>
    <mergeCell ref="Z704:AC704"/>
    <mergeCell ref="AD704:AG704"/>
    <mergeCell ref="AH704:AK704"/>
    <mergeCell ref="AL704:AM704"/>
    <mergeCell ref="T704:U704"/>
    <mergeCell ref="Y698:AH698"/>
    <mergeCell ref="AL698:AM698"/>
    <mergeCell ref="AH702:AK702"/>
    <mergeCell ref="AL702:AM702"/>
    <mergeCell ref="B703:I704"/>
    <mergeCell ref="J703:N704"/>
    <mergeCell ref="T703:U703"/>
    <mergeCell ref="V703:X703"/>
    <mergeCell ref="AH703:AK703"/>
    <mergeCell ref="B676:I677"/>
    <mergeCell ref="J676:N677"/>
    <mergeCell ref="T676:U676"/>
    <mergeCell ref="V676:X676"/>
    <mergeCell ref="AH676:AK676"/>
    <mergeCell ref="AN676:AR676"/>
    <mergeCell ref="T677:U677"/>
    <mergeCell ref="V677:Y677"/>
    <mergeCell ref="Z677:AC677"/>
    <mergeCell ref="AD677:AG677"/>
    <mergeCell ref="AN698:AS698"/>
    <mergeCell ref="V699:Y700"/>
    <mergeCell ref="Z699:AC700"/>
    <mergeCell ref="AD699:AG700"/>
    <mergeCell ref="AH699:AK700"/>
    <mergeCell ref="AL699:AM700"/>
    <mergeCell ref="AN699:AS699"/>
    <mergeCell ref="AN700:AS700"/>
    <mergeCell ref="B698:I700"/>
    <mergeCell ref="J698:N700"/>
    <mergeCell ref="O698:U700"/>
    <mergeCell ref="S695:S697"/>
    <mergeCell ref="T695:T697"/>
    <mergeCell ref="U695:U697"/>
    <mergeCell ref="B694:I697"/>
    <mergeCell ref="J694:K694"/>
    <mergeCell ref="M694:N694"/>
    <mergeCell ref="O694:T694"/>
    <mergeCell ref="J695:J697"/>
    <mergeCell ref="K695:K697"/>
    <mergeCell ref="L695:L697"/>
    <mergeCell ref="M695:M697"/>
    <mergeCell ref="B672:I673"/>
    <mergeCell ref="J672:N673"/>
    <mergeCell ref="T672:U672"/>
    <mergeCell ref="V672:X672"/>
    <mergeCell ref="AH672:AK672"/>
    <mergeCell ref="AN675:AR675"/>
    <mergeCell ref="AH673:AK673"/>
    <mergeCell ref="AL673:AM673"/>
    <mergeCell ref="AN673:AR673"/>
    <mergeCell ref="B674:I675"/>
    <mergeCell ref="T673:U673"/>
    <mergeCell ref="V673:Y673"/>
    <mergeCell ref="Z673:AC673"/>
    <mergeCell ref="AD673:AG673"/>
    <mergeCell ref="Q695:Q697"/>
    <mergeCell ref="R695:R697"/>
    <mergeCell ref="W695:W697"/>
    <mergeCell ref="V695:V697"/>
    <mergeCell ref="Z680:AC680"/>
    <mergeCell ref="T675:U675"/>
    <mergeCell ref="AN681:AR681"/>
    <mergeCell ref="AH677:AK677"/>
    <mergeCell ref="AL677:AM677"/>
    <mergeCell ref="AN677:AR677"/>
    <mergeCell ref="AN672:AR672"/>
    <mergeCell ref="B678:E680"/>
    <mergeCell ref="F678:N680"/>
    <mergeCell ref="O678:U680"/>
    <mergeCell ref="V678:Y678"/>
    <mergeCell ref="AH678:AK678"/>
    <mergeCell ref="AN678:AR678"/>
    <mergeCell ref="AH675:AK675"/>
    <mergeCell ref="AL675:AM675"/>
    <mergeCell ref="T671:U671"/>
    <mergeCell ref="V671:Y671"/>
    <mergeCell ref="Z671:AC671"/>
    <mergeCell ref="AD671:AG671"/>
    <mergeCell ref="AH671:AK671"/>
    <mergeCell ref="J674:N675"/>
    <mergeCell ref="T674:U674"/>
    <mergeCell ref="V674:X674"/>
    <mergeCell ref="AH674:AK674"/>
    <mergeCell ref="AN674:AR674"/>
    <mergeCell ref="AN668:AR668"/>
    <mergeCell ref="T669:U669"/>
    <mergeCell ref="V669:Y669"/>
    <mergeCell ref="Z669:AC669"/>
    <mergeCell ref="AD669:AG669"/>
    <mergeCell ref="AL671:AM671"/>
    <mergeCell ref="J670:N671"/>
    <mergeCell ref="T670:U670"/>
    <mergeCell ref="V670:X670"/>
    <mergeCell ref="AH670:AK670"/>
    <mergeCell ref="AN670:AR670"/>
    <mergeCell ref="Z665:AC665"/>
    <mergeCell ref="AD665:AG665"/>
    <mergeCell ref="AN667:AR667"/>
    <mergeCell ref="AH665:AK665"/>
    <mergeCell ref="AL665:AM665"/>
    <mergeCell ref="B668:I669"/>
    <mergeCell ref="J668:N669"/>
    <mergeCell ref="T668:U668"/>
    <mergeCell ref="V668:X668"/>
    <mergeCell ref="AH668:AK668"/>
    <mergeCell ref="AN671:AR671"/>
    <mergeCell ref="AH669:AK669"/>
    <mergeCell ref="AL669:AM669"/>
    <mergeCell ref="AN669:AR669"/>
    <mergeCell ref="B670:I671"/>
    <mergeCell ref="AH667:AK667"/>
    <mergeCell ref="AL667:AM667"/>
    <mergeCell ref="AD658:AG659"/>
    <mergeCell ref="AH658:AK659"/>
    <mergeCell ref="AL658:AM659"/>
    <mergeCell ref="B660:I661"/>
    <mergeCell ref="J660:N661"/>
    <mergeCell ref="T660:U660"/>
    <mergeCell ref="V660:X660"/>
    <mergeCell ref="AH660:AK660"/>
    <mergeCell ref="AN665:AR665"/>
    <mergeCell ref="B666:I667"/>
    <mergeCell ref="J666:N667"/>
    <mergeCell ref="T666:U666"/>
    <mergeCell ref="V666:X666"/>
    <mergeCell ref="AH666:AK666"/>
    <mergeCell ref="AN666:AR666"/>
    <mergeCell ref="V667:Y667"/>
    <mergeCell ref="Z667:AC667"/>
    <mergeCell ref="AD667:AG667"/>
    <mergeCell ref="V663:Y663"/>
    <mergeCell ref="Z663:AC663"/>
    <mergeCell ref="AD663:AG663"/>
    <mergeCell ref="AH663:AK663"/>
    <mergeCell ref="AL663:AM663"/>
    <mergeCell ref="T667:U667"/>
    <mergeCell ref="B664:I665"/>
    <mergeCell ref="J664:N665"/>
    <mergeCell ref="T664:U664"/>
    <mergeCell ref="V664:X664"/>
    <mergeCell ref="AH664:AK664"/>
    <mergeCell ref="AN664:AR664"/>
    <mergeCell ref="T665:U665"/>
    <mergeCell ref="V665:Y665"/>
    <mergeCell ref="Y657:AH657"/>
    <mergeCell ref="AL657:AM657"/>
    <mergeCell ref="U653:W653"/>
    <mergeCell ref="T663:U663"/>
    <mergeCell ref="B662:I663"/>
    <mergeCell ref="J662:N663"/>
    <mergeCell ref="T662:U662"/>
    <mergeCell ref="V662:X662"/>
    <mergeCell ref="AH662:AK662"/>
    <mergeCell ref="AN662:AR662"/>
    <mergeCell ref="AN660:AR660"/>
    <mergeCell ref="T661:U661"/>
    <mergeCell ref="V661:Y661"/>
    <mergeCell ref="Z661:AC661"/>
    <mergeCell ref="AD661:AG661"/>
    <mergeCell ref="AN663:AR663"/>
    <mergeCell ref="AH661:AK661"/>
    <mergeCell ref="AL661:AM661"/>
    <mergeCell ref="AN661:AR661"/>
    <mergeCell ref="AN658:AS658"/>
    <mergeCell ref="AN659:AS659"/>
    <mergeCell ref="B657:I659"/>
    <mergeCell ref="J657:N659"/>
    <mergeCell ref="O657:U659"/>
    <mergeCell ref="AN657:AS657"/>
    <mergeCell ref="V658:Y659"/>
    <mergeCell ref="Z658:AC659"/>
    <mergeCell ref="S654:S656"/>
    <mergeCell ref="T654:T656"/>
    <mergeCell ref="U654:U656"/>
    <mergeCell ref="B653:I656"/>
    <mergeCell ref="J653:K653"/>
    <mergeCell ref="M653:N653"/>
    <mergeCell ref="O653:T653"/>
    <mergeCell ref="AN653:AO655"/>
    <mergeCell ref="AP653:AQ655"/>
    <mergeCell ref="AR653:AS655"/>
    <mergeCell ref="J654:J656"/>
    <mergeCell ref="K654:K656"/>
    <mergeCell ref="L654:L656"/>
    <mergeCell ref="M654:M656"/>
    <mergeCell ref="N654:N656"/>
    <mergeCell ref="O654:O656"/>
    <mergeCell ref="P654:P656"/>
    <mergeCell ref="AL653:AM655"/>
    <mergeCell ref="AN640:AR640"/>
    <mergeCell ref="AH636:AK636"/>
    <mergeCell ref="AL636:AM636"/>
    <mergeCell ref="AN636:AR636"/>
    <mergeCell ref="Q654:Q656"/>
    <mergeCell ref="R654:R656"/>
    <mergeCell ref="W654:W656"/>
    <mergeCell ref="V654:V656"/>
    <mergeCell ref="Z639:AC639"/>
    <mergeCell ref="B637:E639"/>
    <mergeCell ref="F637:N639"/>
    <mergeCell ref="O637:U639"/>
    <mergeCell ref="V637:Y637"/>
    <mergeCell ref="AH637:AK637"/>
    <mergeCell ref="AN637:AR637"/>
    <mergeCell ref="V639:Y639"/>
    <mergeCell ref="AH639:AK639"/>
    <mergeCell ref="AN639:AR639"/>
    <mergeCell ref="AD639:AG639"/>
    <mergeCell ref="B635:I636"/>
    <mergeCell ref="J635:N636"/>
    <mergeCell ref="T635:U635"/>
    <mergeCell ref="V635:X635"/>
    <mergeCell ref="AH635:AK635"/>
    <mergeCell ref="AN635:AR635"/>
    <mergeCell ref="T636:U636"/>
    <mergeCell ref="V636:Y636"/>
    <mergeCell ref="Z636:AC636"/>
    <mergeCell ref="AD636:AG636"/>
    <mergeCell ref="T628:U628"/>
    <mergeCell ref="V628:Y628"/>
    <mergeCell ref="Z628:AC628"/>
    <mergeCell ref="AD628:AG628"/>
    <mergeCell ref="V634:Y634"/>
    <mergeCell ref="Z634:AC634"/>
    <mergeCell ref="AD634:AG634"/>
    <mergeCell ref="AH634:AK634"/>
    <mergeCell ref="AL634:AM634"/>
    <mergeCell ref="AN634:AR634"/>
    <mergeCell ref="AH632:AK632"/>
    <mergeCell ref="AL632:AM632"/>
    <mergeCell ref="AN632:AR632"/>
    <mergeCell ref="B633:I634"/>
    <mergeCell ref="J633:N634"/>
    <mergeCell ref="T633:U633"/>
    <mergeCell ref="V633:X633"/>
    <mergeCell ref="AH633:AK633"/>
    <mergeCell ref="AN633:AR633"/>
    <mergeCell ref="T634:U634"/>
    <mergeCell ref="B631:I632"/>
    <mergeCell ref="J631:N632"/>
    <mergeCell ref="T631:U631"/>
    <mergeCell ref="V631:X631"/>
    <mergeCell ref="AH631:AK631"/>
    <mergeCell ref="AN631:AR631"/>
    <mergeCell ref="T632:U632"/>
    <mergeCell ref="V632:Y632"/>
    <mergeCell ref="Z632:AC632"/>
    <mergeCell ref="AD632:AG632"/>
    <mergeCell ref="B623:I624"/>
    <mergeCell ref="J623:N624"/>
    <mergeCell ref="T623:U623"/>
    <mergeCell ref="V623:X623"/>
    <mergeCell ref="AH623:AK623"/>
    <mergeCell ref="AN623:AR623"/>
    <mergeCell ref="T624:U624"/>
    <mergeCell ref="V624:Y624"/>
    <mergeCell ref="Z624:AC624"/>
    <mergeCell ref="AD624:AG624"/>
    <mergeCell ref="V630:Y630"/>
    <mergeCell ref="Z630:AC630"/>
    <mergeCell ref="AD630:AG630"/>
    <mergeCell ref="AH630:AK630"/>
    <mergeCell ref="AL630:AM630"/>
    <mergeCell ref="AN630:AR630"/>
    <mergeCell ref="AH628:AK628"/>
    <mergeCell ref="AL628:AM628"/>
    <mergeCell ref="AN628:AR628"/>
    <mergeCell ref="B629:I630"/>
    <mergeCell ref="J629:N630"/>
    <mergeCell ref="T629:U629"/>
    <mergeCell ref="V629:X629"/>
    <mergeCell ref="AH629:AK629"/>
    <mergeCell ref="AN629:AR629"/>
    <mergeCell ref="T630:U630"/>
    <mergeCell ref="B627:I628"/>
    <mergeCell ref="J627:N628"/>
    <mergeCell ref="T627:U627"/>
    <mergeCell ref="V627:X627"/>
    <mergeCell ref="AH627:AK627"/>
    <mergeCell ref="AN627:AR627"/>
    <mergeCell ref="B621:I622"/>
    <mergeCell ref="J621:N622"/>
    <mergeCell ref="T621:U621"/>
    <mergeCell ref="V621:X621"/>
    <mergeCell ref="AH621:AK621"/>
    <mergeCell ref="AN621:AR621"/>
    <mergeCell ref="B619:I620"/>
    <mergeCell ref="J619:N620"/>
    <mergeCell ref="T619:U619"/>
    <mergeCell ref="V619:X619"/>
    <mergeCell ref="AH619:AK619"/>
    <mergeCell ref="AN619:AR619"/>
    <mergeCell ref="T620:U620"/>
    <mergeCell ref="V620:Y620"/>
    <mergeCell ref="Z620:AC620"/>
    <mergeCell ref="AD620:AG620"/>
    <mergeCell ref="V626:Y626"/>
    <mergeCell ref="Z626:AC626"/>
    <mergeCell ref="AD626:AG626"/>
    <mergeCell ref="AH626:AK626"/>
    <mergeCell ref="AL626:AM626"/>
    <mergeCell ref="AN626:AR626"/>
    <mergeCell ref="AH624:AK624"/>
    <mergeCell ref="AL624:AM624"/>
    <mergeCell ref="AN624:AR624"/>
    <mergeCell ref="B625:I626"/>
    <mergeCell ref="J625:N626"/>
    <mergeCell ref="T625:U625"/>
    <mergeCell ref="V625:X625"/>
    <mergeCell ref="AH625:AK625"/>
    <mergeCell ref="AN625:AR625"/>
    <mergeCell ref="T626:U626"/>
    <mergeCell ref="AN612:AO614"/>
    <mergeCell ref="AP612:AQ614"/>
    <mergeCell ref="AR612:AS614"/>
    <mergeCell ref="J613:J615"/>
    <mergeCell ref="K613:K615"/>
    <mergeCell ref="L613:L615"/>
    <mergeCell ref="M613:M615"/>
    <mergeCell ref="N613:N615"/>
    <mergeCell ref="O613:O615"/>
    <mergeCell ref="P613:P615"/>
    <mergeCell ref="U612:W612"/>
    <mergeCell ref="AL612:AM614"/>
    <mergeCell ref="V622:Y622"/>
    <mergeCell ref="Z622:AC622"/>
    <mergeCell ref="AD622:AG622"/>
    <mergeCell ref="AH622:AK622"/>
    <mergeCell ref="AL622:AM622"/>
    <mergeCell ref="T622:U622"/>
    <mergeCell ref="Y616:AH616"/>
    <mergeCell ref="AL616:AM616"/>
    <mergeCell ref="AN622:AR622"/>
    <mergeCell ref="AH620:AK620"/>
    <mergeCell ref="AL620:AM620"/>
    <mergeCell ref="AN620:AR620"/>
    <mergeCell ref="V598:Y598"/>
    <mergeCell ref="AD598:AG598"/>
    <mergeCell ref="AH598:AK598"/>
    <mergeCell ref="AN598:AR598"/>
    <mergeCell ref="B594:I595"/>
    <mergeCell ref="J594:N595"/>
    <mergeCell ref="T594:U594"/>
    <mergeCell ref="V594:X594"/>
    <mergeCell ref="AH594:AK594"/>
    <mergeCell ref="AN594:AR594"/>
    <mergeCell ref="T595:U595"/>
    <mergeCell ref="V595:Y595"/>
    <mergeCell ref="Z595:AC595"/>
    <mergeCell ref="AD595:AG595"/>
    <mergeCell ref="AN616:AS616"/>
    <mergeCell ref="V617:Y618"/>
    <mergeCell ref="Z617:AC618"/>
    <mergeCell ref="AD617:AG618"/>
    <mergeCell ref="AH617:AK618"/>
    <mergeCell ref="AL617:AM618"/>
    <mergeCell ref="AN617:AS617"/>
    <mergeCell ref="AN618:AS618"/>
    <mergeCell ref="B616:I618"/>
    <mergeCell ref="J616:N618"/>
    <mergeCell ref="O616:U618"/>
    <mergeCell ref="S613:S615"/>
    <mergeCell ref="T613:T615"/>
    <mergeCell ref="U613:U615"/>
    <mergeCell ref="B612:I615"/>
    <mergeCell ref="J612:K612"/>
    <mergeCell ref="M612:N612"/>
    <mergeCell ref="O612:T612"/>
    <mergeCell ref="B590:I591"/>
    <mergeCell ref="J590:N591"/>
    <mergeCell ref="T590:U590"/>
    <mergeCell ref="V590:X590"/>
    <mergeCell ref="AH590:AK590"/>
    <mergeCell ref="AN593:AR593"/>
    <mergeCell ref="AH591:AK591"/>
    <mergeCell ref="AL591:AM591"/>
    <mergeCell ref="AN591:AR591"/>
    <mergeCell ref="B592:I593"/>
    <mergeCell ref="T591:U591"/>
    <mergeCell ref="V591:Y591"/>
    <mergeCell ref="Z591:AC591"/>
    <mergeCell ref="AD591:AG591"/>
    <mergeCell ref="Q613:Q615"/>
    <mergeCell ref="R613:R615"/>
    <mergeCell ref="W613:W615"/>
    <mergeCell ref="V613:V615"/>
    <mergeCell ref="Z598:AC598"/>
    <mergeCell ref="T593:U593"/>
    <mergeCell ref="AN599:AR599"/>
    <mergeCell ref="AH595:AK595"/>
    <mergeCell ref="AL595:AM595"/>
    <mergeCell ref="AN595:AR595"/>
    <mergeCell ref="AN590:AR590"/>
    <mergeCell ref="B596:E598"/>
    <mergeCell ref="F596:N598"/>
    <mergeCell ref="O596:U598"/>
    <mergeCell ref="V596:Y596"/>
    <mergeCell ref="AH596:AK596"/>
    <mergeCell ref="AN596:AR596"/>
    <mergeCell ref="V593:Y593"/>
    <mergeCell ref="Z593:AC593"/>
    <mergeCell ref="AD593:AG593"/>
    <mergeCell ref="AH593:AK593"/>
    <mergeCell ref="AL593:AM593"/>
    <mergeCell ref="T589:U589"/>
    <mergeCell ref="V589:Y589"/>
    <mergeCell ref="Z589:AC589"/>
    <mergeCell ref="AD589:AG589"/>
    <mergeCell ref="AH589:AK589"/>
    <mergeCell ref="J592:N593"/>
    <mergeCell ref="T592:U592"/>
    <mergeCell ref="V592:X592"/>
    <mergeCell ref="AH592:AK592"/>
    <mergeCell ref="AN592:AR592"/>
    <mergeCell ref="AN586:AR586"/>
    <mergeCell ref="T587:U587"/>
    <mergeCell ref="V587:Y587"/>
    <mergeCell ref="Z587:AC587"/>
    <mergeCell ref="AD587:AG587"/>
    <mergeCell ref="AL589:AM589"/>
    <mergeCell ref="J588:N589"/>
    <mergeCell ref="T588:U588"/>
    <mergeCell ref="V588:X588"/>
    <mergeCell ref="AH588:AK588"/>
    <mergeCell ref="AN588:AR588"/>
    <mergeCell ref="Z583:AC583"/>
    <mergeCell ref="AD583:AG583"/>
    <mergeCell ref="AN585:AR585"/>
    <mergeCell ref="AH583:AK583"/>
    <mergeCell ref="AL583:AM583"/>
    <mergeCell ref="B586:I587"/>
    <mergeCell ref="J586:N587"/>
    <mergeCell ref="T586:U586"/>
    <mergeCell ref="V586:X586"/>
    <mergeCell ref="AH586:AK586"/>
    <mergeCell ref="AN589:AR589"/>
    <mergeCell ref="AH587:AK587"/>
    <mergeCell ref="AL587:AM587"/>
    <mergeCell ref="AN587:AR587"/>
    <mergeCell ref="B588:I589"/>
    <mergeCell ref="AH585:AK585"/>
    <mergeCell ref="AL585:AM585"/>
    <mergeCell ref="AD576:AG577"/>
    <mergeCell ref="AH576:AK577"/>
    <mergeCell ref="AL576:AM577"/>
    <mergeCell ref="B578:I579"/>
    <mergeCell ref="J578:N579"/>
    <mergeCell ref="T578:U578"/>
    <mergeCell ref="V578:X578"/>
    <mergeCell ref="AH578:AK578"/>
    <mergeCell ref="AN583:AR583"/>
    <mergeCell ref="B584:I585"/>
    <mergeCell ref="J584:N585"/>
    <mergeCell ref="T584:U584"/>
    <mergeCell ref="V584:X584"/>
    <mergeCell ref="AH584:AK584"/>
    <mergeCell ref="AN584:AR584"/>
    <mergeCell ref="V585:Y585"/>
    <mergeCell ref="Z585:AC585"/>
    <mergeCell ref="AD585:AG585"/>
    <mergeCell ref="V581:Y581"/>
    <mergeCell ref="Z581:AC581"/>
    <mergeCell ref="AD581:AG581"/>
    <mergeCell ref="AH581:AK581"/>
    <mergeCell ref="AL581:AM581"/>
    <mergeCell ref="T585:U585"/>
    <mergeCell ref="B582:I583"/>
    <mergeCell ref="J582:N583"/>
    <mergeCell ref="T582:U582"/>
    <mergeCell ref="V582:X582"/>
    <mergeCell ref="AH582:AK582"/>
    <mergeCell ref="AN582:AR582"/>
    <mergeCell ref="T583:U583"/>
    <mergeCell ref="V583:Y583"/>
    <mergeCell ref="Y575:AH575"/>
    <mergeCell ref="AL575:AM575"/>
    <mergeCell ref="U571:W571"/>
    <mergeCell ref="T581:U581"/>
    <mergeCell ref="B580:I581"/>
    <mergeCell ref="J580:N581"/>
    <mergeCell ref="T580:U580"/>
    <mergeCell ref="V580:X580"/>
    <mergeCell ref="AH580:AK580"/>
    <mergeCell ref="AN580:AR580"/>
    <mergeCell ref="AN578:AR578"/>
    <mergeCell ref="T579:U579"/>
    <mergeCell ref="V579:Y579"/>
    <mergeCell ref="Z579:AC579"/>
    <mergeCell ref="AD579:AG579"/>
    <mergeCell ref="AN581:AR581"/>
    <mergeCell ref="AH579:AK579"/>
    <mergeCell ref="AL579:AM579"/>
    <mergeCell ref="AN579:AR579"/>
    <mergeCell ref="AN576:AS576"/>
    <mergeCell ref="AN577:AS577"/>
    <mergeCell ref="B575:I577"/>
    <mergeCell ref="J575:N577"/>
    <mergeCell ref="O575:U577"/>
    <mergeCell ref="AN575:AS575"/>
    <mergeCell ref="V576:Y577"/>
    <mergeCell ref="Z576:AC577"/>
    <mergeCell ref="S572:S574"/>
    <mergeCell ref="T572:T574"/>
    <mergeCell ref="U572:U574"/>
    <mergeCell ref="B571:I574"/>
    <mergeCell ref="J571:K571"/>
    <mergeCell ref="M571:N571"/>
    <mergeCell ref="O571:T571"/>
    <mergeCell ref="AN571:AO573"/>
    <mergeCell ref="AP571:AQ573"/>
    <mergeCell ref="AR571:AS573"/>
    <mergeCell ref="J572:J574"/>
    <mergeCell ref="K572:K574"/>
    <mergeCell ref="L572:L574"/>
    <mergeCell ref="M572:M574"/>
    <mergeCell ref="N572:N574"/>
    <mergeCell ref="O572:O574"/>
    <mergeCell ref="P572:P574"/>
    <mergeCell ref="AL571:AM573"/>
    <mergeCell ref="AN558:AR558"/>
    <mergeCell ref="AH554:AK554"/>
    <mergeCell ref="AL554:AM554"/>
    <mergeCell ref="AN554:AR554"/>
    <mergeCell ref="Q572:Q574"/>
    <mergeCell ref="R572:R574"/>
    <mergeCell ref="W572:W574"/>
    <mergeCell ref="V572:V574"/>
    <mergeCell ref="Z557:AC557"/>
    <mergeCell ref="B555:E557"/>
    <mergeCell ref="F555:N557"/>
    <mergeCell ref="O555:U557"/>
    <mergeCell ref="V555:Y555"/>
    <mergeCell ref="AH555:AK555"/>
    <mergeCell ref="AN555:AR555"/>
    <mergeCell ref="V557:Y557"/>
    <mergeCell ref="AH557:AK557"/>
    <mergeCell ref="AN557:AR557"/>
    <mergeCell ref="AD557:AG557"/>
    <mergeCell ref="B553:I554"/>
    <mergeCell ref="J553:N554"/>
    <mergeCell ref="T553:U553"/>
    <mergeCell ref="V553:X553"/>
    <mergeCell ref="AH553:AK553"/>
    <mergeCell ref="AN553:AR553"/>
    <mergeCell ref="T554:U554"/>
    <mergeCell ref="V554:Y554"/>
    <mergeCell ref="Z554:AC554"/>
    <mergeCell ref="AD554:AG554"/>
    <mergeCell ref="B551:I552"/>
    <mergeCell ref="J551:N552"/>
    <mergeCell ref="T551:U551"/>
    <mergeCell ref="V551:X551"/>
    <mergeCell ref="AH551:AK551"/>
    <mergeCell ref="AN551:AR551"/>
    <mergeCell ref="T552:U552"/>
    <mergeCell ref="B549:I550"/>
    <mergeCell ref="J549:N550"/>
    <mergeCell ref="T549:U549"/>
    <mergeCell ref="V549:X549"/>
    <mergeCell ref="AH549:AK549"/>
    <mergeCell ref="AN549:AR549"/>
    <mergeCell ref="T550:U550"/>
    <mergeCell ref="V550:Y550"/>
    <mergeCell ref="Z550:AC550"/>
    <mergeCell ref="AD550:AG550"/>
    <mergeCell ref="Z552:AC552"/>
    <mergeCell ref="AD552:AG552"/>
    <mergeCell ref="AH552:AK552"/>
    <mergeCell ref="AL552:AM552"/>
    <mergeCell ref="AN552:AR552"/>
    <mergeCell ref="AH550:AK550"/>
    <mergeCell ref="B547:I548"/>
    <mergeCell ref="J547:N548"/>
    <mergeCell ref="T547:U547"/>
    <mergeCell ref="V547:X547"/>
    <mergeCell ref="AH547:AK547"/>
    <mergeCell ref="AN547:AR547"/>
    <mergeCell ref="T548:U548"/>
    <mergeCell ref="B545:I546"/>
    <mergeCell ref="J545:N546"/>
    <mergeCell ref="T545:U545"/>
    <mergeCell ref="V545:X545"/>
    <mergeCell ref="AH545:AK545"/>
    <mergeCell ref="AN545:AR545"/>
    <mergeCell ref="T546:U546"/>
    <mergeCell ref="V546:Y546"/>
    <mergeCell ref="Z546:AC546"/>
    <mergeCell ref="AD546:AG546"/>
    <mergeCell ref="V548:Y548"/>
    <mergeCell ref="Z548:AC548"/>
    <mergeCell ref="AD548:AG548"/>
    <mergeCell ref="AH548:AK548"/>
    <mergeCell ref="AL548:AM548"/>
    <mergeCell ref="B541:I542"/>
    <mergeCell ref="J541:N542"/>
    <mergeCell ref="AL540:AM540"/>
    <mergeCell ref="AN540:AR540"/>
    <mergeCell ref="V544:Y544"/>
    <mergeCell ref="Z544:AC544"/>
    <mergeCell ref="AD544:AG544"/>
    <mergeCell ref="AH544:AK544"/>
    <mergeCell ref="AL544:AM544"/>
    <mergeCell ref="AN544:AR544"/>
    <mergeCell ref="B543:I544"/>
    <mergeCell ref="J543:N544"/>
    <mergeCell ref="T543:U543"/>
    <mergeCell ref="V543:X543"/>
    <mergeCell ref="AH543:AK543"/>
    <mergeCell ref="AN543:AR543"/>
    <mergeCell ref="T544:U544"/>
    <mergeCell ref="T541:U541"/>
    <mergeCell ref="V541:X541"/>
    <mergeCell ref="AH541:AK541"/>
    <mergeCell ref="AN541:AR541"/>
    <mergeCell ref="T542:U542"/>
    <mergeCell ref="V542:Y542"/>
    <mergeCell ref="Z542:AC542"/>
    <mergeCell ref="AD542:AG542"/>
    <mergeCell ref="AN542:AR542"/>
    <mergeCell ref="Z540:AC540"/>
    <mergeCell ref="AD540:AG540"/>
    <mergeCell ref="AH540:AK540"/>
    <mergeCell ref="AL542:AM542"/>
    <mergeCell ref="AH542:AK542"/>
    <mergeCell ref="B539:I540"/>
    <mergeCell ref="L531:L533"/>
    <mergeCell ref="M531:M533"/>
    <mergeCell ref="AH535:AK536"/>
    <mergeCell ref="AL535:AM536"/>
    <mergeCell ref="AP530:AQ532"/>
    <mergeCell ref="N531:N533"/>
    <mergeCell ref="AN530:AO532"/>
    <mergeCell ref="B534:I536"/>
    <mergeCell ref="J534:N536"/>
    <mergeCell ref="O534:U536"/>
    <mergeCell ref="AH538:AK538"/>
    <mergeCell ref="AL538:AM538"/>
    <mergeCell ref="O531:O533"/>
    <mergeCell ref="T531:T533"/>
    <mergeCell ref="U531:U533"/>
    <mergeCell ref="AN535:AS535"/>
    <mergeCell ref="B530:I533"/>
    <mergeCell ref="J530:K530"/>
    <mergeCell ref="M530:N530"/>
    <mergeCell ref="B537:I538"/>
    <mergeCell ref="J537:N538"/>
    <mergeCell ref="T537:U537"/>
    <mergeCell ref="V537:X537"/>
    <mergeCell ref="AH537:AK537"/>
    <mergeCell ref="P531:P533"/>
    <mergeCell ref="Q531:Q533"/>
    <mergeCell ref="R531:R533"/>
    <mergeCell ref="S531:S533"/>
    <mergeCell ref="J531:J533"/>
    <mergeCell ref="K531:K533"/>
    <mergeCell ref="J506:N507"/>
    <mergeCell ref="T506:U506"/>
    <mergeCell ref="V506:X506"/>
    <mergeCell ref="AH506:AK506"/>
    <mergeCell ref="AN506:AR506"/>
    <mergeCell ref="T507:U507"/>
    <mergeCell ref="V507:Y507"/>
    <mergeCell ref="Z507:AC507"/>
    <mergeCell ref="AD507:AG507"/>
    <mergeCell ref="AN516:AR516"/>
    <mergeCell ref="AH516:AK516"/>
    <mergeCell ref="AL513:AM513"/>
    <mergeCell ref="AN513:AR513"/>
    <mergeCell ref="T511:U511"/>
    <mergeCell ref="V511:Y511"/>
    <mergeCell ref="Z511:AC511"/>
    <mergeCell ref="AD511:AG511"/>
    <mergeCell ref="AH511:AK511"/>
    <mergeCell ref="AL511:AM511"/>
    <mergeCell ref="AN511:AR511"/>
    <mergeCell ref="V513:Y513"/>
    <mergeCell ref="Z513:AC513"/>
    <mergeCell ref="AD513:AG513"/>
    <mergeCell ref="AH509:AK509"/>
    <mergeCell ref="AL509:AM509"/>
    <mergeCell ref="AN509:AR509"/>
    <mergeCell ref="V510:X510"/>
    <mergeCell ref="AH507:AK507"/>
    <mergeCell ref="AL507:AM507"/>
    <mergeCell ref="AN507:AR507"/>
    <mergeCell ref="AN508:AR508"/>
    <mergeCell ref="T509:U509"/>
    <mergeCell ref="B506:I507"/>
    <mergeCell ref="AN512:AR512"/>
    <mergeCell ref="T513:U513"/>
    <mergeCell ref="AN940:AO942"/>
    <mergeCell ref="V941:V943"/>
    <mergeCell ref="W941:W943"/>
    <mergeCell ref="AN927:AR927"/>
    <mergeCell ref="AR530:AS532"/>
    <mergeCell ref="Y534:AH534"/>
    <mergeCell ref="AL534:AM534"/>
    <mergeCell ref="AN534:AS534"/>
    <mergeCell ref="V535:Y536"/>
    <mergeCell ref="Z535:AC536"/>
    <mergeCell ref="AN537:AR537"/>
    <mergeCell ref="T538:U538"/>
    <mergeCell ref="V538:Y538"/>
    <mergeCell ref="Z538:AC538"/>
    <mergeCell ref="AD538:AG538"/>
    <mergeCell ref="AD535:AG536"/>
    <mergeCell ref="AN536:AS536"/>
    <mergeCell ref="AN538:AR538"/>
    <mergeCell ref="T540:U540"/>
    <mergeCell ref="V540:Y540"/>
    <mergeCell ref="AN539:AR539"/>
    <mergeCell ref="AN548:AR548"/>
    <mergeCell ref="AH546:AK546"/>
    <mergeCell ref="AL546:AM546"/>
    <mergeCell ref="AN546:AR546"/>
    <mergeCell ref="V552:Y552"/>
    <mergeCell ref="J539:N540"/>
    <mergeCell ref="T539:U539"/>
    <mergeCell ref="V539:X539"/>
    <mergeCell ref="AH502:AK502"/>
    <mergeCell ref="AN504:AR504"/>
    <mergeCell ref="T505:U505"/>
    <mergeCell ref="V505:Y505"/>
    <mergeCell ref="Z505:AC505"/>
    <mergeCell ref="AD505:AG505"/>
    <mergeCell ref="AH505:AK505"/>
    <mergeCell ref="AL505:AM505"/>
    <mergeCell ref="B514:E516"/>
    <mergeCell ref="F514:N516"/>
    <mergeCell ref="O514:U516"/>
    <mergeCell ref="V514:Y514"/>
    <mergeCell ref="AH514:AK514"/>
    <mergeCell ref="AN514:AR514"/>
    <mergeCell ref="V516:Y516"/>
    <mergeCell ref="Z516:AC516"/>
    <mergeCell ref="AD516:AG516"/>
    <mergeCell ref="B512:I513"/>
    <mergeCell ref="J512:N513"/>
    <mergeCell ref="T512:U512"/>
    <mergeCell ref="V512:X512"/>
    <mergeCell ref="AH512:AK512"/>
    <mergeCell ref="J508:N509"/>
    <mergeCell ref="T508:U508"/>
    <mergeCell ref="V508:X508"/>
    <mergeCell ref="AH508:AK508"/>
    <mergeCell ref="AH513:AK513"/>
    <mergeCell ref="AH510:AK510"/>
    <mergeCell ref="AN510:AR510"/>
    <mergeCell ref="T510:U510"/>
    <mergeCell ref="B510:I511"/>
    <mergeCell ref="B508:I509"/>
    <mergeCell ref="J510:N511"/>
    <mergeCell ref="B504:I505"/>
    <mergeCell ref="J504:N505"/>
    <mergeCell ref="T504:U504"/>
    <mergeCell ref="V499:Y499"/>
    <mergeCell ref="Z499:AC499"/>
    <mergeCell ref="AD499:AG499"/>
    <mergeCell ref="AH499:AK499"/>
    <mergeCell ref="AL499:AM499"/>
    <mergeCell ref="B502:I503"/>
    <mergeCell ref="J502:N503"/>
    <mergeCell ref="T502:U502"/>
    <mergeCell ref="AN502:AR502"/>
    <mergeCell ref="T503:U503"/>
    <mergeCell ref="B500:I501"/>
    <mergeCell ref="J500:N501"/>
    <mergeCell ref="T500:U500"/>
    <mergeCell ref="V500:X500"/>
    <mergeCell ref="AH500:AK500"/>
    <mergeCell ref="AN500:AR500"/>
    <mergeCell ref="AN499:AR499"/>
    <mergeCell ref="V504:X504"/>
    <mergeCell ref="AH504:AK504"/>
    <mergeCell ref="AN505:AR505"/>
    <mergeCell ref="V503:Y503"/>
    <mergeCell ref="Z503:AC503"/>
    <mergeCell ref="AD503:AG503"/>
    <mergeCell ref="T501:U501"/>
    <mergeCell ref="V501:Y501"/>
    <mergeCell ref="AL503:AM503"/>
    <mergeCell ref="AN503:AR503"/>
    <mergeCell ref="AH501:AK501"/>
    <mergeCell ref="AL501:AM501"/>
    <mergeCell ref="AH497:AK497"/>
    <mergeCell ref="AL497:AM497"/>
    <mergeCell ref="AN497:AR497"/>
    <mergeCell ref="B498:I499"/>
    <mergeCell ref="J498:N499"/>
    <mergeCell ref="T498:U498"/>
    <mergeCell ref="V498:X498"/>
    <mergeCell ref="AH498:AK498"/>
    <mergeCell ref="AN498:AR498"/>
    <mergeCell ref="T499:U499"/>
    <mergeCell ref="B496:I497"/>
    <mergeCell ref="J496:N497"/>
    <mergeCell ref="T496:U496"/>
    <mergeCell ref="V496:X496"/>
    <mergeCell ref="AH496:AK496"/>
    <mergeCell ref="AN496:AR496"/>
    <mergeCell ref="T497:U497"/>
    <mergeCell ref="V497:Y497"/>
    <mergeCell ref="Z497:AC497"/>
    <mergeCell ref="AD497:AG497"/>
    <mergeCell ref="O493:U495"/>
    <mergeCell ref="S490:S492"/>
    <mergeCell ref="T490:T492"/>
    <mergeCell ref="U490:U492"/>
    <mergeCell ref="B489:I492"/>
    <mergeCell ref="J489:K489"/>
    <mergeCell ref="M489:N489"/>
    <mergeCell ref="O489:T489"/>
    <mergeCell ref="AN489:AO491"/>
    <mergeCell ref="AP489:AQ491"/>
    <mergeCell ref="AR489:AS491"/>
    <mergeCell ref="J490:J492"/>
    <mergeCell ref="K490:K492"/>
    <mergeCell ref="L490:L492"/>
    <mergeCell ref="M490:M492"/>
    <mergeCell ref="N490:N492"/>
    <mergeCell ref="O490:O492"/>
    <mergeCell ref="P490:P492"/>
    <mergeCell ref="AL489:AM491"/>
    <mergeCell ref="Y493:AH493"/>
    <mergeCell ref="U489:W489"/>
    <mergeCell ref="AN493:AS493"/>
    <mergeCell ref="V494:Y495"/>
    <mergeCell ref="Z494:AC495"/>
    <mergeCell ref="AD494:AG495"/>
    <mergeCell ref="AH494:AK495"/>
    <mergeCell ref="AL494:AM495"/>
    <mergeCell ref="AN494:AS494"/>
    <mergeCell ref="AN495:AS495"/>
    <mergeCell ref="AL493:AM493"/>
    <mergeCell ref="B493:I495"/>
    <mergeCell ref="J493:N495"/>
    <mergeCell ref="AN476:AR476"/>
    <mergeCell ref="AH472:AK472"/>
    <mergeCell ref="AL472:AM472"/>
    <mergeCell ref="AN472:AR472"/>
    <mergeCell ref="Q490:Q492"/>
    <mergeCell ref="R490:R492"/>
    <mergeCell ref="W490:W492"/>
    <mergeCell ref="V490:V492"/>
    <mergeCell ref="Z475:AC475"/>
    <mergeCell ref="B473:E475"/>
    <mergeCell ref="F473:N475"/>
    <mergeCell ref="O473:U475"/>
    <mergeCell ref="V473:Y473"/>
    <mergeCell ref="AH473:AK473"/>
    <mergeCell ref="AN473:AR473"/>
    <mergeCell ref="V475:Y475"/>
    <mergeCell ref="AH475:AK475"/>
    <mergeCell ref="AN475:AR475"/>
    <mergeCell ref="AD475:AG475"/>
    <mergeCell ref="B471:I472"/>
    <mergeCell ref="J471:N472"/>
    <mergeCell ref="T471:U471"/>
    <mergeCell ref="V471:X471"/>
    <mergeCell ref="AH471:AK471"/>
    <mergeCell ref="AN471:AR471"/>
    <mergeCell ref="T472:U472"/>
    <mergeCell ref="V472:Y472"/>
    <mergeCell ref="Z472:AC472"/>
    <mergeCell ref="AD472:AG472"/>
    <mergeCell ref="T464:U464"/>
    <mergeCell ref="V464:Y464"/>
    <mergeCell ref="Z464:AC464"/>
    <mergeCell ref="AD464:AG464"/>
    <mergeCell ref="V470:Y470"/>
    <mergeCell ref="Z470:AC470"/>
    <mergeCell ref="AD470:AG470"/>
    <mergeCell ref="AH470:AK470"/>
    <mergeCell ref="AL470:AM470"/>
    <mergeCell ref="AN470:AR470"/>
    <mergeCell ref="AH468:AK468"/>
    <mergeCell ref="AL468:AM468"/>
    <mergeCell ref="AN468:AR468"/>
    <mergeCell ref="B469:I470"/>
    <mergeCell ref="J469:N470"/>
    <mergeCell ref="T469:U469"/>
    <mergeCell ref="V469:X469"/>
    <mergeCell ref="AH469:AK469"/>
    <mergeCell ref="AN469:AR469"/>
    <mergeCell ref="T470:U470"/>
    <mergeCell ref="B467:I468"/>
    <mergeCell ref="J467:N468"/>
    <mergeCell ref="T467:U467"/>
    <mergeCell ref="V467:X467"/>
    <mergeCell ref="AH467:AK467"/>
    <mergeCell ref="AN467:AR467"/>
    <mergeCell ref="T468:U468"/>
    <mergeCell ref="V468:Y468"/>
    <mergeCell ref="Z468:AC468"/>
    <mergeCell ref="AD468:AG468"/>
    <mergeCell ref="B459:I460"/>
    <mergeCell ref="J459:N460"/>
    <mergeCell ref="T459:U459"/>
    <mergeCell ref="V459:X459"/>
    <mergeCell ref="AH459:AK459"/>
    <mergeCell ref="AN459:AR459"/>
    <mergeCell ref="T460:U460"/>
    <mergeCell ref="V460:Y460"/>
    <mergeCell ref="Z460:AC460"/>
    <mergeCell ref="AD460:AG460"/>
    <mergeCell ref="V466:Y466"/>
    <mergeCell ref="Z466:AC466"/>
    <mergeCell ref="AD466:AG466"/>
    <mergeCell ref="AH466:AK466"/>
    <mergeCell ref="AL466:AM466"/>
    <mergeCell ref="AN466:AR466"/>
    <mergeCell ref="AH464:AK464"/>
    <mergeCell ref="AL464:AM464"/>
    <mergeCell ref="AN464:AR464"/>
    <mergeCell ref="B465:I466"/>
    <mergeCell ref="J465:N466"/>
    <mergeCell ref="T465:U465"/>
    <mergeCell ref="V465:X465"/>
    <mergeCell ref="AH465:AK465"/>
    <mergeCell ref="AN465:AR465"/>
    <mergeCell ref="T466:U466"/>
    <mergeCell ref="B463:I464"/>
    <mergeCell ref="J463:N464"/>
    <mergeCell ref="T463:U463"/>
    <mergeCell ref="V463:X463"/>
    <mergeCell ref="AH463:AK463"/>
    <mergeCell ref="AN463:AR463"/>
    <mergeCell ref="B457:I458"/>
    <mergeCell ref="J457:N458"/>
    <mergeCell ref="T457:U457"/>
    <mergeCell ref="V457:X457"/>
    <mergeCell ref="AH457:AK457"/>
    <mergeCell ref="AN457:AR457"/>
    <mergeCell ref="B455:I456"/>
    <mergeCell ref="J455:N456"/>
    <mergeCell ref="T455:U455"/>
    <mergeCell ref="V455:X455"/>
    <mergeCell ref="AH455:AK455"/>
    <mergeCell ref="AN455:AR455"/>
    <mergeCell ref="T456:U456"/>
    <mergeCell ref="V456:Y456"/>
    <mergeCell ref="Z456:AC456"/>
    <mergeCell ref="AD456:AG456"/>
    <mergeCell ref="V462:Y462"/>
    <mergeCell ref="Z462:AC462"/>
    <mergeCell ref="AD462:AG462"/>
    <mergeCell ref="AH462:AK462"/>
    <mergeCell ref="AL462:AM462"/>
    <mergeCell ref="AN462:AR462"/>
    <mergeCell ref="AH460:AK460"/>
    <mergeCell ref="AL460:AM460"/>
    <mergeCell ref="AN460:AR460"/>
    <mergeCell ref="B461:I462"/>
    <mergeCell ref="J461:N462"/>
    <mergeCell ref="T461:U461"/>
    <mergeCell ref="V461:X461"/>
    <mergeCell ref="AH461:AK461"/>
    <mergeCell ref="AN461:AR461"/>
    <mergeCell ref="T462:U462"/>
    <mergeCell ref="AN448:AO450"/>
    <mergeCell ref="AP448:AQ450"/>
    <mergeCell ref="AR448:AS450"/>
    <mergeCell ref="J449:J451"/>
    <mergeCell ref="K449:K451"/>
    <mergeCell ref="L449:L451"/>
    <mergeCell ref="M449:M451"/>
    <mergeCell ref="N449:N451"/>
    <mergeCell ref="O449:O451"/>
    <mergeCell ref="P449:P451"/>
    <mergeCell ref="U448:W448"/>
    <mergeCell ref="AL448:AM450"/>
    <mergeCell ref="V458:Y458"/>
    <mergeCell ref="Z458:AC458"/>
    <mergeCell ref="AD458:AG458"/>
    <mergeCell ref="AH458:AK458"/>
    <mergeCell ref="AL458:AM458"/>
    <mergeCell ref="T458:U458"/>
    <mergeCell ref="Y452:AH452"/>
    <mergeCell ref="AL452:AM452"/>
    <mergeCell ref="AN458:AR458"/>
    <mergeCell ref="AH456:AK456"/>
    <mergeCell ref="AL456:AM456"/>
    <mergeCell ref="AN456:AR456"/>
    <mergeCell ref="V434:Y434"/>
    <mergeCell ref="AD434:AG434"/>
    <mergeCell ref="AH434:AK434"/>
    <mergeCell ref="AN434:AR434"/>
    <mergeCell ref="B430:I431"/>
    <mergeCell ref="J430:N431"/>
    <mergeCell ref="T430:U430"/>
    <mergeCell ref="V430:X430"/>
    <mergeCell ref="AH430:AK430"/>
    <mergeCell ref="AN430:AR430"/>
    <mergeCell ref="T431:U431"/>
    <mergeCell ref="V431:Y431"/>
    <mergeCell ref="Z431:AC431"/>
    <mergeCell ref="AD431:AG431"/>
    <mergeCell ref="AN452:AS452"/>
    <mergeCell ref="V453:Y454"/>
    <mergeCell ref="Z453:AC454"/>
    <mergeCell ref="AD453:AG454"/>
    <mergeCell ref="AH453:AK454"/>
    <mergeCell ref="AL453:AM454"/>
    <mergeCell ref="AN453:AS453"/>
    <mergeCell ref="AN454:AS454"/>
    <mergeCell ref="B452:I454"/>
    <mergeCell ref="J452:N454"/>
    <mergeCell ref="O452:U454"/>
    <mergeCell ref="S449:S451"/>
    <mergeCell ref="T449:T451"/>
    <mergeCell ref="U449:U451"/>
    <mergeCell ref="B448:I451"/>
    <mergeCell ref="J448:K448"/>
    <mergeCell ref="M448:N448"/>
    <mergeCell ref="O448:T448"/>
    <mergeCell ref="B426:I427"/>
    <mergeCell ref="J426:N427"/>
    <mergeCell ref="T426:U426"/>
    <mergeCell ref="V426:X426"/>
    <mergeCell ref="AH426:AK426"/>
    <mergeCell ref="AN429:AR429"/>
    <mergeCell ref="AH427:AK427"/>
    <mergeCell ref="AL427:AM427"/>
    <mergeCell ref="AN427:AR427"/>
    <mergeCell ref="B428:I429"/>
    <mergeCell ref="T427:U427"/>
    <mergeCell ref="V427:Y427"/>
    <mergeCell ref="Z427:AC427"/>
    <mergeCell ref="AD427:AG427"/>
    <mergeCell ref="Q449:Q451"/>
    <mergeCell ref="R449:R451"/>
    <mergeCell ref="W449:W451"/>
    <mergeCell ref="V449:V451"/>
    <mergeCell ref="Z434:AC434"/>
    <mergeCell ref="T429:U429"/>
    <mergeCell ref="AN435:AR435"/>
    <mergeCell ref="AH431:AK431"/>
    <mergeCell ref="AL431:AM431"/>
    <mergeCell ref="AN431:AR431"/>
    <mergeCell ref="AN426:AR426"/>
    <mergeCell ref="B432:E434"/>
    <mergeCell ref="F432:N434"/>
    <mergeCell ref="O432:U434"/>
    <mergeCell ref="V432:Y432"/>
    <mergeCell ref="AH432:AK432"/>
    <mergeCell ref="AN432:AR432"/>
    <mergeCell ref="V429:Y429"/>
    <mergeCell ref="Z429:AC429"/>
    <mergeCell ref="AD429:AG429"/>
    <mergeCell ref="AH429:AK429"/>
    <mergeCell ref="AL429:AM429"/>
    <mergeCell ref="T425:U425"/>
    <mergeCell ref="V425:Y425"/>
    <mergeCell ref="Z425:AC425"/>
    <mergeCell ref="AD425:AG425"/>
    <mergeCell ref="AH425:AK425"/>
    <mergeCell ref="J428:N429"/>
    <mergeCell ref="T428:U428"/>
    <mergeCell ref="V428:X428"/>
    <mergeCell ref="AH428:AK428"/>
    <mergeCell ref="AN428:AR428"/>
    <mergeCell ref="AN422:AR422"/>
    <mergeCell ref="T423:U423"/>
    <mergeCell ref="V423:Y423"/>
    <mergeCell ref="Z423:AC423"/>
    <mergeCell ref="AD423:AG423"/>
    <mergeCell ref="AL425:AM425"/>
    <mergeCell ref="J424:N425"/>
    <mergeCell ref="T424:U424"/>
    <mergeCell ref="V424:X424"/>
    <mergeCell ref="AH424:AK424"/>
    <mergeCell ref="AN424:AR424"/>
    <mergeCell ref="Z419:AC419"/>
    <mergeCell ref="AD419:AG419"/>
    <mergeCell ref="AN421:AR421"/>
    <mergeCell ref="AH419:AK419"/>
    <mergeCell ref="AL419:AM419"/>
    <mergeCell ref="B422:I423"/>
    <mergeCell ref="J422:N423"/>
    <mergeCell ref="T422:U422"/>
    <mergeCell ref="V422:X422"/>
    <mergeCell ref="AH422:AK422"/>
    <mergeCell ref="AN425:AR425"/>
    <mergeCell ref="AH423:AK423"/>
    <mergeCell ref="AL423:AM423"/>
    <mergeCell ref="AN423:AR423"/>
    <mergeCell ref="B424:I425"/>
    <mergeCell ref="AH421:AK421"/>
    <mergeCell ref="AL421:AM421"/>
    <mergeCell ref="AD412:AG413"/>
    <mergeCell ref="AH412:AK413"/>
    <mergeCell ref="AL412:AM413"/>
    <mergeCell ref="B414:I415"/>
    <mergeCell ref="J414:N415"/>
    <mergeCell ref="T414:U414"/>
    <mergeCell ref="V414:X414"/>
    <mergeCell ref="AH414:AK414"/>
    <mergeCell ref="AN419:AR419"/>
    <mergeCell ref="B420:I421"/>
    <mergeCell ref="J420:N421"/>
    <mergeCell ref="T420:U420"/>
    <mergeCell ref="V420:X420"/>
    <mergeCell ref="AH420:AK420"/>
    <mergeCell ref="AN420:AR420"/>
    <mergeCell ref="V421:Y421"/>
    <mergeCell ref="Z421:AC421"/>
    <mergeCell ref="AD421:AG421"/>
    <mergeCell ref="V417:Y417"/>
    <mergeCell ref="Z417:AC417"/>
    <mergeCell ref="AD417:AG417"/>
    <mergeCell ref="AH417:AK417"/>
    <mergeCell ref="AL417:AM417"/>
    <mergeCell ref="T421:U421"/>
    <mergeCell ref="B418:I419"/>
    <mergeCell ref="J418:N419"/>
    <mergeCell ref="T418:U418"/>
    <mergeCell ref="V418:X418"/>
    <mergeCell ref="AH418:AK418"/>
    <mergeCell ref="AN418:AR418"/>
    <mergeCell ref="T419:U419"/>
    <mergeCell ref="V419:Y419"/>
    <mergeCell ref="Y411:AH411"/>
    <mergeCell ref="AL411:AM411"/>
    <mergeCell ref="U407:W407"/>
    <mergeCell ref="T417:U417"/>
    <mergeCell ref="B416:I417"/>
    <mergeCell ref="J416:N417"/>
    <mergeCell ref="T416:U416"/>
    <mergeCell ref="V416:X416"/>
    <mergeCell ref="AH416:AK416"/>
    <mergeCell ref="AN416:AR416"/>
    <mergeCell ref="AN414:AR414"/>
    <mergeCell ref="T415:U415"/>
    <mergeCell ref="V415:Y415"/>
    <mergeCell ref="Z415:AC415"/>
    <mergeCell ref="AD415:AG415"/>
    <mergeCell ref="AN417:AR417"/>
    <mergeCell ref="AH415:AK415"/>
    <mergeCell ref="AL415:AM415"/>
    <mergeCell ref="AN415:AR415"/>
    <mergeCell ref="AN412:AS412"/>
    <mergeCell ref="AN413:AS413"/>
    <mergeCell ref="B411:I413"/>
    <mergeCell ref="J411:N413"/>
    <mergeCell ref="O411:U413"/>
    <mergeCell ref="AN411:AS411"/>
    <mergeCell ref="V412:Y413"/>
    <mergeCell ref="Z412:AC413"/>
    <mergeCell ref="S408:S410"/>
    <mergeCell ref="T408:T410"/>
    <mergeCell ref="U408:U410"/>
    <mergeCell ref="B407:I410"/>
    <mergeCell ref="J407:K407"/>
    <mergeCell ref="M407:N407"/>
    <mergeCell ref="O407:T407"/>
    <mergeCell ref="AN407:AO409"/>
    <mergeCell ref="AP407:AQ409"/>
    <mergeCell ref="AR407:AS409"/>
    <mergeCell ref="J408:J410"/>
    <mergeCell ref="K408:K410"/>
    <mergeCell ref="L408:L410"/>
    <mergeCell ref="M408:M410"/>
    <mergeCell ref="N408:N410"/>
    <mergeCell ref="O408:O410"/>
    <mergeCell ref="P408:P410"/>
    <mergeCell ref="AL407:AM409"/>
    <mergeCell ref="AN394:AR394"/>
    <mergeCell ref="AH390:AK390"/>
    <mergeCell ref="AL390:AM390"/>
    <mergeCell ref="AN390:AR390"/>
    <mergeCell ref="Q408:Q410"/>
    <mergeCell ref="R408:R410"/>
    <mergeCell ref="W408:W410"/>
    <mergeCell ref="V408:V410"/>
    <mergeCell ref="Z393:AC393"/>
    <mergeCell ref="B391:E393"/>
    <mergeCell ref="F391:N393"/>
    <mergeCell ref="O391:U393"/>
    <mergeCell ref="V391:Y391"/>
    <mergeCell ref="AH391:AK391"/>
    <mergeCell ref="AN391:AR391"/>
    <mergeCell ref="V393:Y393"/>
    <mergeCell ref="AH393:AK393"/>
    <mergeCell ref="AN393:AR393"/>
    <mergeCell ref="AD393:AG393"/>
    <mergeCell ref="B389:I390"/>
    <mergeCell ref="J389:N390"/>
    <mergeCell ref="T389:U389"/>
    <mergeCell ref="V389:X389"/>
    <mergeCell ref="AH389:AK389"/>
    <mergeCell ref="AN389:AR389"/>
    <mergeCell ref="T390:U390"/>
    <mergeCell ref="V390:Y390"/>
    <mergeCell ref="Z390:AC390"/>
    <mergeCell ref="AD390:AG390"/>
    <mergeCell ref="V388:Y388"/>
    <mergeCell ref="Z388:AC388"/>
    <mergeCell ref="AD388:AG388"/>
    <mergeCell ref="AH388:AK388"/>
    <mergeCell ref="AL388:AM388"/>
    <mergeCell ref="AN388:AR388"/>
    <mergeCell ref="AH386:AK386"/>
    <mergeCell ref="AL386:AM386"/>
    <mergeCell ref="AN386:AR386"/>
    <mergeCell ref="B387:I388"/>
    <mergeCell ref="J387:N388"/>
    <mergeCell ref="T387:U387"/>
    <mergeCell ref="V387:X387"/>
    <mergeCell ref="AH387:AK387"/>
    <mergeCell ref="AN387:AR387"/>
    <mergeCell ref="T388:U388"/>
    <mergeCell ref="B385:I386"/>
    <mergeCell ref="J385:N386"/>
    <mergeCell ref="T385:U385"/>
    <mergeCell ref="V385:X385"/>
    <mergeCell ref="AH385:AK385"/>
    <mergeCell ref="AN385:AR385"/>
    <mergeCell ref="T386:U386"/>
    <mergeCell ref="V386:Y386"/>
    <mergeCell ref="Z386:AC386"/>
    <mergeCell ref="AD386:AG386"/>
    <mergeCell ref="AN377:AR377"/>
    <mergeCell ref="T378:U378"/>
    <mergeCell ref="V378:Y378"/>
    <mergeCell ref="Z378:AC378"/>
    <mergeCell ref="AD378:AG378"/>
    <mergeCell ref="V384:Y384"/>
    <mergeCell ref="Z384:AC384"/>
    <mergeCell ref="AD384:AG384"/>
    <mergeCell ref="AH384:AK384"/>
    <mergeCell ref="AL384:AM384"/>
    <mergeCell ref="AN384:AR384"/>
    <mergeCell ref="AH382:AK382"/>
    <mergeCell ref="AL382:AM382"/>
    <mergeCell ref="AN382:AR382"/>
    <mergeCell ref="B383:I384"/>
    <mergeCell ref="J383:N384"/>
    <mergeCell ref="T383:U383"/>
    <mergeCell ref="V383:X383"/>
    <mergeCell ref="AH383:AK383"/>
    <mergeCell ref="AN383:AR383"/>
    <mergeCell ref="T384:U384"/>
    <mergeCell ref="B381:I382"/>
    <mergeCell ref="J381:N382"/>
    <mergeCell ref="T381:U381"/>
    <mergeCell ref="V381:X381"/>
    <mergeCell ref="AH381:AK381"/>
    <mergeCell ref="AN381:AR381"/>
    <mergeCell ref="T382:U382"/>
    <mergeCell ref="V382:Y382"/>
    <mergeCell ref="Z382:AC382"/>
    <mergeCell ref="AD382:AG382"/>
    <mergeCell ref="AN375:AR375"/>
    <mergeCell ref="B373:I374"/>
    <mergeCell ref="J373:N374"/>
    <mergeCell ref="T373:U373"/>
    <mergeCell ref="V373:X373"/>
    <mergeCell ref="AH373:AK373"/>
    <mergeCell ref="AN373:AR373"/>
    <mergeCell ref="T374:U374"/>
    <mergeCell ref="V374:Y374"/>
    <mergeCell ref="Z374:AC374"/>
    <mergeCell ref="AD374:AG374"/>
    <mergeCell ref="V380:Y380"/>
    <mergeCell ref="Z380:AC380"/>
    <mergeCell ref="AD380:AG380"/>
    <mergeCell ref="AH380:AK380"/>
    <mergeCell ref="AL380:AM380"/>
    <mergeCell ref="AN380:AR380"/>
    <mergeCell ref="AH378:AK378"/>
    <mergeCell ref="AL378:AM378"/>
    <mergeCell ref="AN378:AR378"/>
    <mergeCell ref="B379:I380"/>
    <mergeCell ref="J379:N380"/>
    <mergeCell ref="T379:U379"/>
    <mergeCell ref="V379:X379"/>
    <mergeCell ref="AH379:AK379"/>
    <mergeCell ref="AN379:AR379"/>
    <mergeCell ref="T380:U380"/>
    <mergeCell ref="B377:I378"/>
    <mergeCell ref="J377:N378"/>
    <mergeCell ref="T377:U377"/>
    <mergeCell ref="V377:X377"/>
    <mergeCell ref="AH377:AK377"/>
    <mergeCell ref="N367:N369"/>
    <mergeCell ref="O367:O369"/>
    <mergeCell ref="P367:P369"/>
    <mergeCell ref="U366:W366"/>
    <mergeCell ref="AL366:AM368"/>
    <mergeCell ref="V376:Y376"/>
    <mergeCell ref="Z376:AC376"/>
    <mergeCell ref="AD376:AG376"/>
    <mergeCell ref="AH376:AK376"/>
    <mergeCell ref="AL376:AM376"/>
    <mergeCell ref="T376:U376"/>
    <mergeCell ref="Y370:AH370"/>
    <mergeCell ref="AL370:AM370"/>
    <mergeCell ref="AH374:AK374"/>
    <mergeCell ref="AL374:AM374"/>
    <mergeCell ref="B375:I376"/>
    <mergeCell ref="J375:N376"/>
    <mergeCell ref="T375:U375"/>
    <mergeCell ref="V375:X375"/>
    <mergeCell ref="AH375:AK375"/>
    <mergeCell ref="B348:I349"/>
    <mergeCell ref="J348:N349"/>
    <mergeCell ref="T348:U348"/>
    <mergeCell ref="V348:X348"/>
    <mergeCell ref="AH348:AK348"/>
    <mergeCell ref="AN348:AR348"/>
    <mergeCell ref="T349:U349"/>
    <mergeCell ref="V349:Y349"/>
    <mergeCell ref="Z349:AC349"/>
    <mergeCell ref="AD349:AG349"/>
    <mergeCell ref="AN370:AS370"/>
    <mergeCell ref="V371:Y372"/>
    <mergeCell ref="Z371:AC372"/>
    <mergeCell ref="AD371:AG372"/>
    <mergeCell ref="AH371:AK372"/>
    <mergeCell ref="AL371:AM372"/>
    <mergeCell ref="AN371:AS371"/>
    <mergeCell ref="AN372:AS372"/>
    <mergeCell ref="B370:I372"/>
    <mergeCell ref="J370:N372"/>
    <mergeCell ref="O370:U372"/>
    <mergeCell ref="S367:S369"/>
    <mergeCell ref="T367:T369"/>
    <mergeCell ref="U367:U369"/>
    <mergeCell ref="B366:I369"/>
    <mergeCell ref="J366:K366"/>
    <mergeCell ref="M366:N366"/>
    <mergeCell ref="O366:T366"/>
    <mergeCell ref="J367:J369"/>
    <mergeCell ref="K367:K369"/>
    <mergeCell ref="L367:L369"/>
    <mergeCell ref="M367:M369"/>
    <mergeCell ref="B344:I345"/>
    <mergeCell ref="J344:N345"/>
    <mergeCell ref="T344:U344"/>
    <mergeCell ref="V344:X344"/>
    <mergeCell ref="AH344:AK344"/>
    <mergeCell ref="AN347:AR347"/>
    <mergeCell ref="AH345:AK345"/>
    <mergeCell ref="AL345:AM345"/>
    <mergeCell ref="AN345:AR345"/>
    <mergeCell ref="B346:I347"/>
    <mergeCell ref="T345:U345"/>
    <mergeCell ref="V345:Y345"/>
    <mergeCell ref="Z345:AC345"/>
    <mergeCell ref="AD345:AG345"/>
    <mergeCell ref="Q367:Q369"/>
    <mergeCell ref="R367:R369"/>
    <mergeCell ref="W367:W369"/>
    <mergeCell ref="V367:V369"/>
    <mergeCell ref="Z352:AC352"/>
    <mergeCell ref="T347:U347"/>
    <mergeCell ref="AN353:AR353"/>
    <mergeCell ref="AH349:AK349"/>
    <mergeCell ref="AL349:AM349"/>
    <mergeCell ref="AN349:AR349"/>
    <mergeCell ref="AN344:AR344"/>
    <mergeCell ref="B350:E352"/>
    <mergeCell ref="F350:N352"/>
    <mergeCell ref="O350:U352"/>
    <mergeCell ref="V350:Y350"/>
    <mergeCell ref="AH350:AK350"/>
    <mergeCell ref="AN350:AR350"/>
    <mergeCell ref="AH347:AK347"/>
    <mergeCell ref="AL347:AM347"/>
    <mergeCell ref="T343:U343"/>
    <mergeCell ref="V343:Y343"/>
    <mergeCell ref="Z343:AC343"/>
    <mergeCell ref="AD343:AG343"/>
    <mergeCell ref="AH343:AK343"/>
    <mergeCell ref="J346:N347"/>
    <mergeCell ref="T346:U346"/>
    <mergeCell ref="V346:X346"/>
    <mergeCell ref="AH346:AK346"/>
    <mergeCell ref="AN346:AR346"/>
    <mergeCell ref="AN340:AR340"/>
    <mergeCell ref="T341:U341"/>
    <mergeCell ref="V341:Y341"/>
    <mergeCell ref="Z341:AC341"/>
    <mergeCell ref="AD341:AG341"/>
    <mergeCell ref="AL343:AM343"/>
    <mergeCell ref="J342:N343"/>
    <mergeCell ref="T342:U342"/>
    <mergeCell ref="V342:X342"/>
    <mergeCell ref="AH342:AK342"/>
    <mergeCell ref="AN342:AR342"/>
    <mergeCell ref="Z337:AC337"/>
    <mergeCell ref="AD337:AG337"/>
    <mergeCell ref="AN339:AR339"/>
    <mergeCell ref="AH337:AK337"/>
    <mergeCell ref="AL337:AM337"/>
    <mergeCell ref="B340:I341"/>
    <mergeCell ref="J340:N341"/>
    <mergeCell ref="T340:U340"/>
    <mergeCell ref="V340:X340"/>
    <mergeCell ref="AH340:AK340"/>
    <mergeCell ref="AN343:AR343"/>
    <mergeCell ref="AH341:AK341"/>
    <mergeCell ref="AL341:AM341"/>
    <mergeCell ref="AN341:AR341"/>
    <mergeCell ref="B342:I343"/>
    <mergeCell ref="AH339:AK339"/>
    <mergeCell ref="AL339:AM339"/>
    <mergeCell ref="AD330:AG331"/>
    <mergeCell ref="AH330:AK331"/>
    <mergeCell ref="AL330:AM331"/>
    <mergeCell ref="B332:I333"/>
    <mergeCell ref="J332:N333"/>
    <mergeCell ref="T332:U332"/>
    <mergeCell ref="V332:X332"/>
    <mergeCell ref="AH332:AK332"/>
    <mergeCell ref="AN337:AR337"/>
    <mergeCell ref="B338:I339"/>
    <mergeCell ref="J338:N339"/>
    <mergeCell ref="T338:U338"/>
    <mergeCell ref="V338:X338"/>
    <mergeCell ref="AH338:AK338"/>
    <mergeCell ref="AN338:AR338"/>
    <mergeCell ref="V339:Y339"/>
    <mergeCell ref="Z339:AC339"/>
    <mergeCell ref="AD339:AG339"/>
    <mergeCell ref="V335:Y335"/>
    <mergeCell ref="Z335:AC335"/>
    <mergeCell ref="AD335:AG335"/>
    <mergeCell ref="AH335:AK335"/>
    <mergeCell ref="AL335:AM335"/>
    <mergeCell ref="T339:U339"/>
    <mergeCell ref="B336:I337"/>
    <mergeCell ref="J336:N337"/>
    <mergeCell ref="T336:U336"/>
    <mergeCell ref="V336:X336"/>
    <mergeCell ref="AH336:AK336"/>
    <mergeCell ref="AN336:AR336"/>
    <mergeCell ref="T337:U337"/>
    <mergeCell ref="V337:Y337"/>
    <mergeCell ref="Y329:AH329"/>
    <mergeCell ref="AL329:AM329"/>
    <mergeCell ref="U325:W325"/>
    <mergeCell ref="T335:U335"/>
    <mergeCell ref="B334:I335"/>
    <mergeCell ref="J334:N335"/>
    <mergeCell ref="T334:U334"/>
    <mergeCell ref="V334:X334"/>
    <mergeCell ref="AH334:AK334"/>
    <mergeCell ref="AN334:AR334"/>
    <mergeCell ref="AN332:AR332"/>
    <mergeCell ref="T333:U333"/>
    <mergeCell ref="V333:Y333"/>
    <mergeCell ref="Z333:AC333"/>
    <mergeCell ref="AD333:AG333"/>
    <mergeCell ref="AN335:AR335"/>
    <mergeCell ref="AH333:AK333"/>
    <mergeCell ref="AL333:AM333"/>
    <mergeCell ref="AN333:AR333"/>
    <mergeCell ref="AN330:AS330"/>
    <mergeCell ref="AN331:AS331"/>
    <mergeCell ref="B329:I331"/>
    <mergeCell ref="J329:N331"/>
    <mergeCell ref="O329:U331"/>
    <mergeCell ref="AN329:AS329"/>
    <mergeCell ref="V330:Y331"/>
    <mergeCell ref="Z330:AC331"/>
    <mergeCell ref="S326:S328"/>
    <mergeCell ref="T326:T328"/>
    <mergeCell ref="U326:U328"/>
    <mergeCell ref="B325:I328"/>
    <mergeCell ref="J325:K325"/>
    <mergeCell ref="M325:N325"/>
    <mergeCell ref="O325:T325"/>
    <mergeCell ref="AN325:AO327"/>
    <mergeCell ref="AP325:AQ327"/>
    <mergeCell ref="AR325:AS327"/>
    <mergeCell ref="J326:J328"/>
    <mergeCell ref="K326:K328"/>
    <mergeCell ref="L326:L328"/>
    <mergeCell ref="M326:M328"/>
    <mergeCell ref="N326:N328"/>
    <mergeCell ref="O326:O328"/>
    <mergeCell ref="P326:P328"/>
    <mergeCell ref="AL325:AM327"/>
    <mergeCell ref="AN312:AR312"/>
    <mergeCell ref="AH308:AK308"/>
    <mergeCell ref="AL308:AM308"/>
    <mergeCell ref="AN308:AR308"/>
    <mergeCell ref="Q326:Q328"/>
    <mergeCell ref="R326:R328"/>
    <mergeCell ref="W326:W328"/>
    <mergeCell ref="V326:V328"/>
    <mergeCell ref="Z311:AC311"/>
    <mergeCell ref="B309:E311"/>
    <mergeCell ref="F309:N311"/>
    <mergeCell ref="O309:U311"/>
    <mergeCell ref="V309:Y309"/>
    <mergeCell ref="AH309:AK309"/>
    <mergeCell ref="AN309:AR309"/>
    <mergeCell ref="V311:Y311"/>
    <mergeCell ref="AH311:AK311"/>
    <mergeCell ref="AN311:AR311"/>
    <mergeCell ref="AD311:AG311"/>
    <mergeCell ref="B307:I308"/>
    <mergeCell ref="J307:N308"/>
    <mergeCell ref="T307:U307"/>
    <mergeCell ref="V307:X307"/>
    <mergeCell ref="AH307:AK307"/>
    <mergeCell ref="AN307:AR307"/>
    <mergeCell ref="T308:U308"/>
    <mergeCell ref="V308:Y308"/>
    <mergeCell ref="Z308:AC308"/>
    <mergeCell ref="AD308:AG308"/>
    <mergeCell ref="T300:U300"/>
    <mergeCell ref="V300:Y300"/>
    <mergeCell ref="Z300:AC300"/>
    <mergeCell ref="AD300:AG300"/>
    <mergeCell ref="V306:Y306"/>
    <mergeCell ref="Z306:AC306"/>
    <mergeCell ref="AD306:AG306"/>
    <mergeCell ref="AH306:AK306"/>
    <mergeCell ref="AL306:AM306"/>
    <mergeCell ref="AN306:AR306"/>
    <mergeCell ref="AH304:AK304"/>
    <mergeCell ref="AL304:AM304"/>
    <mergeCell ref="AN304:AR304"/>
    <mergeCell ref="B305:I306"/>
    <mergeCell ref="J305:N306"/>
    <mergeCell ref="T305:U305"/>
    <mergeCell ref="V305:X305"/>
    <mergeCell ref="AH305:AK305"/>
    <mergeCell ref="AN305:AR305"/>
    <mergeCell ref="T306:U306"/>
    <mergeCell ref="B303:I304"/>
    <mergeCell ref="J303:N304"/>
    <mergeCell ref="T303:U303"/>
    <mergeCell ref="V303:X303"/>
    <mergeCell ref="AH303:AK303"/>
    <mergeCell ref="AN303:AR303"/>
    <mergeCell ref="T304:U304"/>
    <mergeCell ref="V304:Y304"/>
    <mergeCell ref="Z304:AC304"/>
    <mergeCell ref="AD304:AG304"/>
    <mergeCell ref="B295:I296"/>
    <mergeCell ref="J295:N296"/>
    <mergeCell ref="T295:U295"/>
    <mergeCell ref="V295:X295"/>
    <mergeCell ref="AH295:AK295"/>
    <mergeCell ref="AN295:AR295"/>
    <mergeCell ref="T296:U296"/>
    <mergeCell ref="V296:Y296"/>
    <mergeCell ref="Z296:AC296"/>
    <mergeCell ref="AD296:AG296"/>
    <mergeCell ref="V302:Y302"/>
    <mergeCell ref="Z302:AC302"/>
    <mergeCell ref="AD302:AG302"/>
    <mergeCell ref="AH302:AK302"/>
    <mergeCell ref="AL302:AM302"/>
    <mergeCell ref="AN302:AR302"/>
    <mergeCell ref="AH300:AK300"/>
    <mergeCell ref="AL300:AM300"/>
    <mergeCell ref="AN300:AR300"/>
    <mergeCell ref="B301:I302"/>
    <mergeCell ref="J301:N302"/>
    <mergeCell ref="T301:U301"/>
    <mergeCell ref="V301:X301"/>
    <mergeCell ref="AH301:AK301"/>
    <mergeCell ref="AN301:AR301"/>
    <mergeCell ref="T302:U302"/>
    <mergeCell ref="B299:I300"/>
    <mergeCell ref="J299:N300"/>
    <mergeCell ref="T299:U299"/>
    <mergeCell ref="V299:X299"/>
    <mergeCell ref="AH299:AK299"/>
    <mergeCell ref="AN299:AR299"/>
    <mergeCell ref="B293:I294"/>
    <mergeCell ref="J293:N294"/>
    <mergeCell ref="T293:U293"/>
    <mergeCell ref="V293:X293"/>
    <mergeCell ref="AH293:AK293"/>
    <mergeCell ref="AN293:AR293"/>
    <mergeCell ref="B291:I292"/>
    <mergeCell ref="J291:N292"/>
    <mergeCell ref="T291:U291"/>
    <mergeCell ref="V291:X291"/>
    <mergeCell ref="AH291:AK291"/>
    <mergeCell ref="AN291:AR291"/>
    <mergeCell ref="T292:U292"/>
    <mergeCell ref="V292:Y292"/>
    <mergeCell ref="Z292:AC292"/>
    <mergeCell ref="AD292:AG292"/>
    <mergeCell ref="V298:Y298"/>
    <mergeCell ref="Z298:AC298"/>
    <mergeCell ref="AD298:AG298"/>
    <mergeCell ref="AH298:AK298"/>
    <mergeCell ref="AL298:AM298"/>
    <mergeCell ref="AN298:AR298"/>
    <mergeCell ref="AH296:AK296"/>
    <mergeCell ref="AL296:AM296"/>
    <mergeCell ref="AN296:AR296"/>
    <mergeCell ref="B297:I298"/>
    <mergeCell ref="J297:N298"/>
    <mergeCell ref="T297:U297"/>
    <mergeCell ref="V297:X297"/>
    <mergeCell ref="AH297:AK297"/>
    <mergeCell ref="AN297:AR297"/>
    <mergeCell ref="T298:U298"/>
    <mergeCell ref="AN284:AO286"/>
    <mergeCell ref="AP284:AQ286"/>
    <mergeCell ref="AR284:AS286"/>
    <mergeCell ref="J285:J287"/>
    <mergeCell ref="K285:K287"/>
    <mergeCell ref="L285:L287"/>
    <mergeCell ref="M285:M287"/>
    <mergeCell ref="N285:N287"/>
    <mergeCell ref="O285:O287"/>
    <mergeCell ref="P285:P287"/>
    <mergeCell ref="U284:W284"/>
    <mergeCell ref="AL284:AM286"/>
    <mergeCell ref="V294:Y294"/>
    <mergeCell ref="Z294:AC294"/>
    <mergeCell ref="AD294:AG294"/>
    <mergeCell ref="AH294:AK294"/>
    <mergeCell ref="AL294:AM294"/>
    <mergeCell ref="T294:U294"/>
    <mergeCell ref="Y288:AH288"/>
    <mergeCell ref="AL288:AM288"/>
    <mergeCell ref="AN294:AR294"/>
    <mergeCell ref="AH292:AK292"/>
    <mergeCell ref="AL292:AM292"/>
    <mergeCell ref="AN292:AR292"/>
    <mergeCell ref="V270:Y270"/>
    <mergeCell ref="AD270:AG270"/>
    <mergeCell ref="AH270:AK270"/>
    <mergeCell ref="AN270:AR270"/>
    <mergeCell ref="B266:I267"/>
    <mergeCell ref="J266:N267"/>
    <mergeCell ref="T266:U266"/>
    <mergeCell ref="V266:X266"/>
    <mergeCell ref="AH266:AK266"/>
    <mergeCell ref="AN266:AR266"/>
    <mergeCell ref="T267:U267"/>
    <mergeCell ref="V267:Y267"/>
    <mergeCell ref="Z267:AC267"/>
    <mergeCell ref="AD267:AG267"/>
    <mergeCell ref="AN288:AS288"/>
    <mergeCell ref="V289:Y290"/>
    <mergeCell ref="Z289:AC290"/>
    <mergeCell ref="AD289:AG290"/>
    <mergeCell ref="AH289:AK290"/>
    <mergeCell ref="AL289:AM290"/>
    <mergeCell ref="AN289:AS289"/>
    <mergeCell ref="AN290:AS290"/>
    <mergeCell ref="B288:I290"/>
    <mergeCell ref="J288:N290"/>
    <mergeCell ref="O288:U290"/>
    <mergeCell ref="S285:S287"/>
    <mergeCell ref="T285:T287"/>
    <mergeCell ref="U285:U287"/>
    <mergeCell ref="B284:I287"/>
    <mergeCell ref="J284:K284"/>
    <mergeCell ref="M284:N284"/>
    <mergeCell ref="O284:T284"/>
    <mergeCell ref="B262:I263"/>
    <mergeCell ref="J262:N263"/>
    <mergeCell ref="T262:U262"/>
    <mergeCell ref="V262:X262"/>
    <mergeCell ref="AH262:AK262"/>
    <mergeCell ref="AN265:AR265"/>
    <mergeCell ref="AH263:AK263"/>
    <mergeCell ref="AL263:AM263"/>
    <mergeCell ref="AN263:AR263"/>
    <mergeCell ref="B264:I265"/>
    <mergeCell ref="T263:U263"/>
    <mergeCell ref="V263:Y263"/>
    <mergeCell ref="Z263:AC263"/>
    <mergeCell ref="AD263:AG263"/>
    <mergeCell ref="Q285:Q287"/>
    <mergeCell ref="R285:R287"/>
    <mergeCell ref="W285:W287"/>
    <mergeCell ref="V285:V287"/>
    <mergeCell ref="Z270:AC270"/>
    <mergeCell ref="T265:U265"/>
    <mergeCell ref="AN271:AR271"/>
    <mergeCell ref="AH267:AK267"/>
    <mergeCell ref="AL267:AM267"/>
    <mergeCell ref="AN267:AR267"/>
    <mergeCell ref="AN262:AR262"/>
    <mergeCell ref="B268:E270"/>
    <mergeCell ref="F268:N270"/>
    <mergeCell ref="O268:U270"/>
    <mergeCell ref="V268:Y268"/>
    <mergeCell ref="AH268:AK268"/>
    <mergeCell ref="AN268:AR268"/>
    <mergeCell ref="V265:Y265"/>
    <mergeCell ref="Z265:AC265"/>
    <mergeCell ref="AD265:AG265"/>
    <mergeCell ref="AH265:AK265"/>
    <mergeCell ref="AL265:AM265"/>
    <mergeCell ref="T261:U261"/>
    <mergeCell ref="V261:Y261"/>
    <mergeCell ref="Z261:AC261"/>
    <mergeCell ref="AD261:AG261"/>
    <mergeCell ref="AH261:AK261"/>
    <mergeCell ref="J264:N265"/>
    <mergeCell ref="T264:U264"/>
    <mergeCell ref="V264:X264"/>
    <mergeCell ref="AH264:AK264"/>
    <mergeCell ref="AN264:AR264"/>
    <mergeCell ref="AN258:AR258"/>
    <mergeCell ref="T259:U259"/>
    <mergeCell ref="V259:Y259"/>
    <mergeCell ref="Z259:AC259"/>
    <mergeCell ref="AD259:AG259"/>
    <mergeCell ref="AL261:AM261"/>
    <mergeCell ref="J260:N261"/>
    <mergeCell ref="T260:U260"/>
    <mergeCell ref="V260:X260"/>
    <mergeCell ref="AH260:AK260"/>
    <mergeCell ref="AN260:AR260"/>
    <mergeCell ref="T255:U255"/>
    <mergeCell ref="V255:Y255"/>
    <mergeCell ref="Z255:AC255"/>
    <mergeCell ref="AD255:AG255"/>
    <mergeCell ref="AN257:AR257"/>
    <mergeCell ref="AH255:AK255"/>
    <mergeCell ref="AL255:AM255"/>
    <mergeCell ref="B258:I259"/>
    <mergeCell ref="J258:N259"/>
    <mergeCell ref="T258:U258"/>
    <mergeCell ref="V258:X258"/>
    <mergeCell ref="AH258:AK258"/>
    <mergeCell ref="AN261:AR261"/>
    <mergeCell ref="AH259:AK259"/>
    <mergeCell ref="AL259:AM259"/>
    <mergeCell ref="AN259:AR259"/>
    <mergeCell ref="B260:I261"/>
    <mergeCell ref="AH257:AK257"/>
    <mergeCell ref="AL257:AM257"/>
    <mergeCell ref="B243:I246"/>
    <mergeCell ref="J243:K243"/>
    <mergeCell ref="AD248:AG249"/>
    <mergeCell ref="AH248:AK249"/>
    <mergeCell ref="AL248:AM249"/>
    <mergeCell ref="B250:I251"/>
    <mergeCell ref="J250:N251"/>
    <mergeCell ref="T250:U250"/>
    <mergeCell ref="V250:X250"/>
    <mergeCell ref="AH250:AK250"/>
    <mergeCell ref="AN255:AR255"/>
    <mergeCell ref="B256:I257"/>
    <mergeCell ref="J256:N257"/>
    <mergeCell ref="T256:U256"/>
    <mergeCell ref="V256:X256"/>
    <mergeCell ref="AH256:AK256"/>
    <mergeCell ref="AN256:AR256"/>
    <mergeCell ref="V257:Y257"/>
    <mergeCell ref="Z257:AC257"/>
    <mergeCell ref="AD257:AG257"/>
    <mergeCell ref="V253:Y253"/>
    <mergeCell ref="Z253:AC253"/>
    <mergeCell ref="AD253:AG253"/>
    <mergeCell ref="AH253:AK253"/>
    <mergeCell ref="AL253:AM253"/>
    <mergeCell ref="T257:U257"/>
    <mergeCell ref="B254:I255"/>
    <mergeCell ref="J254:N255"/>
    <mergeCell ref="T254:U254"/>
    <mergeCell ref="V254:X254"/>
    <mergeCell ref="AH254:AK254"/>
    <mergeCell ref="AN254:AR254"/>
    <mergeCell ref="V244:V246"/>
    <mergeCell ref="Z229:AC229"/>
    <mergeCell ref="Y247:AH247"/>
    <mergeCell ref="AL247:AM247"/>
    <mergeCell ref="U243:W243"/>
    <mergeCell ref="T253:U253"/>
    <mergeCell ref="B252:I253"/>
    <mergeCell ref="J252:N253"/>
    <mergeCell ref="T252:U252"/>
    <mergeCell ref="V252:X252"/>
    <mergeCell ref="AH252:AK252"/>
    <mergeCell ref="AN252:AR252"/>
    <mergeCell ref="AN250:AR250"/>
    <mergeCell ref="T251:U251"/>
    <mergeCell ref="V251:Y251"/>
    <mergeCell ref="Z251:AC251"/>
    <mergeCell ref="AD251:AG251"/>
    <mergeCell ref="AN253:AR253"/>
    <mergeCell ref="AH251:AK251"/>
    <mergeCell ref="AL251:AM251"/>
    <mergeCell ref="AN251:AR251"/>
    <mergeCell ref="AN248:AS248"/>
    <mergeCell ref="AN249:AS249"/>
    <mergeCell ref="B247:I249"/>
    <mergeCell ref="J247:N249"/>
    <mergeCell ref="O247:U249"/>
    <mergeCell ref="AN247:AS247"/>
    <mergeCell ref="V248:Y249"/>
    <mergeCell ref="Z248:AC249"/>
    <mergeCell ref="S244:S246"/>
    <mergeCell ref="T244:T246"/>
    <mergeCell ref="U244:U246"/>
    <mergeCell ref="AD220:AG220"/>
    <mergeCell ref="B221:D229"/>
    <mergeCell ref="F221:N221"/>
    <mergeCell ref="F222:N222"/>
    <mergeCell ref="F223:N223"/>
    <mergeCell ref="F224:N224"/>
    <mergeCell ref="F225:N225"/>
    <mergeCell ref="F226:N226"/>
    <mergeCell ref="F227:N227"/>
    <mergeCell ref="F228:N228"/>
    <mergeCell ref="F229:N229"/>
    <mergeCell ref="B219:B220"/>
    <mergeCell ref="M243:N243"/>
    <mergeCell ref="O243:T243"/>
    <mergeCell ref="AN243:AO245"/>
    <mergeCell ref="AP243:AQ245"/>
    <mergeCell ref="AR243:AS245"/>
    <mergeCell ref="J244:J246"/>
    <mergeCell ref="K244:K246"/>
    <mergeCell ref="L244:L246"/>
    <mergeCell ref="M244:M246"/>
    <mergeCell ref="N244:N246"/>
    <mergeCell ref="O244:O246"/>
    <mergeCell ref="P244:P246"/>
    <mergeCell ref="AL243:AM245"/>
    <mergeCell ref="AN230:AR230"/>
    <mergeCell ref="AH220:AK220"/>
    <mergeCell ref="AL220:AM220"/>
    <mergeCell ref="AN220:AR220"/>
    <mergeCell ref="Q244:Q246"/>
    <mergeCell ref="R244:R246"/>
    <mergeCell ref="W244:W246"/>
    <mergeCell ref="T217:U217"/>
    <mergeCell ref="V217:X217"/>
    <mergeCell ref="AH217:AK217"/>
    <mergeCell ref="AN217:AR217"/>
    <mergeCell ref="T218:U218"/>
    <mergeCell ref="J215:N216"/>
    <mergeCell ref="T215:U215"/>
    <mergeCell ref="V215:X215"/>
    <mergeCell ref="AH215:AK215"/>
    <mergeCell ref="AN215:AR215"/>
    <mergeCell ref="T216:U216"/>
    <mergeCell ref="V216:Y216"/>
    <mergeCell ref="Z216:AC216"/>
    <mergeCell ref="AD216:AG216"/>
    <mergeCell ref="B215:B216"/>
    <mergeCell ref="B217:B218"/>
    <mergeCell ref="O221:U229"/>
    <mergeCell ref="V221:Y221"/>
    <mergeCell ref="AH221:AK221"/>
    <mergeCell ref="AN221:AR221"/>
    <mergeCell ref="V229:Y229"/>
    <mergeCell ref="AH229:AK229"/>
    <mergeCell ref="AN229:AR229"/>
    <mergeCell ref="AD229:AG229"/>
    <mergeCell ref="J219:N220"/>
    <mergeCell ref="T219:U219"/>
    <mergeCell ref="V219:X219"/>
    <mergeCell ref="AH219:AK219"/>
    <mergeCell ref="AN219:AR219"/>
    <mergeCell ref="T220:U220"/>
    <mergeCell ref="V220:Y220"/>
    <mergeCell ref="Z220:AC220"/>
    <mergeCell ref="AD214:AG214"/>
    <mergeCell ref="AH214:AK214"/>
    <mergeCell ref="AL214:AM214"/>
    <mergeCell ref="AN214:AR214"/>
    <mergeCell ref="AH212:AK212"/>
    <mergeCell ref="AL212:AM212"/>
    <mergeCell ref="AN212:AR212"/>
    <mergeCell ref="J213:N214"/>
    <mergeCell ref="T213:U213"/>
    <mergeCell ref="V213:X213"/>
    <mergeCell ref="AH213:AK213"/>
    <mergeCell ref="AN213:AR213"/>
    <mergeCell ref="T214:U214"/>
    <mergeCell ref="J211:N212"/>
    <mergeCell ref="T211:U211"/>
    <mergeCell ref="V211:X211"/>
    <mergeCell ref="AH211:AK211"/>
    <mergeCell ref="AN211:AR211"/>
    <mergeCell ref="T212:U212"/>
    <mergeCell ref="V212:Y212"/>
    <mergeCell ref="Z212:AC212"/>
    <mergeCell ref="AD212:AG212"/>
    <mergeCell ref="AN203:AR203"/>
    <mergeCell ref="T204:U204"/>
    <mergeCell ref="V204:Y204"/>
    <mergeCell ref="Z204:AC204"/>
    <mergeCell ref="AD204:AG204"/>
    <mergeCell ref="V210:Y210"/>
    <mergeCell ref="Z210:AC210"/>
    <mergeCell ref="AD210:AG210"/>
    <mergeCell ref="AH210:AK210"/>
    <mergeCell ref="AL210:AM210"/>
    <mergeCell ref="AN210:AR210"/>
    <mergeCell ref="AH208:AK208"/>
    <mergeCell ref="AL208:AM208"/>
    <mergeCell ref="AN208:AR208"/>
    <mergeCell ref="J209:N210"/>
    <mergeCell ref="T209:U209"/>
    <mergeCell ref="V209:X209"/>
    <mergeCell ref="AH209:AK209"/>
    <mergeCell ref="AN209:AR209"/>
    <mergeCell ref="T210:U210"/>
    <mergeCell ref="J207:N208"/>
    <mergeCell ref="T207:U207"/>
    <mergeCell ref="V207:X207"/>
    <mergeCell ref="AH207:AK207"/>
    <mergeCell ref="T208:U208"/>
    <mergeCell ref="V208:Y208"/>
    <mergeCell ref="Z208:AC208"/>
    <mergeCell ref="AD208:AG208"/>
    <mergeCell ref="P197:P199"/>
    <mergeCell ref="U196:W196"/>
    <mergeCell ref="AL196:AM198"/>
    <mergeCell ref="V206:Y206"/>
    <mergeCell ref="Z206:AC206"/>
    <mergeCell ref="AD206:AG206"/>
    <mergeCell ref="AH206:AK206"/>
    <mergeCell ref="AL206:AM206"/>
    <mergeCell ref="T206:U206"/>
    <mergeCell ref="Y200:AH200"/>
    <mergeCell ref="AL200:AM200"/>
    <mergeCell ref="AH204:AK204"/>
    <mergeCell ref="AL204:AM204"/>
    <mergeCell ref="J205:N206"/>
    <mergeCell ref="T205:U205"/>
    <mergeCell ref="V205:X205"/>
    <mergeCell ref="AH205:AK205"/>
    <mergeCell ref="J203:N204"/>
    <mergeCell ref="T203:U203"/>
    <mergeCell ref="V203:X203"/>
    <mergeCell ref="AH203:AK203"/>
    <mergeCell ref="T172:U172"/>
    <mergeCell ref="V172:X172"/>
    <mergeCell ref="AH172:AK172"/>
    <mergeCell ref="AN172:AR172"/>
    <mergeCell ref="T173:U173"/>
    <mergeCell ref="V173:Y173"/>
    <mergeCell ref="Z173:AC173"/>
    <mergeCell ref="AD173:AG173"/>
    <mergeCell ref="AN200:AS200"/>
    <mergeCell ref="V201:Y202"/>
    <mergeCell ref="Z201:AC202"/>
    <mergeCell ref="AD201:AG202"/>
    <mergeCell ref="AH201:AK202"/>
    <mergeCell ref="AL201:AM202"/>
    <mergeCell ref="AN201:AS201"/>
    <mergeCell ref="AN202:AS202"/>
    <mergeCell ref="B200:I202"/>
    <mergeCell ref="J200:N202"/>
    <mergeCell ref="O200:U202"/>
    <mergeCell ref="S197:S199"/>
    <mergeCell ref="T197:T199"/>
    <mergeCell ref="U197:U199"/>
    <mergeCell ref="B196:I199"/>
    <mergeCell ref="J196:K196"/>
    <mergeCell ref="M196:N196"/>
    <mergeCell ref="O196:T196"/>
    <mergeCell ref="J197:J199"/>
    <mergeCell ref="K197:K199"/>
    <mergeCell ref="L197:L199"/>
    <mergeCell ref="M197:M199"/>
    <mergeCell ref="N197:N199"/>
    <mergeCell ref="O197:O199"/>
    <mergeCell ref="V171:Y171"/>
    <mergeCell ref="Z171:AC171"/>
    <mergeCell ref="AD171:AG171"/>
    <mergeCell ref="J168:N169"/>
    <mergeCell ref="T168:U168"/>
    <mergeCell ref="V168:X168"/>
    <mergeCell ref="AH168:AK168"/>
    <mergeCell ref="AN171:AR171"/>
    <mergeCell ref="AH169:AK169"/>
    <mergeCell ref="AL169:AM169"/>
    <mergeCell ref="AN169:AR169"/>
    <mergeCell ref="T169:U169"/>
    <mergeCell ref="V169:Y169"/>
    <mergeCell ref="Z169:AC169"/>
    <mergeCell ref="AD169:AG169"/>
    <mergeCell ref="Q197:Q199"/>
    <mergeCell ref="R197:R199"/>
    <mergeCell ref="W197:W199"/>
    <mergeCell ref="V197:V199"/>
    <mergeCell ref="Z182:AC182"/>
    <mergeCell ref="T171:U171"/>
    <mergeCell ref="AN183:AR183"/>
    <mergeCell ref="AH173:AK173"/>
    <mergeCell ref="AL173:AM173"/>
    <mergeCell ref="AN173:AR173"/>
    <mergeCell ref="AN168:AR168"/>
    <mergeCell ref="O174:U182"/>
    <mergeCell ref="V174:Y174"/>
    <mergeCell ref="AH174:AK174"/>
    <mergeCell ref="AN174:AR174"/>
    <mergeCell ref="AH171:AK171"/>
    <mergeCell ref="J172:N173"/>
    <mergeCell ref="J164:N165"/>
    <mergeCell ref="T164:U164"/>
    <mergeCell ref="V164:X164"/>
    <mergeCell ref="AH164:AK164"/>
    <mergeCell ref="AN167:AR167"/>
    <mergeCell ref="AH165:AK165"/>
    <mergeCell ref="AL165:AM165"/>
    <mergeCell ref="AN165:AR165"/>
    <mergeCell ref="AH163:AK163"/>
    <mergeCell ref="AL163:AM163"/>
    <mergeCell ref="AL171:AM171"/>
    <mergeCell ref="T167:U167"/>
    <mergeCell ref="V167:Y167"/>
    <mergeCell ref="Z167:AC167"/>
    <mergeCell ref="AD167:AG167"/>
    <mergeCell ref="AH167:AK167"/>
    <mergeCell ref="J170:N171"/>
    <mergeCell ref="T170:U170"/>
    <mergeCell ref="V170:X170"/>
    <mergeCell ref="AH170:AK170"/>
    <mergeCell ref="AN170:AR170"/>
    <mergeCell ref="AN164:AR164"/>
    <mergeCell ref="T165:U165"/>
    <mergeCell ref="V165:Y165"/>
    <mergeCell ref="Z165:AC165"/>
    <mergeCell ref="AD165:AG165"/>
    <mergeCell ref="AL167:AM167"/>
    <mergeCell ref="J166:N167"/>
    <mergeCell ref="T166:U166"/>
    <mergeCell ref="V166:X166"/>
    <mergeCell ref="AH166:AK166"/>
    <mergeCell ref="AN166:AR166"/>
    <mergeCell ref="AN161:AR161"/>
    <mergeCell ref="J162:N163"/>
    <mergeCell ref="T162:U162"/>
    <mergeCell ref="V162:X162"/>
    <mergeCell ref="AH162:AK162"/>
    <mergeCell ref="AN162:AR162"/>
    <mergeCell ref="V163:Y163"/>
    <mergeCell ref="Z163:AC163"/>
    <mergeCell ref="AD163:AG163"/>
    <mergeCell ref="V159:Y159"/>
    <mergeCell ref="Z159:AC159"/>
    <mergeCell ref="AD159:AG159"/>
    <mergeCell ref="AH159:AK159"/>
    <mergeCell ref="AL159:AM159"/>
    <mergeCell ref="T163:U163"/>
    <mergeCell ref="J160:N161"/>
    <mergeCell ref="T160:U160"/>
    <mergeCell ref="V160:X160"/>
    <mergeCell ref="AH160:AK160"/>
    <mergeCell ref="AN160:AR160"/>
    <mergeCell ref="T161:U161"/>
    <mergeCell ref="V161:Y161"/>
    <mergeCell ref="Z161:AC161"/>
    <mergeCell ref="AD161:AG161"/>
    <mergeCell ref="AN163:AR163"/>
    <mergeCell ref="AH161:AK161"/>
    <mergeCell ref="AL161:AM161"/>
    <mergeCell ref="T159:U159"/>
    <mergeCell ref="J158:N159"/>
    <mergeCell ref="T158:U158"/>
    <mergeCell ref="V158:X158"/>
    <mergeCell ref="AH158:AK158"/>
    <mergeCell ref="B153:I155"/>
    <mergeCell ref="J153:N155"/>
    <mergeCell ref="O153:U155"/>
    <mergeCell ref="AN153:AS153"/>
    <mergeCell ref="V154:Y155"/>
    <mergeCell ref="Z154:AC155"/>
    <mergeCell ref="S150:S152"/>
    <mergeCell ref="T150:T152"/>
    <mergeCell ref="U150:U152"/>
    <mergeCell ref="B149:I152"/>
    <mergeCell ref="J149:K149"/>
    <mergeCell ref="AD154:AG155"/>
    <mergeCell ref="AH154:AK155"/>
    <mergeCell ref="AL154:AM155"/>
    <mergeCell ref="J156:N157"/>
    <mergeCell ref="T156:U156"/>
    <mergeCell ref="V156:X156"/>
    <mergeCell ref="AH156:AK156"/>
    <mergeCell ref="Y153:AH153"/>
    <mergeCell ref="AL153:AM153"/>
    <mergeCell ref="U149:W149"/>
    <mergeCell ref="J150:J152"/>
    <mergeCell ref="K150:K152"/>
    <mergeCell ref="L150:L152"/>
    <mergeCell ref="B156:B157"/>
    <mergeCell ref="C156:I157"/>
    <mergeCell ref="AN158:AR158"/>
    <mergeCell ref="AN156:AR156"/>
    <mergeCell ref="T157:U157"/>
    <mergeCell ref="V157:Y157"/>
    <mergeCell ref="Z157:AC157"/>
    <mergeCell ref="AD157:AG157"/>
    <mergeCell ref="AN159:AR159"/>
    <mergeCell ref="AH157:AK157"/>
    <mergeCell ref="AL157:AM157"/>
    <mergeCell ref="AN157:AR157"/>
    <mergeCell ref="AN154:AS154"/>
    <mergeCell ref="AN155:AS155"/>
    <mergeCell ref="M149:N149"/>
    <mergeCell ref="O149:T149"/>
    <mergeCell ref="AN149:AO151"/>
    <mergeCell ref="AP149:AQ151"/>
    <mergeCell ref="AR149:AS151"/>
    <mergeCell ref="M150:M152"/>
    <mergeCell ref="N150:N152"/>
    <mergeCell ref="O150:O152"/>
    <mergeCell ref="P150:P152"/>
    <mergeCell ref="AL149:AM151"/>
    <mergeCell ref="AN136:AR136"/>
    <mergeCell ref="AH126:AK126"/>
    <mergeCell ref="AL126:AM126"/>
    <mergeCell ref="AN126:AR126"/>
    <mergeCell ref="Q150:Q152"/>
    <mergeCell ref="R150:R152"/>
    <mergeCell ref="W150:W152"/>
    <mergeCell ref="V150:V152"/>
    <mergeCell ref="Z135:AC135"/>
    <mergeCell ref="V128:Y128"/>
    <mergeCell ref="Z128:AC128"/>
    <mergeCell ref="AD128:AG128"/>
    <mergeCell ref="AH128:AK128"/>
    <mergeCell ref="AN128:AR128"/>
    <mergeCell ref="O127:U135"/>
    <mergeCell ref="V127:Y127"/>
    <mergeCell ref="AH127:AK127"/>
    <mergeCell ref="AN127:AR127"/>
    <mergeCell ref="V135:Y135"/>
    <mergeCell ref="AH135:AK135"/>
    <mergeCell ref="AN135:AR135"/>
    <mergeCell ref="AD135:AG135"/>
    <mergeCell ref="T125:U125"/>
    <mergeCell ref="V125:X125"/>
    <mergeCell ref="AH125:AK125"/>
    <mergeCell ref="AN125:AR125"/>
    <mergeCell ref="T126:U126"/>
    <mergeCell ref="V126:Y126"/>
    <mergeCell ref="Z126:AC126"/>
    <mergeCell ref="AD126:AG126"/>
    <mergeCell ref="V124:Y124"/>
    <mergeCell ref="Z124:AC124"/>
    <mergeCell ref="AD124:AG124"/>
    <mergeCell ref="AH124:AK124"/>
    <mergeCell ref="AL124:AM124"/>
    <mergeCell ref="AN124:AR124"/>
    <mergeCell ref="AH122:AK122"/>
    <mergeCell ref="AL122:AM122"/>
    <mergeCell ref="AN122:AR122"/>
    <mergeCell ref="T123:U123"/>
    <mergeCell ref="V123:X123"/>
    <mergeCell ref="AH123:AK123"/>
    <mergeCell ref="AN123:AR123"/>
    <mergeCell ref="T124:U124"/>
    <mergeCell ref="T121:U121"/>
    <mergeCell ref="V121:X121"/>
    <mergeCell ref="AH121:AK121"/>
    <mergeCell ref="AN121:AR121"/>
    <mergeCell ref="T122:U122"/>
    <mergeCell ref="V122:Y122"/>
    <mergeCell ref="Z122:AC122"/>
    <mergeCell ref="AD122:AG122"/>
    <mergeCell ref="V120:Y120"/>
    <mergeCell ref="Z120:AC120"/>
    <mergeCell ref="AD120:AG120"/>
    <mergeCell ref="AH120:AK120"/>
    <mergeCell ref="AL120:AM120"/>
    <mergeCell ref="AN120:AR120"/>
    <mergeCell ref="AH118:AK118"/>
    <mergeCell ref="AL118:AM118"/>
    <mergeCell ref="AN118:AR118"/>
    <mergeCell ref="T119:U119"/>
    <mergeCell ref="V119:X119"/>
    <mergeCell ref="AH119:AK119"/>
    <mergeCell ref="AN119:AR119"/>
    <mergeCell ref="T120:U120"/>
    <mergeCell ref="J117:N118"/>
    <mergeCell ref="T117:U117"/>
    <mergeCell ref="V117:X117"/>
    <mergeCell ref="AH117:AK117"/>
    <mergeCell ref="AN117:AR117"/>
    <mergeCell ref="T118:U118"/>
    <mergeCell ref="V118:Y118"/>
    <mergeCell ref="Z118:AC118"/>
    <mergeCell ref="AD118:AG118"/>
    <mergeCell ref="J115:N116"/>
    <mergeCell ref="T115:U115"/>
    <mergeCell ref="V115:X115"/>
    <mergeCell ref="AH115:AK115"/>
    <mergeCell ref="AN115:AR115"/>
    <mergeCell ref="T116:U116"/>
    <mergeCell ref="J113:N114"/>
    <mergeCell ref="T113:U113"/>
    <mergeCell ref="V113:X113"/>
    <mergeCell ref="AH113:AK113"/>
    <mergeCell ref="AN113:AR113"/>
    <mergeCell ref="T114:U114"/>
    <mergeCell ref="V114:Y114"/>
    <mergeCell ref="Z114:AC114"/>
    <mergeCell ref="AD114:AG114"/>
    <mergeCell ref="AN112:AR112"/>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S103:S105"/>
    <mergeCell ref="O103:O105"/>
    <mergeCell ref="P103:P105"/>
    <mergeCell ref="AJ33:AK33"/>
    <mergeCell ref="AL25:AM25"/>
    <mergeCell ref="AH30:AK30"/>
    <mergeCell ref="AN61:AS61"/>
    <mergeCell ref="V112:Y112"/>
    <mergeCell ref="Z112:AC112"/>
    <mergeCell ref="AD112:AG112"/>
    <mergeCell ref="AL110:AM110"/>
    <mergeCell ref="AN110:AR110"/>
    <mergeCell ref="AP102:AQ104"/>
    <mergeCell ref="B106:I108"/>
    <mergeCell ref="J106:N108"/>
    <mergeCell ref="O106:U108"/>
    <mergeCell ref="Z107:AC108"/>
    <mergeCell ref="AD107:AG108"/>
    <mergeCell ref="AH110:AK110"/>
    <mergeCell ref="AH107:AK108"/>
    <mergeCell ref="J109:N110"/>
    <mergeCell ref="T109:U109"/>
    <mergeCell ref="J111:N112"/>
    <mergeCell ref="T111:U111"/>
    <mergeCell ref="V111:X111"/>
    <mergeCell ref="AH111:AK111"/>
    <mergeCell ref="AN111:AR111"/>
    <mergeCell ref="T112:U112"/>
    <mergeCell ref="AH112:AK112"/>
    <mergeCell ref="AL112:AM112"/>
    <mergeCell ref="AN107:AS107"/>
    <mergeCell ref="AN108:AS108"/>
    <mergeCell ref="AR102:AS104"/>
    <mergeCell ref="AN14:AS14"/>
    <mergeCell ref="AL14:AM15"/>
    <mergeCell ref="AJ38:AN39"/>
    <mergeCell ref="D33:E33"/>
    <mergeCell ref="G33:H33"/>
    <mergeCell ref="Y106:AH106"/>
    <mergeCell ref="AL106:AM106"/>
    <mergeCell ref="AN106:AS106"/>
    <mergeCell ref="T103:T105"/>
    <mergeCell ref="U103:U105"/>
    <mergeCell ref="J103:J105"/>
    <mergeCell ref="K103:K105"/>
    <mergeCell ref="L103:L105"/>
    <mergeCell ref="M103:M105"/>
    <mergeCell ref="N103:N105"/>
    <mergeCell ref="V107:Y108"/>
    <mergeCell ref="V103:V105"/>
    <mergeCell ref="W103:W105"/>
    <mergeCell ref="AN102:AO104"/>
    <mergeCell ref="Q103:Q105"/>
    <mergeCell ref="AL107:AM108"/>
    <mergeCell ref="B102:I105"/>
    <mergeCell ref="J102:K102"/>
    <mergeCell ref="M102:N102"/>
    <mergeCell ref="O102:T102"/>
    <mergeCell ref="U102:W102"/>
    <mergeCell ref="AL102:AM104"/>
    <mergeCell ref="R103:R105"/>
    <mergeCell ref="D36:G36"/>
    <mergeCell ref="AC38:AH39"/>
    <mergeCell ref="AP38:AS39"/>
    <mergeCell ref="AA34:AB34"/>
    <mergeCell ref="AA36:AB36"/>
    <mergeCell ref="AC34:AS34"/>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30:AC30"/>
    <mergeCell ref="AD30:AG30"/>
    <mergeCell ref="AH25:AK25"/>
    <mergeCell ref="V25:Y25"/>
    <mergeCell ref="T24:U24"/>
    <mergeCell ref="V19:Y19"/>
    <mergeCell ref="V18:X18"/>
    <mergeCell ref="AL9:AM11"/>
    <mergeCell ref="AN9:AO11"/>
    <mergeCell ref="AL23:AM23"/>
    <mergeCell ref="T18:U18"/>
    <mergeCell ref="Z17:AC17"/>
    <mergeCell ref="M9:N9"/>
    <mergeCell ref="M10:M12"/>
    <mergeCell ref="AN15:AS15"/>
    <mergeCell ref="Z25:AC25"/>
    <mergeCell ref="AL21:AM21"/>
    <mergeCell ref="AD25:AG25"/>
    <mergeCell ref="AH18:AK18"/>
    <mergeCell ref="AH16:AK16"/>
    <mergeCell ref="Z19:AC19"/>
    <mergeCell ref="J33:K33"/>
    <mergeCell ref="T25:U25"/>
    <mergeCell ref="O26:U30"/>
    <mergeCell ref="T16:U16"/>
    <mergeCell ref="J22:N23"/>
    <mergeCell ref="J24:N25"/>
    <mergeCell ref="T20:U20"/>
    <mergeCell ref="T21:U21"/>
    <mergeCell ref="T22:U22"/>
    <mergeCell ref="T23:U23"/>
    <mergeCell ref="AJ32:AL32"/>
    <mergeCell ref="AH23:AK23"/>
    <mergeCell ref="AL19:AM19"/>
    <mergeCell ref="F30:N30"/>
    <mergeCell ref="C18:I19"/>
    <mergeCell ref="O13:U15"/>
    <mergeCell ref="AH21:AK21"/>
    <mergeCell ref="J18:N19"/>
    <mergeCell ref="AH19:AK19"/>
    <mergeCell ref="B26:D30"/>
    <mergeCell ref="F26:N26"/>
    <mergeCell ref="F27:N27"/>
    <mergeCell ref="F28:N28"/>
    <mergeCell ref="F29:N29"/>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AD17:AG17"/>
    <mergeCell ref="V16:X16"/>
    <mergeCell ref="V17:Y17"/>
    <mergeCell ref="J16:N17"/>
    <mergeCell ref="B16:B17"/>
    <mergeCell ref="C16:I17"/>
    <mergeCell ref="AH27:AK27"/>
    <mergeCell ref="B18:B19"/>
    <mergeCell ref="AN27:AR27"/>
    <mergeCell ref="AR9:AS11"/>
    <mergeCell ref="AN16:AR16"/>
    <mergeCell ref="AN19:AR19"/>
    <mergeCell ref="AN20:AR20"/>
    <mergeCell ref="AN26:AR26"/>
    <mergeCell ref="AP33:AQ33"/>
    <mergeCell ref="AN23:AR23"/>
    <mergeCell ref="AN22:AR22"/>
    <mergeCell ref="AN17:AR17"/>
    <mergeCell ref="AM33:AN33"/>
    <mergeCell ref="V30:Y30"/>
    <mergeCell ref="X35:Z35"/>
    <mergeCell ref="AM32:AN32"/>
    <mergeCell ref="V20:X20"/>
    <mergeCell ref="V22:X22"/>
    <mergeCell ref="V24:X24"/>
    <mergeCell ref="AN18:AR18"/>
    <mergeCell ref="AN21:AR21"/>
    <mergeCell ref="V21:Y21"/>
    <mergeCell ref="Z21:AC21"/>
    <mergeCell ref="AD21:AG21"/>
    <mergeCell ref="AO32:AQ32"/>
    <mergeCell ref="V26:Y26"/>
    <mergeCell ref="AH26:AK26"/>
    <mergeCell ref="AH20:AK20"/>
    <mergeCell ref="AH22:AK22"/>
    <mergeCell ref="Z23:AC23"/>
    <mergeCell ref="AN30:AR30"/>
    <mergeCell ref="AN25:AR25"/>
    <mergeCell ref="AH24:AK24"/>
    <mergeCell ref="AN24:AR24"/>
    <mergeCell ref="O80:U88"/>
    <mergeCell ref="V80:Y80"/>
    <mergeCell ref="AH80:AK80"/>
    <mergeCell ref="AN80:AR80"/>
    <mergeCell ref="V64:X64"/>
    <mergeCell ref="V66:X66"/>
    <mergeCell ref="V68:X68"/>
    <mergeCell ref="V70:X70"/>
    <mergeCell ref="V72:X72"/>
    <mergeCell ref="AN67:AR67"/>
    <mergeCell ref="AN76:AR76"/>
    <mergeCell ref="AN78:AR78"/>
    <mergeCell ref="AN64:AR64"/>
    <mergeCell ref="AN66:AR66"/>
    <mergeCell ref="AN68:AR68"/>
    <mergeCell ref="AN70:AR70"/>
    <mergeCell ref="AN72:AR72"/>
    <mergeCell ref="V77:Y77"/>
    <mergeCell ref="Z77:AC77"/>
    <mergeCell ref="V76:X76"/>
    <mergeCell ref="V81:Y81"/>
    <mergeCell ref="Z81:AC81"/>
    <mergeCell ref="AD81:AG81"/>
    <mergeCell ref="AH81:AK81"/>
    <mergeCell ref="AN81:AR81"/>
    <mergeCell ref="T64:U64"/>
    <mergeCell ref="T65:U65"/>
    <mergeCell ref="V65:Y65"/>
    <mergeCell ref="Z65:AC65"/>
    <mergeCell ref="AH65:AK65"/>
    <mergeCell ref="AN65:AR65"/>
    <mergeCell ref="T66:U66"/>
    <mergeCell ref="AL60:AM61"/>
    <mergeCell ref="AN60:AS60"/>
    <mergeCell ref="J56:J58"/>
    <mergeCell ref="K56:K58"/>
    <mergeCell ref="L56:L58"/>
    <mergeCell ref="N56:N58"/>
    <mergeCell ref="M56:M58"/>
    <mergeCell ref="O56:O58"/>
    <mergeCell ref="AH62:AK62"/>
    <mergeCell ref="T19:U19"/>
    <mergeCell ref="V14:Y15"/>
    <mergeCell ref="AR55:AS57"/>
    <mergeCell ref="Z14:AC15"/>
    <mergeCell ref="AD19:AG19"/>
    <mergeCell ref="V62:X62"/>
    <mergeCell ref="AL63:AM63"/>
    <mergeCell ref="AC40:AH41"/>
    <mergeCell ref="AA38:AB41"/>
    <mergeCell ref="AC36:AN36"/>
    <mergeCell ref="AC35:AN35"/>
    <mergeCell ref="AO40:AO41"/>
    <mergeCell ref="AN62:AR62"/>
    <mergeCell ref="AP55:AQ57"/>
    <mergeCell ref="AN59:AS59"/>
    <mergeCell ref="AP40:AS41"/>
    <mergeCell ref="AL59:AM59"/>
    <mergeCell ref="AH17:AK17"/>
    <mergeCell ref="AL17:AM17"/>
    <mergeCell ref="AD23:AG23"/>
    <mergeCell ref="V27:Y27"/>
    <mergeCell ref="Z27:AC27"/>
    <mergeCell ref="AD27:AG27"/>
    <mergeCell ref="O59:U61"/>
    <mergeCell ref="Y59:AH59"/>
    <mergeCell ref="Q56:Q58"/>
    <mergeCell ref="U56:U58"/>
    <mergeCell ref="V56:V58"/>
    <mergeCell ref="W56:W58"/>
    <mergeCell ref="B55:I58"/>
    <mergeCell ref="V60:Y61"/>
    <mergeCell ref="Z60:AC61"/>
    <mergeCell ref="AD60:AG61"/>
    <mergeCell ref="AH60:AK61"/>
    <mergeCell ref="M55:N55"/>
    <mergeCell ref="P56:P58"/>
    <mergeCell ref="J62:N63"/>
    <mergeCell ref="T62:U62"/>
    <mergeCell ref="T63:U63"/>
    <mergeCell ref="V63:Y63"/>
    <mergeCell ref="Z63:AC63"/>
    <mergeCell ref="R56:R58"/>
    <mergeCell ref="U55:W55"/>
    <mergeCell ref="O55:T55"/>
    <mergeCell ref="S56:S58"/>
    <mergeCell ref="T56:T58"/>
    <mergeCell ref="J55:K55"/>
    <mergeCell ref="AH63:AK63"/>
    <mergeCell ref="AD63:AG63"/>
    <mergeCell ref="B59:I61"/>
    <mergeCell ref="J59:N61"/>
    <mergeCell ref="V78:X78"/>
    <mergeCell ref="J72:N73"/>
    <mergeCell ref="V74:X74"/>
    <mergeCell ref="AD77:AG77"/>
    <mergeCell ref="AH77:AK77"/>
    <mergeCell ref="T76:U76"/>
    <mergeCell ref="T77:U77"/>
    <mergeCell ref="J68:N69"/>
    <mergeCell ref="T68:U68"/>
    <mergeCell ref="T69:U69"/>
    <mergeCell ref="V69:Y69"/>
    <mergeCell ref="Z75:AC75"/>
    <mergeCell ref="J74:N75"/>
    <mergeCell ref="T74:U74"/>
    <mergeCell ref="T75:U75"/>
    <mergeCell ref="AD71:AG71"/>
    <mergeCell ref="J70:N71"/>
    <mergeCell ref="T70:U70"/>
    <mergeCell ref="T71:U71"/>
    <mergeCell ref="V71:Y71"/>
    <mergeCell ref="Z71:AC71"/>
    <mergeCell ref="Z69:AC69"/>
    <mergeCell ref="AD69:AG69"/>
    <mergeCell ref="AH71:AK71"/>
    <mergeCell ref="AL67:AM67"/>
    <mergeCell ref="AN63:AR63"/>
    <mergeCell ref="AL55:AM57"/>
    <mergeCell ref="AN55:AO57"/>
    <mergeCell ref="AI40:AN41"/>
    <mergeCell ref="AL77:AM77"/>
    <mergeCell ref="AN77:AR77"/>
    <mergeCell ref="J78:N79"/>
    <mergeCell ref="T78:U78"/>
    <mergeCell ref="T79:U79"/>
    <mergeCell ref="J76:N77"/>
    <mergeCell ref="AH88:AK88"/>
    <mergeCell ref="AN88:AR88"/>
    <mergeCell ref="AD79:AG79"/>
    <mergeCell ref="AH79:AK79"/>
    <mergeCell ref="T72:U72"/>
    <mergeCell ref="T73:U73"/>
    <mergeCell ref="V73:Y73"/>
    <mergeCell ref="Z73:AC73"/>
    <mergeCell ref="Z79:AC79"/>
    <mergeCell ref="AL79:AM79"/>
    <mergeCell ref="V79:Y79"/>
    <mergeCell ref="AL73:AM73"/>
    <mergeCell ref="AL75:AM75"/>
    <mergeCell ref="AD73:AG73"/>
    <mergeCell ref="T67:U67"/>
    <mergeCell ref="V67:Y67"/>
    <mergeCell ref="Z67:AC67"/>
    <mergeCell ref="AH64:AK64"/>
    <mergeCell ref="AH66:AK66"/>
    <mergeCell ref="AH67:AK67"/>
    <mergeCell ref="AH73:AK73"/>
    <mergeCell ref="B20:B21"/>
    <mergeCell ref="C20:I21"/>
    <mergeCell ref="C22:I23"/>
    <mergeCell ref="B22:B23"/>
    <mergeCell ref="C24:I25"/>
    <mergeCell ref="B24:B25"/>
    <mergeCell ref="AN89:AR89"/>
    <mergeCell ref="AN79:AR79"/>
    <mergeCell ref="V88:Y88"/>
    <mergeCell ref="Z88:AC88"/>
    <mergeCell ref="AD88:AG88"/>
    <mergeCell ref="AN31:AR31"/>
    <mergeCell ref="AH72:AK72"/>
    <mergeCell ref="AH74:AK74"/>
    <mergeCell ref="AH76:AK76"/>
    <mergeCell ref="AH78:AK78"/>
    <mergeCell ref="AH70:AK70"/>
    <mergeCell ref="AN73:AR73"/>
    <mergeCell ref="AN75:AR75"/>
    <mergeCell ref="AN74:AR74"/>
    <mergeCell ref="AL71:AM71"/>
    <mergeCell ref="AD75:AG75"/>
    <mergeCell ref="AH75:AK75"/>
    <mergeCell ref="V75:Y75"/>
    <mergeCell ref="AD65:AG65"/>
    <mergeCell ref="AL65:AM65"/>
    <mergeCell ref="AN71:AR71"/>
    <mergeCell ref="AH68:AK68"/>
    <mergeCell ref="AH69:AK69"/>
    <mergeCell ref="AL69:AM69"/>
    <mergeCell ref="AN69:AR69"/>
    <mergeCell ref="AD67:AG67"/>
    <mergeCell ref="B158:B159"/>
    <mergeCell ref="C158:I159"/>
    <mergeCell ref="B160:B161"/>
    <mergeCell ref="C160:I161"/>
    <mergeCell ref="B162:B163"/>
    <mergeCell ref="C162:I163"/>
    <mergeCell ref="B164:B165"/>
    <mergeCell ref="C164:I165"/>
    <mergeCell ref="B166:B167"/>
    <mergeCell ref="C166:I167"/>
    <mergeCell ref="B168:B169"/>
    <mergeCell ref="C168:I169"/>
    <mergeCell ref="B170:B171"/>
    <mergeCell ref="C170:I171"/>
    <mergeCell ref="B172:B173"/>
    <mergeCell ref="C172:I173"/>
    <mergeCell ref="C207:I208"/>
    <mergeCell ref="C209:I210"/>
    <mergeCell ref="C211:I212"/>
    <mergeCell ref="C213:I214"/>
    <mergeCell ref="C215:I216"/>
    <mergeCell ref="C217:I218"/>
    <mergeCell ref="C219:I220"/>
    <mergeCell ref="B174:D182"/>
    <mergeCell ref="F174:N174"/>
    <mergeCell ref="F175:N175"/>
    <mergeCell ref="F176:N176"/>
    <mergeCell ref="F177:N177"/>
    <mergeCell ref="F178:N178"/>
    <mergeCell ref="F179:N179"/>
    <mergeCell ref="F180:N180"/>
    <mergeCell ref="F181:N181"/>
    <mergeCell ref="F182:N182"/>
    <mergeCell ref="B203:B204"/>
    <mergeCell ref="B205:B206"/>
    <mergeCell ref="C203:I204"/>
    <mergeCell ref="C205:I206"/>
    <mergeCell ref="B207:B208"/>
    <mergeCell ref="B209:B210"/>
    <mergeCell ref="B211:B212"/>
    <mergeCell ref="B213:B214"/>
    <mergeCell ref="J217:N218"/>
  </mergeCells>
  <phoneticPr fontId="2"/>
  <conditionalFormatting sqref="V17:Y17 V19:Y19 V21:Y21 V23:Y23 V25:Y25 V65:Y65 V63:Y63 V67:Y67 V69:Y69 V71:Y71 V73:Y73 V75:Y75 V77:Y77 V79:Y79 V458:Y458 V415:Y415 V460:Y460 V462:Y462 V464:Y464 V466:Y466 V468:Y468 V470:Y470 V472:Y472 V112:Y112 V1251:Y1251 V114:Y114 V116:Y116 V118:Y118 V120:Y120 V122:Y122 V124:Y124 V126:Y126 V159:Y159 V110:Y110 V161:Y161 V163:Y163 V165:Y165 V167:Y167 V169:Y169 V171:Y171 V173:Y173 V206:Y206 V157:Y157 V208:Y208 V210:Y210 V212:Y212 V214:Y214 V216:Y216 V218:Y218 V220:Y220 V253:Y253 V204:Y204 V255:Y255 V257:Y257 V259:Y259 V261:Y261 V263:Y263 V265:Y265 V267:Y267 V294:Y294 V251:Y251 V296:Y296 V298:Y298 V300:Y300 V302:Y302 V304:Y304 V306:Y306 V308:Y308 V335:Y335 V292:Y292 V337:Y337 V339:Y339 V341:Y341 V343:Y343 V345:Y345 V347:Y347 V349:Y349 V376:Y376 V333:Y333 V378:Y378 V380:Y380 V382:Y382 V384:Y384 V386:Y386 V388:Y388 V390:Y390 V417:Y417 V374:Y374 V419:Y419 V421:Y421 V423:Y423 V425:Y425 V427:Y427 V429:Y429 V431:Y431 V499:Y499 V456:Y456 V501:Y501 V503:Y503 V505:Y505 V507:Y507 V509:Y509 V511:Y511 V513:Y513 V540:Y540 V497:Y497 V542:Y542 V544:Y544 V546:Y546 V548:Y548 V550:Y550 V552:Y552 V554:Y554 V581:Y581 V538:Y538 V583:Y583 V585:Y585 V587:Y587 V589:Y589 V591:Y591 V593:Y593 V595:Y595 V622:Y622 V579:Y579 V624:Y624 V626:Y626 V628:Y628 V630:Y630 V632:Y632 V634:Y634 V636:Y636 V663:Y663 V620:Y620 V665:Y665 V667:Y667 V669:Y669 V671:Y671 V673:Y673 V675:Y675 V677:Y677 V704:Y704 V661:Y661 V706:Y706 V708:Y708 V710:Y710 V712:Y712 V714:Y714 V716:Y716 V718:Y718 V745:Y745 V702:Y702 V747:Y747 V749:Y749 V751:Y751 V753:Y753 V755:Y755 V757:Y757 V759:Y759 V786:Y786 V743:Y743 V788:Y788 V790:Y790 V792:Y792 V794:Y794 V796:Y796 V798:Y798 V800:Y800 V827:Y827 V784:Y784 V829:Y829 V831:Y831 V833:Y833 V835:Y835 V837:Y837 V839:Y839 V841:Y841 V868:Y868 V866:Y866 V870:Y870 V872:Y872 V874:Y874 V876:Y876 V878:Y878 V880:Y880 V882:Y882 V909:Y909 V907:Y907 V911:Y911 V913:Y913 V915:Y915 V917:Y917 V919:Y919 V921:Y921 V923:Y923 V950:Y950 V948:Y948 V952:Y952 V954:Y954 V956:Y956 V958:Y958 V960:Y960 V962:Y962 V964:Y964 V991:Y991 V989:Y989 V993:Y993 V995:Y995 V997:Y997 V999:Y999 V1001:Y1001 V1003:Y1003 V1005:Y1005 V1032:Y1032 V1030:Y1030 V1034:Y1034 V1036:Y1036 V1038:Y1038 V1040:Y1040 V1042:Y1042 V1044:Y1044 V1046:Y1046 V1073:Y1073 V1071:Y1071 V1075:Y1075 V1077:Y1077 V1079:Y1079 V1081:Y1081 V1083:Y1083 V1085:Y1085 V1087:Y1087 V1114:Y1114 V1112:Y1112 V1116:Y1116 V1118:Y1118 V1120:Y1120 V1122:Y1122 V1124:Y1124 V1126:Y1126 V1128:Y1128 V1155:Y1155 V1153:Y1153 V1157:Y1157 V1159:Y1159 V1161:Y1161 V1163:Y1163 V1165:Y1165 V1167:Y1167 V1169:Y1169 V1196:Y1196 V1194:Y1194 V1198:Y1198 V1200:Y1200 V1202:Y1202 V1204:Y1204 V1206:Y1206 V1208:Y1208 V1210:Y1210 V1237:Y1237 V1235:Y1235 V1239:Y1239 V1241:Y1241 V1243:Y1243 V1245:Y1245 V1247:Y1247 V1249:Y1249 V825:Y825">
    <cfRule type="expression" priority="1" stopIfTrue="1">
      <formula>V16="賃金で算定"</formula>
    </cfRule>
  </conditionalFormatting>
  <dataValidations count="1">
    <dataValidation showInputMessage="1" showErrorMessage="1" sqref="V16:X16 V18:X18 V20:X20 V22:X22 V24:X24 V64:X64 V62:X62 V66:X66 V68:X68 V70:X70 V72:X72 V74:X74 V76:X76 V78:X78 V457:X457 V414:X414 V459:X459 V461:X461 V463:X463 V465:X465 V467:X467 V469:X469 V471:X471 V111:X111 V1250:X1250 V113:X113 V115:X115 V117:X117 V119:X119 V121:X121 V123:X123 V125:X125 V158:X158 V109:X109 V160:X160 V162:X162 V164:X164 V166:X166 V168:X168 V170:X170 V172:X172 V205:X205 V156:X156 V207:X207 V209:X209 V211:X211 V213:X213 V215:X215 V217:X217 V219:X219 V252:X252 V203:X203 V254:X254 V256:X256 V258:X258 V260:X260 V262:X262 V264:X264 V266:X266 V293:X293 V250:X250 V295:X295 V297:X297 V299:X299 V301:X301 V303:X303 V305:X305 V307:X307 V334:X334 V291:X291 V336:X336 V338:X338 V340:X340 V342:X342 V344:X344 V346:X346 V348:X348 V375:X375 V332:X332 V377:X377 V379:X379 V381:X381 V383:X383 V385:X385 V387:X387 V389:X389 V416:X416 V373:X373 V418:X418 V420:X420 V422:X422 V424:X424 V426:X426 V428:X428 V430:X430 V498:X498 V455:X455 V500:X500 V502:X502 V504:X504 V506:X506 V508:X508 V510:X510 V512:X512 V539:X539 V496:X496 V541:X541 V543:X543 V545:X545 V547:X547 V549:X549 V551:X551 V553:X553 V580:X580 V537:X537 V582:X582 V584:X584 V586:X586 V588:X588 V590:X590 V592:X592 V594:X594 V621:X621 V578:X578 V623:X623 V625:X625 V627:X627 V629:X629 V631:X631 V633:X633 V635:X635 V662:X662 V619:X619 V664:X664 V666:X666 V668:X668 V670:X670 V672:X672 V674:X674 V676:X676 V703:X703 V660:X660 V705:X705 V707:X707 V709:X709 V711:X711 V713:X713 V715:X715 V717:X717 V744:X744 V701:X701 V746:X746 V748:X748 V750:X750 V752:X752 V754:X754 V756:X756 V758:X758 V785:X785 V742:X742 V787:X787 V789:X789 V791:X791 V793:X793 V795:X795 V797:X797 V799:X799 V826:X826 V783:X783 V828:X828 V830:X830 V832:X832 V834:X834 V836:X836 V838:X838 V840:X840 V867:X867 V865:X865 V869:X869 V871:X871 V873:X873 V875:X875 V877:X877 V879:X879 V881:X881 V908:X908 V906:X906 V910:X910 V912:X912 V914:X914 V916:X916 V918:X918 V920:X920 V922:X922 V949:X949 V947:X947 V951:X951 V953:X953 V955:X955 V957:X957 V959:X959 V961:X961 V963:X963 V990:X990 V988:X988 V992:X992 V994:X994 V996:X996 V998:X998 V1000:X1000 V1002:X1002 V1004:X1004 V1031:X1031 V1029:X1029 V1033:X1033 V1035:X1035 V1037:X1037 V1039:X1039 V1041:X1041 V1043:X1043 V1045:X1045 V1072:X1072 V1070:X1070 V1074:X1074 V1076:X1076 V1078:X1078 V1080:X1080 V1082:X1082 V1084:X1084 V1086:X1086 V1113:X1113 V1111:X1111 V1115:X1115 V1117:X1117 V1119:X1119 V1121:X1121 V1123:X1123 V1125:X1125 V1127:X1127 V1154:X1154 V1152:X1152 V1156:X1156 V1158:X1158 V1160:X1160 V1162:X1162 V1164:X1164 V1166:X1166 V1168:X1168 V1195:X1195 V1193:X1193 V1197:X1197 V1199:X1199 V1201:X1201 V1203:X1203 V1205:X1205 V1207:X1207 V1209:X1209 V1236:X1236 V1234:X1234 V1238:X1238 V1240:X1240 V1242:X1242 V1244:X1244 V1246:X1246 V1248:X1248 V824:X824" xr:uid="{00000000-0002-0000-0100-000000000000}"/>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3" max="46" man="1"/>
    <brk id="90" max="46" man="1"/>
    <brk id="137" max="46" man="1"/>
    <brk id="184" max="46" man="1"/>
    <brk id="231" max="46" man="1"/>
    <brk id="272" max="46" man="1"/>
    <brk id="313" max="46" man="1"/>
    <brk id="354" max="46" man="1"/>
    <brk id="395" max="46" man="1"/>
    <brk id="436" max="46" man="1"/>
    <brk id="477" max="46" man="1"/>
    <brk id="518" max="46" man="1"/>
    <brk id="559" max="46" man="1"/>
    <brk id="600" max="46" man="1"/>
    <brk id="641" max="46" man="1"/>
    <brk id="682" max="46" man="1"/>
    <brk id="723" max="46" man="1"/>
    <brk id="764" max="46" man="1"/>
    <brk id="805" max="46" man="1"/>
    <brk id="846" max="46" man="1"/>
    <brk id="887" max="46" man="1"/>
    <brk id="928" max="46" man="1"/>
    <brk id="969" max="46" man="1"/>
    <brk id="1010" max="46" man="1"/>
    <brk id="1051" max="46" man="1"/>
    <brk id="1092" max="46" man="1"/>
    <brk id="1133" max="46" man="1"/>
    <brk id="1174" max="46" man="1"/>
    <brk id="1215" max="4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dimension ref="A1:AB315"/>
  <sheetViews>
    <sheetView showGridLines="0" zoomScale="75" zoomScaleNormal="75" workbookViewId="0">
      <selection activeCell="Q109" sqref="Q109"/>
    </sheetView>
  </sheetViews>
  <sheetFormatPr defaultRowHeight="15" customHeight="1" x14ac:dyDescent="0.15"/>
  <cols>
    <col min="1" max="1" width="16" style="91" bestFit="1" customWidth="1"/>
    <col min="2" max="2" width="13.25" style="91" bestFit="1" customWidth="1"/>
    <col min="3" max="5" width="20.125" style="91" customWidth="1"/>
    <col min="6" max="6" width="19.75" style="91" customWidth="1"/>
    <col min="7" max="7" width="19.875" style="91" customWidth="1"/>
    <col min="8" max="8" width="18.5" style="91" bestFit="1" customWidth="1"/>
    <col min="9" max="9" width="18.75" style="91" customWidth="1"/>
    <col min="10" max="11" width="18.875" style="91" customWidth="1"/>
    <col min="12" max="12" width="18.75" style="91" customWidth="1"/>
    <col min="13" max="13" width="19.625" style="91" customWidth="1"/>
    <col min="14" max="14" width="17.25" style="91" bestFit="1" customWidth="1"/>
    <col min="15" max="15" width="13.25" style="91" customWidth="1"/>
    <col min="16" max="16" width="17.5" style="91" bestFit="1" customWidth="1"/>
    <col min="17" max="17" width="11.5" style="91" customWidth="1"/>
    <col min="18" max="18" width="15.625" style="91" customWidth="1"/>
    <col min="19" max="19" width="9" style="91"/>
    <col min="20" max="21" width="5" style="91" customWidth="1"/>
    <col min="22" max="28" width="15" style="91" customWidth="1"/>
    <col min="29" max="16384" width="9" style="91"/>
  </cols>
  <sheetData>
    <row r="1" spans="1:28" ht="15" customHeight="1" x14ac:dyDescent="0.15">
      <c r="A1" s="91" t="s">
        <v>93</v>
      </c>
    </row>
    <row r="2" spans="1:28" ht="15" customHeight="1" x14ac:dyDescent="0.15">
      <c r="A2" s="92" t="s">
        <v>94</v>
      </c>
      <c r="B2" s="92" t="s">
        <v>88</v>
      </c>
      <c r="C2" s="92" t="s">
        <v>95</v>
      </c>
    </row>
    <row r="3" spans="1:28" ht="40.5" x14ac:dyDescent="0.15">
      <c r="A3" s="92"/>
      <c r="B3" s="92"/>
      <c r="C3" s="93" t="s">
        <v>250</v>
      </c>
      <c r="D3" s="93" t="s">
        <v>97</v>
      </c>
      <c r="E3" s="93" t="s">
        <v>98</v>
      </c>
      <c r="F3" s="217" t="s">
        <v>253</v>
      </c>
      <c r="G3" s="217" t="s">
        <v>255</v>
      </c>
      <c r="H3" s="217" t="s">
        <v>256</v>
      </c>
      <c r="J3" s="93"/>
      <c r="O3" s="106"/>
      <c r="P3" s="106"/>
    </row>
    <row r="4" spans="1:28" ht="15" customHeight="1" x14ac:dyDescent="0.15">
      <c r="A4" s="91" t="s">
        <v>77</v>
      </c>
      <c r="B4" s="92" t="s">
        <v>89</v>
      </c>
      <c r="C4" s="91">
        <f>INT(SUMPRODUCT(($E$50:$E$315=A4)*($F$50:$F$315=B4)*($N$50:$N$315)))+INT(SUMPRODUCT(($E$50:$E$315=A4)*($P$50:$P$315)))</f>
        <v>0</v>
      </c>
      <c r="D4" s="91">
        <f t="shared" ref="D4" si="0">INT(SUMPRODUCT(($E$50:$E$315=A4)*($F$50:$F$315=B4)*($J$50:$J$315)))</f>
        <v>0</v>
      </c>
      <c r="E4" s="94">
        <f t="shared" ref="E4" si="1">INT(SUMPRODUCT(($E$50:$E$315=A4)*($F$50:$F$315=B4)*($K$50:$K$315)))</f>
        <v>0</v>
      </c>
      <c r="F4" s="214">
        <f t="shared" ref="F4:F30" si="2">SUM(G4:H4)</f>
        <v>0</v>
      </c>
      <c r="G4" s="214">
        <f>INT(SUMPRODUCT(($E$50:$E$315=A4)*($F$50:$F$315=B4)*($O$50:$O$315))/1000)</f>
        <v>0</v>
      </c>
      <c r="H4" s="214">
        <f>INT(SUMPRODUCT(($E$50:$E$315=A4)*($F$50:$F$315=B4)*($Q$50:$Q$315))/1000)</f>
        <v>0</v>
      </c>
      <c r="J4" s="95" t="s">
        <v>99</v>
      </c>
      <c r="K4" s="96" t="s">
        <v>100</v>
      </c>
      <c r="L4" s="96"/>
      <c r="M4" s="96" t="s">
        <v>101</v>
      </c>
      <c r="N4" s="96" t="s">
        <v>102</v>
      </c>
      <c r="O4" s="96" t="s">
        <v>103</v>
      </c>
      <c r="P4" s="96"/>
      <c r="Q4" s="96"/>
      <c r="R4" s="96"/>
      <c r="S4" s="97"/>
      <c r="T4" s="1180" t="s">
        <v>185</v>
      </c>
      <c r="U4" s="127"/>
      <c r="V4" s="128" t="s">
        <v>186</v>
      </c>
      <c r="W4" s="129" t="s">
        <v>187</v>
      </c>
      <c r="X4" s="129" t="s">
        <v>188</v>
      </c>
      <c r="Y4" s="130" t="s">
        <v>189</v>
      </c>
      <c r="Z4" s="129" t="s">
        <v>190</v>
      </c>
      <c r="AA4" s="129" t="s">
        <v>191</v>
      </c>
      <c r="AB4" s="129" t="s">
        <v>192</v>
      </c>
    </row>
    <row r="5" spans="1:28" ht="15" customHeight="1" x14ac:dyDescent="0.15">
      <c r="A5" s="91" t="s">
        <v>77</v>
      </c>
      <c r="B5" s="92" t="s">
        <v>90</v>
      </c>
      <c r="C5" s="91">
        <f>INT(SUMPRODUCT(($E$50:$E$315=A5)*($F$50:$F$315=B5)*($N$50:$N$315)))</f>
        <v>0</v>
      </c>
      <c r="D5" s="91">
        <f t="shared" ref="D5:D18" si="3">INT(SUMPRODUCT(($E$50:$E$315=A5)*($F$50:$F$315=B5)*($J$50:$J$315)))</f>
        <v>0</v>
      </c>
      <c r="E5" s="94">
        <f t="shared" ref="E5:E18" si="4">INT(SUMPRODUCT(($E$50:$E$315=A5)*($F$50:$F$315=B5)*($K$50:$K$315)))</f>
        <v>0</v>
      </c>
      <c r="F5" s="214">
        <f t="shared" si="2"/>
        <v>0</v>
      </c>
      <c r="G5" s="214">
        <f t="shared" ref="G5:G30" si="5">INT(SUMPRODUCT(($E$50:$E$315=A5)*($F$50:$F$315=B5)*($O$50:$O$315))/1000)</f>
        <v>0</v>
      </c>
      <c r="H5" s="214">
        <v>0</v>
      </c>
      <c r="J5" s="97"/>
      <c r="K5" s="91" t="s">
        <v>104</v>
      </c>
      <c r="M5" s="106" t="e">
        <f>M6</f>
        <v>#REF!</v>
      </c>
      <c r="O5" s="106" t="e">
        <f>O6</f>
        <v>#REF!</v>
      </c>
      <c r="P5" s="106"/>
      <c r="S5" s="126"/>
      <c r="T5" s="1181"/>
      <c r="U5" s="131" t="s">
        <v>193</v>
      </c>
      <c r="V5" s="132" t="e">
        <f>(INDEX(($V$10:$AB$12,$V$15:$AB$17,$V$20:$AB$22,$V$29:$AB$31),1,1,$R$16))</f>
        <v>#REF!</v>
      </c>
      <c r="W5" s="132" t="e">
        <f>(INDEX(($V$10:$AB$12,$V$15:$AB$17,$V$20:$AB$22,$V$29:$AB$31),1,2,$R$16))</f>
        <v>#REF!</v>
      </c>
      <c r="X5" s="132" t="e">
        <f>(INDEX(($V$10:$AB$12,$V$15:$AB$17,$V$20:$AB$22,$V$29:$AB$31),1,3,$R$16))</f>
        <v>#REF!</v>
      </c>
      <c r="Y5" s="132" t="e">
        <f>(INDEX(($V$10:$AB$12,$V$15:$AB$17,$V$20:$AB$22,$V$29:$AB$31),1,4,$R$16))</f>
        <v>#REF!</v>
      </c>
      <c r="Z5" s="132" t="e">
        <f>(INDEX(($V$10:$AB$12,$V$15:$AB$17,$V$20:$AB$22,$V$29:$AB$31),1,5,$R$16))</f>
        <v>#REF!</v>
      </c>
      <c r="AA5" s="132" t="e">
        <f>(INDEX(($V$10:$AB$12,$V$15:$AB$17,$V$20:$AB$22,$V$29:$AB$31),1,6,$R$16))</f>
        <v>#REF!</v>
      </c>
      <c r="AB5" s="132" t="e">
        <f>(INDEX(($V$10:$AB$12,$V$15:$AB$17,$V$20:$AB$22,$V$29:$AB$31),1,7,$R$16))</f>
        <v>#REF!</v>
      </c>
    </row>
    <row r="6" spans="1:28" ht="15" customHeight="1" x14ac:dyDescent="0.15">
      <c r="A6" s="98" t="s">
        <v>77</v>
      </c>
      <c r="B6" s="99" t="s">
        <v>91</v>
      </c>
      <c r="C6" s="98">
        <f>INT(SUMPRODUCT(($E$50:$E$315=A6)*($F$50:$F$315=B6)*($N$50:$N$315)))</f>
        <v>0</v>
      </c>
      <c r="D6" s="98">
        <f t="shared" si="3"/>
        <v>0</v>
      </c>
      <c r="E6" s="100">
        <f t="shared" si="4"/>
        <v>0</v>
      </c>
      <c r="F6" s="215">
        <f t="shared" si="2"/>
        <v>0</v>
      </c>
      <c r="G6" s="215">
        <f t="shared" si="5"/>
        <v>0</v>
      </c>
      <c r="H6" s="214">
        <v>0</v>
      </c>
      <c r="J6" s="97"/>
      <c r="K6" s="91" t="s">
        <v>105</v>
      </c>
      <c r="M6" s="106" t="e">
        <f>#REF!</f>
        <v>#REF!</v>
      </c>
      <c r="O6" s="106" t="e">
        <f>#REF!</f>
        <v>#REF!</v>
      </c>
      <c r="P6" s="106"/>
      <c r="S6" s="97"/>
      <c r="T6" s="1181"/>
      <c r="U6" s="133" t="s">
        <v>194</v>
      </c>
      <c r="V6" s="132" t="e">
        <f>(INDEX(($V$10:$AB$12,$V$15:$AB$17,$V$20:$AB$22,$V$29:$AB$31),2,1,$R$16))</f>
        <v>#REF!</v>
      </c>
      <c r="W6" s="132" t="e">
        <f>(INDEX(($V$10:$AB$12,$V$15:$AB$17,$V$20:$AB$22,$V$29:$AB$31),2,2,$R$16))</f>
        <v>#REF!</v>
      </c>
      <c r="X6" s="134" t="s">
        <v>195</v>
      </c>
      <c r="Y6" s="135" t="s">
        <v>196</v>
      </c>
      <c r="Z6" s="135" t="s">
        <v>197</v>
      </c>
      <c r="AA6" s="136"/>
      <c r="AB6" s="132" t="e">
        <f>(INDEX(($V$10:$AB$12,$V$15:$AB$17,$V$20:$AB$22,$V$29:$AB$31),2,7,$R$16))</f>
        <v>#REF!</v>
      </c>
    </row>
    <row r="7" spans="1:28" ht="15" customHeight="1" x14ac:dyDescent="0.15">
      <c r="A7" s="91" t="s">
        <v>78</v>
      </c>
      <c r="B7" s="92" t="s">
        <v>89</v>
      </c>
      <c r="C7" s="91">
        <f>INT(SUMPRODUCT(($E$50:$E$315=A7)*($F$50:$F$315=B7)*($N$50:$N$315)))+INT(SUMPRODUCT(($E$50:$E$315=A7)*($P$50:$P$315)))</f>
        <v>0</v>
      </c>
      <c r="D7" s="91">
        <f t="shared" si="3"/>
        <v>0</v>
      </c>
      <c r="E7" s="94">
        <f t="shared" si="4"/>
        <v>0</v>
      </c>
      <c r="F7" s="214">
        <f t="shared" si="2"/>
        <v>0</v>
      </c>
      <c r="G7" s="214">
        <f t="shared" si="5"/>
        <v>0</v>
      </c>
      <c r="H7" s="218">
        <f>INT(SUMPRODUCT(($E$50:$E$315=A7)*($F$50:$F$315=B7)*($Q$50:$Q$315))/1000)</f>
        <v>0</v>
      </c>
      <c r="J7" s="97"/>
      <c r="K7" s="91" t="s">
        <v>106</v>
      </c>
      <c r="L7" s="91" t="s">
        <v>107</v>
      </c>
      <c r="S7" s="97"/>
      <c r="T7" s="1182"/>
      <c r="U7" s="131" t="s">
        <v>198</v>
      </c>
      <c r="V7" s="132" t="e">
        <f>(INDEX(($V$10:$AB$12,$V$15:$AB$17,$V$20:$AB$22,$V$29:$AB$31),3,1,$R$16))</f>
        <v>#REF!</v>
      </c>
      <c r="W7" s="132" t="e">
        <f>(INDEX(($V$10:$AB$12,$V$15:$AB$17,$V$20:$AB$22,$V$29:$AB$31),3,2,$R$16))</f>
        <v>#REF!</v>
      </c>
      <c r="X7" s="132" t="e">
        <f>INDEX(($V$10:$AB$12,$V$15:$AB$17,$V$20:$AB$22,$V$29:$AB$31),3,3,$R$16)</f>
        <v>#REF!</v>
      </c>
      <c r="Y7" s="132" t="e">
        <f>INDEX(($V$10:$AB$12,$V$15:$AB$17,$V$20:$AB$22,$V$29:$AB$31),3,4,$R$16)</f>
        <v>#REF!</v>
      </c>
      <c r="Z7" s="132" t="e">
        <f>INDEX(($V$10:$AB$12,$V$15:$AB$17,$V$20:$AB$22,$V$29:$AB$31),3,5,$R$16)</f>
        <v>#REF!</v>
      </c>
      <c r="AA7" s="137"/>
      <c r="AB7" s="132" t="e">
        <f>(INDEX(($V$10:$AB$12,$V$15:$AB$17,$V$20:$AB$22,$V$29:$AB$31),3,7,$R$16))</f>
        <v>#REF!</v>
      </c>
    </row>
    <row r="8" spans="1:28" ht="15" customHeight="1" x14ac:dyDescent="0.15">
      <c r="A8" s="91" t="s">
        <v>78</v>
      </c>
      <c r="B8" s="92" t="s">
        <v>90</v>
      </c>
      <c r="C8" s="91">
        <f>INT(SUMPRODUCT(($E$50:$E$315=A8)*($F$50:$F$315=B8)*($N$50:$N$315)))</f>
        <v>0</v>
      </c>
      <c r="D8" s="91">
        <f t="shared" si="3"/>
        <v>0</v>
      </c>
      <c r="E8" s="94">
        <f t="shared" si="4"/>
        <v>0</v>
      </c>
      <c r="F8" s="214">
        <f t="shared" si="2"/>
        <v>0</v>
      </c>
      <c r="G8" s="214">
        <f t="shared" si="5"/>
        <v>0</v>
      </c>
      <c r="H8" s="214">
        <v>0</v>
      </c>
      <c r="J8" s="97"/>
      <c r="L8" s="91" t="s">
        <v>108</v>
      </c>
      <c r="S8" s="97"/>
      <c r="T8" s="138" t="s">
        <v>199</v>
      </c>
      <c r="U8" s="138"/>
      <c r="V8" s="138"/>
      <c r="W8" s="138"/>
      <c r="X8" s="138"/>
      <c r="Y8" s="139"/>
      <c r="Z8" s="138"/>
      <c r="AA8" s="138"/>
      <c r="AB8" s="138"/>
    </row>
    <row r="9" spans="1:28" ht="15" customHeight="1" x14ac:dyDescent="0.15">
      <c r="A9" s="98" t="s">
        <v>78</v>
      </c>
      <c r="B9" s="99" t="s">
        <v>91</v>
      </c>
      <c r="C9" s="98">
        <f>INT(SUMPRODUCT(($E$50:$E$315=A9)*($F$50:$F$315=B9)*($N$50:$N$315)))</f>
        <v>0</v>
      </c>
      <c r="D9" s="98">
        <f t="shared" si="3"/>
        <v>0</v>
      </c>
      <c r="E9" s="100">
        <f t="shared" si="4"/>
        <v>0</v>
      </c>
      <c r="F9" s="215">
        <f t="shared" si="2"/>
        <v>0</v>
      </c>
      <c r="G9" s="215">
        <f t="shared" si="5"/>
        <v>0</v>
      </c>
      <c r="H9" s="215">
        <v>0</v>
      </c>
      <c r="J9" s="97"/>
      <c r="L9" s="91" t="s">
        <v>109</v>
      </c>
      <c r="S9" s="97"/>
      <c r="T9" s="1180" t="s">
        <v>185</v>
      </c>
      <c r="U9" s="127"/>
      <c r="V9" s="128" t="s">
        <v>186</v>
      </c>
      <c r="W9" s="129" t="s">
        <v>187</v>
      </c>
      <c r="X9" s="129" t="s">
        <v>188</v>
      </c>
      <c r="Y9" s="130" t="s">
        <v>189</v>
      </c>
      <c r="Z9" s="129" t="s">
        <v>190</v>
      </c>
      <c r="AA9" s="129" t="s">
        <v>191</v>
      </c>
      <c r="AB9" s="129" t="s">
        <v>192</v>
      </c>
    </row>
    <row r="10" spans="1:28" ht="15" customHeight="1" x14ac:dyDescent="0.15">
      <c r="A10" s="91" t="s">
        <v>79</v>
      </c>
      <c r="B10" s="92" t="s">
        <v>89</v>
      </c>
      <c r="C10" s="91">
        <f>INT(SUMPRODUCT(($E$50:$E$315=A10)*($F$50:$F$315=B10)*($N$50:$N$315)))+INT(SUMPRODUCT(($E$50:$E$315=A10)*($P$50:$P$315)))</f>
        <v>0</v>
      </c>
      <c r="D10" s="91">
        <f t="shared" si="3"/>
        <v>0</v>
      </c>
      <c r="E10" s="94">
        <f t="shared" si="4"/>
        <v>0</v>
      </c>
      <c r="F10" s="214">
        <f t="shared" si="2"/>
        <v>0</v>
      </c>
      <c r="G10" s="214">
        <f t="shared" si="5"/>
        <v>0</v>
      </c>
      <c r="H10" s="218">
        <f>INT(SUMPRODUCT(($E$50:$E$315=A10)*($F$50:$F$315=B10)*($Q$50:$Q$315))/1000)</f>
        <v>0</v>
      </c>
      <c r="J10" s="97"/>
      <c r="K10" s="91" t="s">
        <v>110</v>
      </c>
      <c r="M10" s="106" t="e">
        <f>#REF!</f>
        <v>#REF!</v>
      </c>
      <c r="N10" s="91">
        <v>0.02</v>
      </c>
      <c r="O10" s="106" t="e">
        <f>#REF!</f>
        <v>#REF!</v>
      </c>
      <c r="P10" s="106"/>
      <c r="S10" s="126"/>
      <c r="T10" s="1181"/>
      <c r="U10" s="131" t="s">
        <v>193</v>
      </c>
      <c r="V10" s="132" t="e">
        <f>IF(OR($O$19="",$O$19=0,$O$19=1),$O$13,IF($O$13-$O$19*INT($O$13/$O$19)=0,$O$13/3,IF($O$13-$O$19*INT($O$13/$O$19)=2,INT($O$13/$O$19)+2,INT($O$13/$O$19)+1)))</f>
        <v>#REF!</v>
      </c>
      <c r="W10" s="140" t="e">
        <f>IF(#REF!="行わない",IF(OR($O$5="",$O$5=0),0,IF($M$19&lt;=$O$5,0,IF($M$19-$O$5&gt;V10,V10,$M$19-$O$5))),0)</f>
        <v>#REF!</v>
      </c>
      <c r="X10" s="140" t="e">
        <f>Z12</f>
        <v>#REF!</v>
      </c>
      <c r="Y10" s="141" t="e">
        <f>IF(OR(V10="",V10=0),0,V10-W10+X10)</f>
        <v>#REF!</v>
      </c>
      <c r="Z10" s="141">
        <v>0</v>
      </c>
      <c r="AA10" s="140" t="e">
        <f>$O$10</f>
        <v>#REF!</v>
      </c>
      <c r="AB10" s="140" t="e">
        <f>IF(OR(V10="",V10=0),0,Y10+AA10)</f>
        <v>#REF!</v>
      </c>
    </row>
    <row r="11" spans="1:28" ht="15" customHeight="1" x14ac:dyDescent="0.15">
      <c r="A11" s="91" t="s">
        <v>79</v>
      </c>
      <c r="B11" s="92" t="s">
        <v>90</v>
      </c>
      <c r="C11" s="91">
        <f>INT(SUMPRODUCT(($E$50:$E$315=A11)*($F$50:$F$315=B11)*($N$50:$N$315)))</f>
        <v>0</v>
      </c>
      <c r="D11" s="91">
        <f t="shared" si="3"/>
        <v>0</v>
      </c>
      <c r="E11" s="94">
        <f t="shared" si="4"/>
        <v>0</v>
      </c>
      <c r="F11" s="214">
        <f t="shared" si="2"/>
        <v>0</v>
      </c>
      <c r="G11" s="214">
        <f t="shared" si="5"/>
        <v>0</v>
      </c>
      <c r="H11" s="214">
        <v>0</v>
      </c>
      <c r="J11" s="97"/>
      <c r="M11" s="106"/>
      <c r="S11" s="97"/>
      <c r="T11" s="1181"/>
      <c r="U11" s="133" t="s">
        <v>194</v>
      </c>
      <c r="V11" s="142" t="e">
        <f>IF(OR($O$19="",$O$19=0,$O$19=1),0,IF($O$13="",0,IF($O$19=1,0,INT($O$13/3))))</f>
        <v>#REF!</v>
      </c>
      <c r="W11" s="143" t="e">
        <f>IF(#REF!="行わない",IF(OR($O$19="",$O$19=0,$O$19=1),0,IF($O$5="",0,IF($M$19-V10&lt;=$O$5,0,IF($O$19=1,0,IF($M$19-$O$5-W10&gt;=V11,V11,$M$19-$O$5-W10))))),0)</f>
        <v>#REF!</v>
      </c>
      <c r="X11" s="134" t="s">
        <v>195</v>
      </c>
      <c r="Y11" s="135" t="s">
        <v>196</v>
      </c>
      <c r="Z11" s="135" t="s">
        <v>197</v>
      </c>
      <c r="AA11" s="136"/>
      <c r="AB11" s="140" t="e">
        <f>IF(OR($O$19="",$O$19=0,$O$19=1),0,IF(V11=0,0,V11-W11))</f>
        <v>#REF!</v>
      </c>
    </row>
    <row r="12" spans="1:28" ht="15" customHeight="1" x14ac:dyDescent="0.15">
      <c r="A12" s="98" t="s">
        <v>79</v>
      </c>
      <c r="B12" s="99" t="s">
        <v>91</v>
      </c>
      <c r="C12" s="98">
        <f>INT(SUMPRODUCT(($E$50:$E$315=A12)*($F$50:$F$315=B12)*($N$50:$N$315)))</f>
        <v>0</v>
      </c>
      <c r="D12" s="98">
        <f t="shared" si="3"/>
        <v>0</v>
      </c>
      <c r="E12" s="100">
        <f t="shared" si="4"/>
        <v>0</v>
      </c>
      <c r="F12" s="215">
        <f t="shared" si="2"/>
        <v>0</v>
      </c>
      <c r="G12" s="215">
        <f t="shared" si="5"/>
        <v>0</v>
      </c>
      <c r="H12" s="215">
        <v>0</v>
      </c>
      <c r="J12" s="97" t="s">
        <v>111</v>
      </c>
      <c r="K12" s="91" t="s">
        <v>100</v>
      </c>
      <c r="M12" s="91" t="s">
        <v>112</v>
      </c>
      <c r="N12" s="91" t="s">
        <v>113</v>
      </c>
      <c r="O12" s="91" t="s">
        <v>114</v>
      </c>
      <c r="S12" s="97"/>
      <c r="T12" s="1182"/>
      <c r="U12" s="131" t="s">
        <v>198</v>
      </c>
      <c r="V12" s="132" t="e">
        <f>IF(OR($O$19="",$O$19=0,$O$19=1),0,IF($O$13="",0,IF($O$19=1,0,INT($O$13/3))))</f>
        <v>#REF!</v>
      </c>
      <c r="W12" s="140" t="e">
        <f>IF(#REF!="行わない",IF(OR($O$19="",$O$19=0,$O$19=1),0,IF($O$5="",0,IF($M$19-V10-V11&lt;=$O$5,0,IF($O$19=1,0,IF($M$19-$O$5-W10-W11&gt;=V12,V12,$M$19-$O$5-W10-W11))))),0)</f>
        <v>#REF!</v>
      </c>
      <c r="X12" s="142" t="e">
        <f>IF(#REF!="行わない",IF(OR($O$5="",$O$5=0),0,IF($O$19=1,IF($O$5&gt;=$M$19,0,W10),W10+W11+W12)),0)</f>
        <v>#REF!</v>
      </c>
      <c r="Y12" s="142" t="e">
        <f>IF($M$19-$O$5-X12-Z10&gt;0,$M$19-$O$5-X12-Z10,0)</f>
        <v>#REF!</v>
      </c>
      <c r="Z12" s="143" t="e">
        <f>IF(OR($O$5="",$O$5=0),0,IF($M$19&lt;=$O$5,$O$5-$M$19,0))</f>
        <v>#REF!</v>
      </c>
      <c r="AA12" s="137"/>
      <c r="AB12" s="140" t="e">
        <f>IF(OR($O$19="",$O$19=0,$O$19=1),0,IF(V12=0,0,V12-W12))</f>
        <v>#REF!</v>
      </c>
    </row>
    <row r="13" spans="1:28" ht="15" customHeight="1" x14ac:dyDescent="0.15">
      <c r="A13" s="91" t="s">
        <v>80</v>
      </c>
      <c r="B13" s="92" t="s">
        <v>89</v>
      </c>
      <c r="C13" s="91">
        <f>INT(SUMPRODUCT(($E$50:$E$315=A13)*($F$50:$F$315=B13)*($N$50:$N$315)))+INT(SUMPRODUCT(($E$50:$E$315=A13)*($P$50:$P$315)))</f>
        <v>0</v>
      </c>
      <c r="D13" s="91">
        <f t="shared" si="3"/>
        <v>0</v>
      </c>
      <c r="E13" s="94">
        <f t="shared" si="4"/>
        <v>0</v>
      </c>
      <c r="F13" s="214">
        <f t="shared" si="2"/>
        <v>0</v>
      </c>
      <c r="G13" s="214">
        <f t="shared" si="5"/>
        <v>0</v>
      </c>
      <c r="H13" s="218">
        <f>INT(SUMPRODUCT(($E$50:$E$315=A13)*($F$50:$F$315=B13)*($Q$50:$Q$315))/1000)</f>
        <v>0</v>
      </c>
      <c r="J13" s="97"/>
      <c r="K13" s="91" t="s">
        <v>104</v>
      </c>
      <c r="M13" s="106" t="e">
        <f>M14</f>
        <v>#REF!</v>
      </c>
      <c r="O13" s="106" t="e">
        <f>O14</f>
        <v>#REF!</v>
      </c>
      <c r="P13" s="106"/>
      <c r="Q13" s="106"/>
      <c r="S13" s="126"/>
      <c r="T13" s="138" t="s">
        <v>200</v>
      </c>
      <c r="U13" s="138"/>
      <c r="V13" s="138"/>
      <c r="W13" s="138"/>
      <c r="X13" s="138"/>
      <c r="Y13" s="138"/>
      <c r="Z13" s="139"/>
      <c r="AA13" s="138"/>
      <c r="AB13" s="138"/>
    </row>
    <row r="14" spans="1:28" ht="15" customHeight="1" x14ac:dyDescent="0.15">
      <c r="A14" s="91" t="s">
        <v>80</v>
      </c>
      <c r="B14" s="92" t="s">
        <v>90</v>
      </c>
      <c r="C14" s="91">
        <f>INT(SUMPRODUCT(($E$50:$E$315=A14)*($F$50:$F$315=B14)*($N$50:$N$315)))</f>
        <v>0</v>
      </c>
      <c r="D14" s="91">
        <f t="shared" si="3"/>
        <v>0</v>
      </c>
      <c r="E14" s="94">
        <f t="shared" si="4"/>
        <v>0</v>
      </c>
      <c r="F14" s="214">
        <f t="shared" si="2"/>
        <v>0</v>
      </c>
      <c r="G14" s="214">
        <f t="shared" si="5"/>
        <v>0</v>
      </c>
      <c r="H14" s="214">
        <v>0</v>
      </c>
      <c r="J14" s="97"/>
      <c r="K14" s="91" t="s">
        <v>105</v>
      </c>
      <c r="M14" s="106" t="e">
        <f>M6</f>
        <v>#REF!</v>
      </c>
      <c r="O14" s="106" t="e">
        <f>O6</f>
        <v>#REF!</v>
      </c>
      <c r="P14" s="106"/>
      <c r="S14" s="126"/>
      <c r="T14" s="1180" t="s">
        <v>185</v>
      </c>
      <c r="U14" s="127"/>
      <c r="V14" s="128" t="s">
        <v>186</v>
      </c>
      <c r="W14" s="129" t="s">
        <v>187</v>
      </c>
      <c r="X14" s="129" t="s">
        <v>188</v>
      </c>
      <c r="Y14" s="130" t="s">
        <v>189</v>
      </c>
      <c r="Z14" s="129" t="s">
        <v>190</v>
      </c>
      <c r="AA14" s="129" t="s">
        <v>191</v>
      </c>
      <c r="AB14" s="129" t="s">
        <v>192</v>
      </c>
    </row>
    <row r="15" spans="1:28" ht="15" customHeight="1" x14ac:dyDescent="0.15">
      <c r="A15" s="98" t="s">
        <v>80</v>
      </c>
      <c r="B15" s="99" t="s">
        <v>91</v>
      </c>
      <c r="C15" s="98">
        <f>INT(SUMPRODUCT(($E$50:$E$315=A15)*($F$50:$F$315=B15)*($N$50:$N$315)))</f>
        <v>0</v>
      </c>
      <c r="D15" s="98">
        <f t="shared" si="3"/>
        <v>0</v>
      </c>
      <c r="E15" s="100">
        <f t="shared" si="4"/>
        <v>0</v>
      </c>
      <c r="F15" s="215">
        <f t="shared" si="2"/>
        <v>0</v>
      </c>
      <c r="G15" s="215">
        <f t="shared" si="5"/>
        <v>0</v>
      </c>
      <c r="H15" s="215">
        <v>0</v>
      </c>
      <c r="J15" s="97"/>
      <c r="K15" s="91" t="s">
        <v>106</v>
      </c>
      <c r="L15" s="91" t="s">
        <v>107</v>
      </c>
      <c r="R15" s="91" t="s">
        <v>207</v>
      </c>
      <c r="S15" s="97"/>
      <c r="T15" s="1181"/>
      <c r="U15" s="131" t="s">
        <v>193</v>
      </c>
      <c r="V15" s="132" t="e">
        <f>IF(OR($O$19="",$O$19=0,$O$19=1),$O$13,IF($O$13-$O$19*INT($O$13/$O$19)=0,$O$13/3,IF($O$13-$O$19*INT($O$13/$O$19)=2,INT($O$13/$O$19)+2,INT($O$13/$O$19)+1)))</f>
        <v>#REF!</v>
      </c>
      <c r="W15" s="140">
        <v>0</v>
      </c>
      <c r="X15" s="140" t="e">
        <f>Z17</f>
        <v>#REF!</v>
      </c>
      <c r="Y15" s="141" t="e">
        <f>IF(OR(V15="",V15=0),0,V15-W15+X15)</f>
        <v>#REF!</v>
      </c>
      <c r="Z15" s="141" t="e">
        <f>IF(#REF!="行わない",IF(OR($O$5="",$O$5=0),0,IF($M$19-$O$5&gt;$O$10,$O$10,IF($M$19-$O$5&lt;0,0,$M$19-$O$5))),0)</f>
        <v>#REF!</v>
      </c>
      <c r="AA15" s="140" t="e">
        <f>$O$10-Z15</f>
        <v>#REF!</v>
      </c>
      <c r="AB15" s="140" t="e">
        <f>IF(OR(V15="",V15=0),0,Y15+AA15)</f>
        <v>#REF!</v>
      </c>
    </row>
    <row r="16" spans="1:28" ht="15" customHeight="1" x14ac:dyDescent="0.15">
      <c r="A16" s="91" t="s">
        <v>59</v>
      </c>
      <c r="B16" s="92" t="s">
        <v>89</v>
      </c>
      <c r="C16" s="91">
        <f>INT(SUMPRODUCT(($E$50:$E$315=A16)*($F$50:$F$315=B16)*($N$50:$N$315)))+INT(SUMPRODUCT(($E$50:$E$315=A16)*($P$50:$P$315)))</f>
        <v>0</v>
      </c>
      <c r="D16" s="91">
        <f t="shared" si="3"/>
        <v>0</v>
      </c>
      <c r="E16" s="94">
        <f t="shared" si="4"/>
        <v>0</v>
      </c>
      <c r="F16" s="214">
        <f t="shared" si="2"/>
        <v>0</v>
      </c>
      <c r="G16" s="214">
        <f t="shared" si="5"/>
        <v>0</v>
      </c>
      <c r="H16" s="218">
        <f>INT(SUMPRODUCT(($E$50:$E$315=A16)*($F$50:$F$315=B16)*($Q$50:$Q$315))/1000)</f>
        <v>0</v>
      </c>
      <c r="J16" s="97"/>
      <c r="L16" s="91" t="s">
        <v>108</v>
      </c>
      <c r="R16" s="91" t="e">
        <f>IF(#REF!="",4,#REF!)</f>
        <v>#REF!</v>
      </c>
      <c r="S16" s="97"/>
      <c r="T16" s="1181"/>
      <c r="U16" s="133" t="s">
        <v>194</v>
      </c>
      <c r="V16" s="142" t="e">
        <f>IF(OR($O$19="",$O$19=0,$O$19=1),0,IF($O$13="",0,IF($O$19=1,0,INT($O$13/3))))</f>
        <v>#REF!</v>
      </c>
      <c r="W16" s="143">
        <v>0</v>
      </c>
      <c r="X16" s="134" t="s">
        <v>195</v>
      </c>
      <c r="Y16" s="135" t="s">
        <v>196</v>
      </c>
      <c r="Z16" s="135" t="s">
        <v>197</v>
      </c>
      <c r="AA16" s="136"/>
      <c r="AB16" s="140" t="e">
        <f>IF(OR($O$19="",$O$19=0,$O$19=1),0,IF(V16=0,0,V16-W16))</f>
        <v>#REF!</v>
      </c>
    </row>
    <row r="17" spans="1:28" ht="15" customHeight="1" x14ac:dyDescent="0.15">
      <c r="A17" s="91" t="s">
        <v>59</v>
      </c>
      <c r="B17" s="92" t="s">
        <v>90</v>
      </c>
      <c r="C17" s="91">
        <f>INT(SUMPRODUCT(($E$50:$E$315=A17)*($F$50:$F$315=B17)*($N$50:$N$315)))</f>
        <v>0</v>
      </c>
      <c r="D17" s="91">
        <f t="shared" si="3"/>
        <v>0</v>
      </c>
      <c r="E17" s="94">
        <f t="shared" si="4"/>
        <v>0</v>
      </c>
      <c r="F17" s="214">
        <f t="shared" si="2"/>
        <v>0</v>
      </c>
      <c r="G17" s="214">
        <f t="shared" si="5"/>
        <v>0</v>
      </c>
      <c r="H17" s="214">
        <v>0</v>
      </c>
      <c r="J17" s="97"/>
      <c r="L17" s="91" t="s">
        <v>109</v>
      </c>
      <c r="R17" s="91" t="s">
        <v>208</v>
      </c>
      <c r="S17" s="97"/>
      <c r="T17" s="1182"/>
      <c r="U17" s="131" t="s">
        <v>198</v>
      </c>
      <c r="V17" s="132" t="e">
        <f>IF(OR($O$19="",$O$19=0,$O$19=1),0,IF($O$13="",0,IF($O$19=1,0,INT($O$13/3))))</f>
        <v>#REF!</v>
      </c>
      <c r="W17" s="140">
        <v>0</v>
      </c>
      <c r="X17" s="142" t="e">
        <f>Z15</f>
        <v>#REF!</v>
      </c>
      <c r="Y17" s="142" t="e">
        <f>IF($M$19-$O$5-X17&gt;0,$M$19-$O$5-X17,0)</f>
        <v>#REF!</v>
      </c>
      <c r="Z17" s="143" t="e">
        <f>IF(OR($O$5="",$O$5=0),0,IF($M$19&lt;=$O$5,$O$5-$M$19,0))</f>
        <v>#REF!</v>
      </c>
      <c r="AA17" s="137"/>
      <c r="AB17" s="140" t="e">
        <f>IF(OR($O$19="",$O$19=0,$O$19=1),0,IF(V17=0,0,V17-W17))</f>
        <v>#REF!</v>
      </c>
    </row>
    <row r="18" spans="1:28" ht="15" customHeight="1" x14ac:dyDescent="0.15">
      <c r="A18" s="98" t="s">
        <v>59</v>
      </c>
      <c r="B18" s="99" t="s">
        <v>91</v>
      </c>
      <c r="C18" s="98">
        <f>INT(SUMPRODUCT(($E$50:$E$315=A18)*($F$50:$F$315=B18)*($N$50:$N$315)))</f>
        <v>0</v>
      </c>
      <c r="D18" s="98">
        <f t="shared" si="3"/>
        <v>0</v>
      </c>
      <c r="E18" s="100">
        <f t="shared" si="4"/>
        <v>0</v>
      </c>
      <c r="F18" s="215">
        <f t="shared" si="2"/>
        <v>0</v>
      </c>
      <c r="G18" s="215">
        <f t="shared" si="5"/>
        <v>0</v>
      </c>
      <c r="H18" s="215">
        <v>0</v>
      </c>
      <c r="J18" s="97"/>
      <c r="R18" s="91" t="e">
        <f>IF(AND(R20="還付なし",R16&lt;&gt;""),"表示","非表示")</f>
        <v>#REF!</v>
      </c>
      <c r="S18" s="97"/>
      <c r="T18" s="138" t="s">
        <v>201</v>
      </c>
      <c r="U18" s="138"/>
      <c r="V18" s="138"/>
      <c r="W18" s="138"/>
      <c r="X18" s="138"/>
      <c r="Y18" s="138"/>
      <c r="Z18" s="138"/>
      <c r="AA18" s="138"/>
      <c r="AB18" s="138"/>
    </row>
    <row r="19" spans="1:28" ht="15" customHeight="1" x14ac:dyDescent="0.15">
      <c r="A19" s="91" t="s">
        <v>81</v>
      </c>
      <c r="B19" s="92" t="s">
        <v>89</v>
      </c>
      <c r="C19" s="91">
        <f>INT(SUMPRODUCT(($E$50:$E$315=A19)*($F$50:$F$315=B19)*($N$50:$N$315)))+INT(SUMPRODUCT(($E$50:$E$315=A19)*($P$50:$P$315)))</f>
        <v>0</v>
      </c>
      <c r="D19" s="91">
        <f t="shared" ref="D19" si="6">INT(SUMPRODUCT(($E$50:$E$315=A19)*($F$50:$F$315=B19)*($J$50:$J$315)))</f>
        <v>0</v>
      </c>
      <c r="E19" s="94">
        <f t="shared" ref="E19" si="7">INT(SUMPRODUCT(($E$50:$E$315=A19)*($F$50:$F$315=B19)*($K$50:$K$315)))</f>
        <v>0</v>
      </c>
      <c r="F19" s="214">
        <f t="shared" si="2"/>
        <v>0</v>
      </c>
      <c r="G19" s="214">
        <f t="shared" si="5"/>
        <v>0</v>
      </c>
      <c r="H19" s="218">
        <f>INT(SUMPRODUCT(($E$50:$E$315=A19)*($F$50:$F$315=B19)*($Q$50:$Q$315))/1000)</f>
        <v>0</v>
      </c>
      <c r="J19" s="97" t="s">
        <v>115</v>
      </c>
      <c r="M19" s="107" t="e">
        <f>#REF!</f>
        <v>#REF!</v>
      </c>
      <c r="N19" s="91" t="s">
        <v>116</v>
      </c>
      <c r="O19" s="91" t="e">
        <f>#REF!</f>
        <v>#REF!</v>
      </c>
      <c r="R19" s="91" t="s">
        <v>117</v>
      </c>
      <c r="S19" s="97"/>
      <c r="T19" s="1180" t="s">
        <v>185</v>
      </c>
      <c r="U19" s="127"/>
      <c r="V19" s="128" t="s">
        <v>186</v>
      </c>
      <c r="W19" s="129" t="s">
        <v>187</v>
      </c>
      <c r="X19" s="129" t="s">
        <v>188</v>
      </c>
      <c r="Y19" s="130" t="s">
        <v>189</v>
      </c>
      <c r="Z19" s="129" t="s">
        <v>190</v>
      </c>
      <c r="AA19" s="129" t="s">
        <v>191</v>
      </c>
      <c r="AB19" s="129" t="s">
        <v>192</v>
      </c>
    </row>
    <row r="20" spans="1:28" ht="15" customHeight="1" x14ac:dyDescent="0.15">
      <c r="A20" s="91" t="s">
        <v>81</v>
      </c>
      <c r="B20" s="92" t="s">
        <v>90</v>
      </c>
      <c r="C20" s="91">
        <f>INT(SUMPRODUCT(($E$50:$E$315=A20)*($F$50:$F$315=B20)*($N$50:$N$315)))</f>
        <v>0</v>
      </c>
      <c r="D20" s="91">
        <f>INT(SUMPRODUCT(($E$50:$E$315=A20)*($F$50:$F$315=B20)*($J$50:$J$315)))</f>
        <v>0</v>
      </c>
      <c r="E20" s="94">
        <f>INT(SUMPRODUCT(($E$50:$E$315=A20)*($F$50:$F$315=B20)*($K$50:$K$315)))</f>
        <v>0</v>
      </c>
      <c r="F20" s="214">
        <f t="shared" si="2"/>
        <v>0</v>
      </c>
      <c r="G20" s="214">
        <f t="shared" si="5"/>
        <v>0</v>
      </c>
      <c r="H20" s="214">
        <v>0</v>
      </c>
      <c r="J20" s="97"/>
      <c r="R20" s="91" t="e">
        <f>IF(AND(#REF!="行わない",O5*2&lt;=M19),"還付なし","還付あり")</f>
        <v>#REF!</v>
      </c>
      <c r="S20" s="97"/>
      <c r="T20" s="1181"/>
      <c r="U20" s="131" t="s">
        <v>193</v>
      </c>
      <c r="V20" s="132" t="e">
        <f>IF(OR($O$19="",$O$19=0,$O$19=1),$O$13,IF($O$13-$O$19*INT($O$13/$O$19)=0,$O$13/3,IF($O$13-$O$19*INT($O$13/$O$19)=2,INT($O$13/$O$19)+2,INT($O$13/$O$19)+1)))</f>
        <v>#REF!</v>
      </c>
      <c r="W20" s="140" t="e">
        <f>IF(#REF!="行わない",IF(OR($O$5="",$O$5=0),0,IF($M$19&lt;=$O$5,0,IF($M$19-$O$5&gt;V20,V20,$M$19-$O$5))),0)</f>
        <v>#REF!</v>
      </c>
      <c r="X20" s="140" t="e">
        <f>Z22</f>
        <v>#REF!</v>
      </c>
      <c r="Y20" s="141" t="e">
        <f>IF(OR(V20="",V20=0),0,IF(V20&lt;W20,V20,V20-W20+X20))</f>
        <v>#REF!</v>
      </c>
      <c r="Z20" s="141" t="e">
        <f>IF(#REF!="行わない",IF(OR($O$5="",$O$5=0),0,IF($M$19-$O$5&gt;W20,IF($M$19-$O$5-W20&gt;$O$10,$O$10,$M$19-$O$5-W20),0)),0)</f>
        <v>#REF!</v>
      </c>
      <c r="AA20" s="140" t="e">
        <f>$O$10-Z20</f>
        <v>#REF!</v>
      </c>
      <c r="AB20" s="140" t="e">
        <f>IF(OR(V20="",V20=0),0,Y20+AA20)</f>
        <v>#REF!</v>
      </c>
    </row>
    <row r="21" spans="1:28" ht="15" customHeight="1" x14ac:dyDescent="0.15">
      <c r="A21" s="98" t="s">
        <v>81</v>
      </c>
      <c r="B21" s="99" t="s">
        <v>91</v>
      </c>
      <c r="C21" s="98">
        <f>INT(SUMPRODUCT(($E$50:$E$315=A21)*($F$50:$F$315=B21)*($N$50:$N$315)))</f>
        <v>0</v>
      </c>
      <c r="D21" s="98">
        <f t="shared" ref="D21:D30" si="8">INT(SUMPRODUCT(($E$50:$E$315=A21)*($F$50:$F$315=B21)*($J$50:$J$315)))</f>
        <v>0</v>
      </c>
      <c r="E21" s="100">
        <f t="shared" ref="E21:E30" si="9">INT(SUMPRODUCT(($E$50:$E$315=A21)*($F$50:$F$315=B21)*($K$50:$K$315)))</f>
        <v>0</v>
      </c>
      <c r="F21" s="215">
        <f t="shared" si="2"/>
        <v>0</v>
      </c>
      <c r="G21" s="215">
        <f t="shared" si="5"/>
        <v>0</v>
      </c>
      <c r="H21" s="215">
        <v>0</v>
      </c>
      <c r="J21" s="97" t="s">
        <v>118</v>
      </c>
      <c r="L21" s="91" t="s">
        <v>119</v>
      </c>
      <c r="M21" s="91" t="s">
        <v>120</v>
      </c>
      <c r="N21" s="91" t="s">
        <v>121</v>
      </c>
      <c r="Q21" s="91" t="s">
        <v>122</v>
      </c>
      <c r="R21" s="91" t="s">
        <v>123</v>
      </c>
      <c r="S21" s="97"/>
      <c r="T21" s="1181"/>
      <c r="U21" s="133" t="s">
        <v>194</v>
      </c>
      <c r="V21" s="142" t="e">
        <f>IF(OR($O$19="",$O$19=0,$O$19=1),0,IF($O$13="",0,IF($O$19=1,0,INT($O$13/3))))</f>
        <v>#REF!</v>
      </c>
      <c r="W21" s="143" t="e">
        <f>IF(#REF!="行わない",IF(OR($O$19="",$O$19=0,$O$19=1),0,IF($O$5="",0,IF($M$19-$O$5-W20-Z20&lt;0,0,IF(V21&lt;$M$19-$O$5-W20-Z20,V21,$M$19-$O$5-W20-Z20)))),0)</f>
        <v>#REF!</v>
      </c>
      <c r="X21" s="134" t="s">
        <v>195</v>
      </c>
      <c r="Y21" s="135" t="s">
        <v>196</v>
      </c>
      <c r="Z21" s="135" t="s">
        <v>197</v>
      </c>
      <c r="AA21" s="136"/>
      <c r="AB21" s="140" t="e">
        <f>IF(OR($O$19="",$O$19=0,$O$19=1),0,IF(V21=0,0,V21-W21))</f>
        <v>#REF!</v>
      </c>
    </row>
    <row r="22" spans="1:28" ht="15" customHeight="1" x14ac:dyDescent="0.15">
      <c r="A22" s="91" t="s">
        <v>82</v>
      </c>
      <c r="B22" s="92" t="s">
        <v>89</v>
      </c>
      <c r="C22" s="91">
        <f>INT(SUMPRODUCT(($E$50:$E$315=A22)*($F$50:$F$315=B22)*($N$50:$N$315)))+INT(SUMPRODUCT(($E$50:$E$315=A22)*($P$50:$P$315)))</f>
        <v>0</v>
      </c>
      <c r="D22" s="91">
        <f t="shared" si="8"/>
        <v>0</v>
      </c>
      <c r="E22" s="94">
        <f t="shared" si="9"/>
        <v>0</v>
      </c>
      <c r="F22" s="214">
        <f t="shared" si="2"/>
        <v>0</v>
      </c>
      <c r="G22" s="214">
        <f t="shared" si="5"/>
        <v>0</v>
      </c>
      <c r="H22" s="218">
        <f>INT(SUMPRODUCT(($E$50:$E$315=A22)*($F$50:$F$315=B22)*($Q$50:$Q$315))/1000)</f>
        <v>0</v>
      </c>
      <c r="J22" s="97"/>
      <c r="L22" s="144" t="e">
        <f>X7</f>
        <v>#REF!</v>
      </c>
      <c r="M22" s="144" t="e">
        <f>Y7</f>
        <v>#REF!</v>
      </c>
      <c r="N22" s="144" t="e">
        <f>Z7</f>
        <v>#REF!</v>
      </c>
      <c r="Q22" s="91" t="e">
        <f>IF(OR(M6=M9,AND(M6&gt;0,M9&gt;0)),"一元",IF(M9=0,"二元（労災）","二元（雇用）"))</f>
        <v>#REF!</v>
      </c>
      <c r="R22" s="91" t="e">
        <f>IF(O13&gt;=200000,"可能","不可能")</f>
        <v>#REF!</v>
      </c>
      <c r="S22" s="97"/>
      <c r="T22" s="1182"/>
      <c r="U22" s="131" t="s">
        <v>198</v>
      </c>
      <c r="V22" s="132" t="e">
        <f>IF(OR($O$19="",$O$19=0,$O$19=1),0,IF($O$13="",0,IF($O$19=1,0,INT($O$13/3))))</f>
        <v>#REF!</v>
      </c>
      <c r="W22" s="140" t="e">
        <f>IF(#REF!="行わない",IF(OR($O$19="",$O$19=0,$O$19=1),0,IF($O$5="",0,IF($M$19-$O$5-W20-Z20-W21&lt;0,0,IF(V21&lt;$M$19-$O$5-W20-Z20-W21,V21,$M$19-$O$5-W20-Z20-W21)))),0)</f>
        <v>#REF!</v>
      </c>
      <c r="X22" s="142" t="e">
        <f>IF(#REF!="行わない",IF(OR($O$5="",$O$5=0),0,IF($O$19=1,IF($O$5&gt;=$M$19,0,W20+Z20),W20+W21+W22+Z20)),0)</f>
        <v>#REF!</v>
      </c>
      <c r="Y22" s="142" t="e">
        <f>IF($M$19-$O$5-X22&gt;0,$M$19-$O$5-X22,0)</f>
        <v>#REF!</v>
      </c>
      <c r="Z22" s="143" t="e">
        <f>IF(OR($O$5="",$O$5=0),0,IF($M$19&lt;=$O$5,$O$5-$M$19,0))</f>
        <v>#REF!</v>
      </c>
      <c r="AA22" s="137"/>
      <c r="AB22" s="140" t="e">
        <f>IF(OR($O$19="",$O$19=0,$O$19=1),0,IF(V22=0,0,V22-W22))</f>
        <v>#REF!</v>
      </c>
    </row>
    <row r="23" spans="1:28" ht="15" customHeight="1" x14ac:dyDescent="0.15">
      <c r="A23" s="91" t="s">
        <v>82</v>
      </c>
      <c r="B23" s="92" t="s">
        <v>90</v>
      </c>
      <c r="C23" s="91">
        <f>INT(SUMPRODUCT(($E$50:$E$315=A23)*($F$50:$F$315=B23)*($N$50:$N$315)))</f>
        <v>0</v>
      </c>
      <c r="D23" s="91">
        <f t="shared" si="8"/>
        <v>0</v>
      </c>
      <c r="E23" s="94">
        <f t="shared" si="9"/>
        <v>0</v>
      </c>
      <c r="F23" s="214">
        <f t="shared" si="2"/>
        <v>0</v>
      </c>
      <c r="G23" s="214">
        <f t="shared" si="5"/>
        <v>0</v>
      </c>
      <c r="H23" s="214">
        <v>0</v>
      </c>
      <c r="J23" s="97"/>
      <c r="S23" s="97"/>
      <c r="T23" s="138" t="s">
        <v>202</v>
      </c>
      <c r="U23" s="138"/>
      <c r="V23" s="138"/>
      <c r="W23" s="139"/>
      <c r="X23" s="139"/>
      <c r="Y23" s="139"/>
      <c r="Z23" s="139"/>
      <c r="AA23" s="139"/>
      <c r="AB23" s="138"/>
    </row>
    <row r="24" spans="1:28" ht="15" customHeight="1" x14ac:dyDescent="0.15">
      <c r="A24" s="98" t="s">
        <v>82</v>
      </c>
      <c r="B24" s="99" t="s">
        <v>91</v>
      </c>
      <c r="C24" s="98">
        <f>INT(SUMPRODUCT(($E$50:$E$315=A24)*($F$50:$F$315=B24)*($N$50:$N$315)))</f>
        <v>0</v>
      </c>
      <c r="D24" s="98">
        <f t="shared" si="8"/>
        <v>0</v>
      </c>
      <c r="E24" s="100">
        <f t="shared" si="9"/>
        <v>0</v>
      </c>
      <c r="F24" s="215">
        <f t="shared" si="2"/>
        <v>0</v>
      </c>
      <c r="G24" s="215">
        <f t="shared" si="5"/>
        <v>0</v>
      </c>
      <c r="H24" s="215">
        <v>0</v>
      </c>
      <c r="J24" s="97" t="s">
        <v>124</v>
      </c>
      <c r="L24" s="91" t="s">
        <v>125</v>
      </c>
      <c r="M24" s="91" t="s">
        <v>119</v>
      </c>
      <c r="N24" s="91" t="s">
        <v>121</v>
      </c>
      <c r="O24" s="91" t="s">
        <v>126</v>
      </c>
      <c r="P24" s="91" t="s">
        <v>210</v>
      </c>
      <c r="Q24" s="91" t="s">
        <v>110</v>
      </c>
      <c r="R24" s="91" t="s">
        <v>127</v>
      </c>
      <c r="S24" s="97"/>
      <c r="T24" s="138"/>
      <c r="U24" s="138" t="s">
        <v>203</v>
      </c>
      <c r="V24" s="138"/>
      <c r="W24" s="138"/>
      <c r="X24" s="138"/>
      <c r="Y24" s="138"/>
      <c r="Z24" s="139"/>
      <c r="AA24" s="138"/>
      <c r="AB24" s="138"/>
    </row>
    <row r="25" spans="1:28" ht="15" customHeight="1" x14ac:dyDescent="0.15">
      <c r="A25" s="91" t="s">
        <v>83</v>
      </c>
      <c r="B25" s="92" t="s">
        <v>89</v>
      </c>
      <c r="C25" s="91">
        <f>INT(SUMPRODUCT(($E$50:$E$315=A25)*($F$50:$F$315=B25)*($N$50:$N$315)))+INT(SUMPRODUCT(($E$50:$E$315=A25)*($P$50:$P$315)))</f>
        <v>0</v>
      </c>
      <c r="D25" s="91">
        <f t="shared" si="8"/>
        <v>0</v>
      </c>
      <c r="E25" s="94">
        <f t="shared" si="9"/>
        <v>0</v>
      </c>
      <c r="F25" s="214">
        <f t="shared" si="2"/>
        <v>0</v>
      </c>
      <c r="G25" s="214">
        <f t="shared" si="5"/>
        <v>0</v>
      </c>
      <c r="H25" s="218">
        <f>INT(SUMPRODUCT(($E$50:$E$315=A25)*($F$50:$F$315=B25)*($Q$50:$Q$315))/1000)</f>
        <v>0</v>
      </c>
      <c r="J25" s="97"/>
      <c r="K25" s="91" t="s">
        <v>128</v>
      </c>
      <c r="L25" s="144" t="e">
        <f t="shared" ref="L25:R25" si="10">V5</f>
        <v>#REF!</v>
      </c>
      <c r="M25" s="144" t="e">
        <f t="shared" si="10"/>
        <v>#REF!</v>
      </c>
      <c r="N25" s="144" t="e">
        <f t="shared" si="10"/>
        <v>#REF!</v>
      </c>
      <c r="O25" s="144" t="e">
        <f t="shared" si="10"/>
        <v>#REF!</v>
      </c>
      <c r="P25" s="144" t="e">
        <f t="shared" si="10"/>
        <v>#REF!</v>
      </c>
      <c r="Q25" s="106" t="e">
        <f t="shared" si="10"/>
        <v>#REF!</v>
      </c>
      <c r="R25" s="144" t="e">
        <f t="shared" si="10"/>
        <v>#REF!</v>
      </c>
      <c r="S25" s="97"/>
      <c r="T25" s="138"/>
      <c r="U25" s="138" t="s">
        <v>204</v>
      </c>
      <c r="V25" s="138"/>
      <c r="W25" s="139"/>
      <c r="X25" s="138"/>
      <c r="Y25" s="138"/>
      <c r="Z25" s="139"/>
      <c r="AA25" s="138"/>
      <c r="AB25" s="138"/>
    </row>
    <row r="26" spans="1:28" ht="15" customHeight="1" x14ac:dyDescent="0.15">
      <c r="A26" s="91" t="s">
        <v>83</v>
      </c>
      <c r="B26" s="92" t="s">
        <v>90</v>
      </c>
      <c r="C26" s="91">
        <f>INT(SUMPRODUCT(($E$50:$E$315=A26)*($F$50:$F$315=B26)*($N$50:$N$315)))</f>
        <v>0</v>
      </c>
      <c r="D26" s="91">
        <f t="shared" si="8"/>
        <v>0</v>
      </c>
      <c r="E26" s="94">
        <f t="shared" si="9"/>
        <v>0</v>
      </c>
      <c r="F26" s="214">
        <f t="shared" si="2"/>
        <v>0</v>
      </c>
      <c r="G26" s="214">
        <f t="shared" si="5"/>
        <v>0</v>
      </c>
      <c r="H26" s="214">
        <v>0</v>
      </c>
      <c r="J26" s="97"/>
      <c r="K26" s="91" t="s">
        <v>129</v>
      </c>
      <c r="L26" s="144" t="e">
        <f>V6</f>
        <v>#REF!</v>
      </c>
      <c r="M26" s="144" t="e">
        <f>W6</f>
        <v>#REF!</v>
      </c>
      <c r="R26" s="144" t="e">
        <f>AB6</f>
        <v>#REF!</v>
      </c>
      <c r="S26" s="97"/>
      <c r="T26" s="138"/>
      <c r="U26" s="138" t="s">
        <v>205</v>
      </c>
      <c r="V26" s="138"/>
      <c r="W26" s="138"/>
      <c r="X26" s="138"/>
      <c r="Y26" s="138"/>
      <c r="Z26" s="139"/>
      <c r="AA26" s="138"/>
      <c r="AB26" s="138"/>
    </row>
    <row r="27" spans="1:28" ht="15" customHeight="1" x14ac:dyDescent="0.15">
      <c r="A27" s="98" t="s">
        <v>83</v>
      </c>
      <c r="B27" s="99" t="s">
        <v>91</v>
      </c>
      <c r="C27" s="98">
        <f>INT(SUMPRODUCT(($E$50:$E$315=A27)*($F$50:$F$315=B27)*($N$50:$N$315)))</f>
        <v>0</v>
      </c>
      <c r="D27" s="98">
        <f t="shared" si="8"/>
        <v>0</v>
      </c>
      <c r="E27" s="100">
        <f t="shared" si="9"/>
        <v>0</v>
      </c>
      <c r="F27" s="215">
        <f t="shared" si="2"/>
        <v>0</v>
      </c>
      <c r="G27" s="215">
        <f t="shared" si="5"/>
        <v>0</v>
      </c>
      <c r="H27" s="215">
        <v>0</v>
      </c>
      <c r="J27" s="101"/>
      <c r="K27" s="98" t="s">
        <v>130</v>
      </c>
      <c r="L27" s="145" t="e">
        <f>V7</f>
        <v>#REF!</v>
      </c>
      <c r="M27" s="145" t="e">
        <f>W7</f>
        <v>#REF!</v>
      </c>
      <c r="N27" s="98"/>
      <c r="O27" s="98"/>
      <c r="P27" s="98"/>
      <c r="Q27" s="98"/>
      <c r="R27" s="145" t="e">
        <f>AB7</f>
        <v>#REF!</v>
      </c>
      <c r="S27" s="97"/>
      <c r="T27" s="138"/>
      <c r="U27" s="138" t="s">
        <v>206</v>
      </c>
      <c r="V27" s="138"/>
      <c r="W27" s="138"/>
      <c r="X27" s="138"/>
      <c r="Y27" s="138"/>
      <c r="Z27" s="139"/>
      <c r="AA27" s="138"/>
      <c r="AB27" s="138"/>
    </row>
    <row r="28" spans="1:28" ht="15" customHeight="1" x14ac:dyDescent="0.15">
      <c r="A28" s="91" t="s">
        <v>84</v>
      </c>
      <c r="B28" s="92" t="s">
        <v>89</v>
      </c>
      <c r="C28" s="91">
        <f>INT(SUMPRODUCT(($E$50:$E$315=A28)*($F$50:$F$315=B28)*($N$50:$N$315)))+INT(SUMPRODUCT(($E$50:$E$315=A28)*($P$50:$P$315)))</f>
        <v>0</v>
      </c>
      <c r="D28" s="91">
        <f t="shared" si="8"/>
        <v>0</v>
      </c>
      <c r="E28" s="94">
        <f t="shared" si="9"/>
        <v>0</v>
      </c>
      <c r="F28" s="214">
        <f t="shared" si="2"/>
        <v>0</v>
      </c>
      <c r="G28" s="214">
        <f t="shared" si="5"/>
        <v>0</v>
      </c>
      <c r="H28" s="218">
        <f>INT(SUMPRODUCT(($E$50:$E$315=A28)*($F$50:$F$315=B28)*($Q$50:$Q$315))/1000)</f>
        <v>0</v>
      </c>
      <c r="Q28" s="106"/>
      <c r="T28" s="1180" t="s">
        <v>185</v>
      </c>
      <c r="U28" s="127"/>
      <c r="V28" s="128" t="s">
        <v>186</v>
      </c>
      <c r="W28" s="129" t="s">
        <v>187</v>
      </c>
      <c r="X28" s="129" t="s">
        <v>188</v>
      </c>
      <c r="Y28" s="130" t="s">
        <v>189</v>
      </c>
      <c r="Z28" s="129" t="s">
        <v>190</v>
      </c>
      <c r="AA28" s="129" t="s">
        <v>191</v>
      </c>
      <c r="AB28" s="129" t="s">
        <v>192</v>
      </c>
    </row>
    <row r="29" spans="1:28" ht="15" customHeight="1" x14ac:dyDescent="0.15">
      <c r="A29" s="91" t="s">
        <v>84</v>
      </c>
      <c r="B29" s="92" t="s">
        <v>90</v>
      </c>
      <c r="C29" s="91">
        <f>INT(SUMPRODUCT(($E$50:$E$315=A29)*($F$50:$F$315=B29)*($N$50:$N$315)))</f>
        <v>0</v>
      </c>
      <c r="D29" s="91">
        <f t="shared" si="8"/>
        <v>0</v>
      </c>
      <c r="E29" s="94">
        <f t="shared" si="9"/>
        <v>0</v>
      </c>
      <c r="F29" s="214">
        <f t="shared" si="2"/>
        <v>0</v>
      </c>
      <c r="G29" s="214">
        <f t="shared" si="5"/>
        <v>0</v>
      </c>
      <c r="H29" s="214">
        <v>0</v>
      </c>
      <c r="T29" s="1181"/>
      <c r="U29" s="131" t="s">
        <v>193</v>
      </c>
      <c r="V29" s="132" t="e">
        <f>IF(OR($O$19="",$O$19=0,$O$19=1),$O$13,IF($O$13-$O$19*INT($O$13/$O$19)=0,$O$13/3,IF($O$13-$O$19*INT($O$13/$O$19)=2,INT($O$13/$O$19)+2,INT($O$13/$O$19)+1)))</f>
        <v>#REF!</v>
      </c>
      <c r="W29" s="140" t="e">
        <f>IF(#REF!="行わない",IF(OR($O$5="",$O$5=0),0,IF($M$19&lt;=$O$5,0,IF($M$19-$O$5&gt;=V29,V29,$M$19-$O$5))),0)</f>
        <v>#REF!</v>
      </c>
      <c r="X29" s="140" t="e">
        <f>Z31</f>
        <v>#REF!</v>
      </c>
      <c r="Y29" s="141" t="e">
        <f>IF(OR(V29="",V29=0),0,V29-W29+X29)</f>
        <v>#REF!</v>
      </c>
      <c r="Z29" s="141">
        <v>0</v>
      </c>
      <c r="AA29" s="140" t="e">
        <f>$O$10</f>
        <v>#REF!</v>
      </c>
      <c r="AB29" s="140" t="e">
        <f>IF(OR(V29="",V29=0),0,Y29+AA29)</f>
        <v>#REF!</v>
      </c>
    </row>
    <row r="30" spans="1:28" ht="15" customHeight="1" x14ac:dyDescent="0.15">
      <c r="A30" s="98" t="s">
        <v>84</v>
      </c>
      <c r="B30" s="99" t="s">
        <v>91</v>
      </c>
      <c r="C30" s="98">
        <f>INT(SUMPRODUCT(($E$50:$E$315=A30)*($F$50:$F$315=B30)*($N$50:$N$315)))</f>
        <v>0</v>
      </c>
      <c r="D30" s="98">
        <f t="shared" si="8"/>
        <v>0</v>
      </c>
      <c r="E30" s="100">
        <f t="shared" si="9"/>
        <v>0</v>
      </c>
      <c r="F30" s="215">
        <f t="shared" si="2"/>
        <v>0</v>
      </c>
      <c r="G30" s="215">
        <f t="shared" si="5"/>
        <v>0</v>
      </c>
      <c r="H30" s="215">
        <v>0</v>
      </c>
      <c r="T30" s="1181"/>
      <c r="U30" s="133" t="s">
        <v>194</v>
      </c>
      <c r="V30" s="142" t="e">
        <f>IF(OR($O$19="",$O$19=0,$O$19=1),0,IF($O$13="",0,IF($O$19=1,0,INT($O$13/3))))</f>
        <v>#REF!</v>
      </c>
      <c r="W30" s="143" t="e">
        <f>IF(#REF!="行わない",IF(OR($O$19="",$O$19=0,$O$19=1),0,IF($O$5="",0,IF($M$19-V29&lt;=$O$5,0,IF($O$19=1,0,IF($M$19-$O$5-W29&gt;=V30,V30,$M$19-$O$5-W29))))),0)</f>
        <v>#REF!</v>
      </c>
      <c r="X30" s="134" t="s">
        <v>195</v>
      </c>
      <c r="Y30" s="135" t="s">
        <v>196</v>
      </c>
      <c r="Z30" s="135" t="s">
        <v>197</v>
      </c>
      <c r="AA30" s="136"/>
      <c r="AB30" s="140" t="e">
        <f>IF(OR($O$19="",$O$19=0,$O$19=1),0,IF(V30=0,0,V30-W30))</f>
        <v>#REF!</v>
      </c>
    </row>
    <row r="31" spans="1:28" ht="15" customHeight="1" x14ac:dyDescent="0.15">
      <c r="B31" s="92"/>
      <c r="T31" s="1182"/>
      <c r="U31" s="131" t="s">
        <v>198</v>
      </c>
      <c r="V31" s="132" t="e">
        <f>IF(OR($O$19="",$O$19=0,$O$19=1),0,IF($O$13="",0,IF($O$19=1,0,INT($O$13/3))))</f>
        <v>#REF!</v>
      </c>
      <c r="W31" s="140" t="e">
        <f>IF(#REF!="行わない",IF(OR($O$19="",$O$19=0,$O$19=1),0,IF($O$5="",0,IF($M$19-V29-V30&lt;=$O$5,0,IF($O$19=1,0,IF($M$19-$O$5-W29-W30&gt;=V31,V31,$M$19-$O$5-W29-W30))))),0)</f>
        <v>#REF!</v>
      </c>
      <c r="X31" s="142" t="e">
        <f>IF(#REF!="行わない",IF(OR($O$5="",$O$5=0),0,IF($O$19=1,IF($O$5&gt;=$M$19,0,W29),W29+W30+W31)),0)</f>
        <v>#REF!</v>
      </c>
      <c r="Y31" s="142" t="e">
        <f>IF($M$19-$O$5-X31-Z29&gt;0,$M$19-$O$5-X31-Z29,0)</f>
        <v>#REF!</v>
      </c>
      <c r="Z31" s="143" t="e">
        <f>IF(OR($O$5="",$O$5=0),0,IF($M$19&lt;=$O$5,$O$5-$M$19,0))</f>
        <v>#REF!</v>
      </c>
      <c r="AA31" s="137"/>
      <c r="AB31" s="140" t="e">
        <f>IF(OR($O$19="",$O$19=0,$O$19=1),0,IF(V31=0,0,V31-W31))</f>
        <v>#REF!</v>
      </c>
    </row>
    <row r="32" spans="1:28" ht="15" customHeight="1" x14ac:dyDescent="0.15">
      <c r="B32" s="92"/>
    </row>
    <row r="33" spans="1:8" ht="15" customHeight="1" x14ac:dyDescent="0.15">
      <c r="A33" s="91" t="s">
        <v>131</v>
      </c>
    </row>
    <row r="34" spans="1:8" ht="15" customHeight="1" x14ac:dyDescent="0.15">
      <c r="A34" s="92" t="s">
        <v>94</v>
      </c>
      <c r="B34" s="92" t="s">
        <v>88</v>
      </c>
      <c r="C34" s="92" t="s">
        <v>95</v>
      </c>
    </row>
    <row r="35" spans="1:8" ht="27" x14ac:dyDescent="0.15">
      <c r="A35" s="92"/>
      <c r="B35" s="92"/>
      <c r="C35" s="93" t="s">
        <v>96</v>
      </c>
      <c r="D35" s="93" t="s">
        <v>97</v>
      </c>
      <c r="E35" s="93" t="s">
        <v>98</v>
      </c>
      <c r="F35" s="92" t="s">
        <v>132</v>
      </c>
      <c r="G35" s="92" t="s">
        <v>133</v>
      </c>
      <c r="H35" s="91" t="s">
        <v>249</v>
      </c>
    </row>
    <row r="36" spans="1:8" ht="15" customHeight="1" x14ac:dyDescent="0.15">
      <c r="A36" s="95" t="s">
        <v>77</v>
      </c>
      <c r="B36" s="103" t="s">
        <v>92</v>
      </c>
      <c r="C36" s="96">
        <f t="shared" ref="C36:C44" si="11">SUMPRODUCT(($E$50:$E$315=A36)*($F$50:$F$315=B36)*($I$50:$I$315))</f>
        <v>0</v>
      </c>
      <c r="D36" s="96">
        <f t="shared" ref="D36:D44" si="12">SUMPRODUCT(($E$50:$E$315=A36)*($F$50:$F$315=B36)*($J$50:$J$315))</f>
        <v>0</v>
      </c>
      <c r="E36" s="96">
        <f t="shared" ref="E36:E44" si="13">SUMPRODUCT(($E$50:$E$315=A36)*($F$50:$F$315=B36)*($K$50:$K$315))</f>
        <v>0</v>
      </c>
      <c r="F36" s="153">
        <f>SUMPRODUCT(($E$50:$E$315=A36)*($F$50:$F$315=B36)*($L$50:$L$315))</f>
        <v>0</v>
      </c>
      <c r="G36" s="156">
        <f t="shared" ref="G36:G44" si="14">SUMPRODUCT(($E$50:$E$315=A36)*($F$50:$F$315=B36)*($M$50:$M$315))</f>
        <v>0</v>
      </c>
    </row>
    <row r="37" spans="1:8" ht="15" customHeight="1" x14ac:dyDescent="0.15">
      <c r="A37" s="97" t="s">
        <v>78</v>
      </c>
      <c r="B37" s="92" t="s">
        <v>92</v>
      </c>
      <c r="C37" s="91">
        <f t="shared" si="11"/>
        <v>0</v>
      </c>
      <c r="D37" s="91">
        <f t="shared" si="12"/>
        <v>0</v>
      </c>
      <c r="E37" s="91">
        <f t="shared" si="13"/>
        <v>0</v>
      </c>
      <c r="F37" s="154">
        <f>SUMPRODUCT(($E$50:$E$315=A37)*($F$50:$F$315=B37)*($L$50:$L$315))</f>
        <v>0</v>
      </c>
      <c r="G37" s="157">
        <f>SUMPRODUCT(($E$50:$E$315=A37)*($F$50:$F$315=B37)*($M$50:$M$315))</f>
        <v>0</v>
      </c>
    </row>
    <row r="38" spans="1:8" ht="15" customHeight="1" x14ac:dyDescent="0.15">
      <c r="A38" s="97" t="s">
        <v>79</v>
      </c>
      <c r="B38" s="92" t="s">
        <v>92</v>
      </c>
      <c r="C38" s="91">
        <f t="shared" si="11"/>
        <v>0</v>
      </c>
      <c r="D38" s="91">
        <f t="shared" si="12"/>
        <v>0</v>
      </c>
      <c r="E38" s="91">
        <f t="shared" si="13"/>
        <v>0</v>
      </c>
      <c r="F38" s="154">
        <f t="shared" ref="F38:F44" si="15">SUMPRODUCT(($E$50:$E$315=A38)*($F$50:$F$315=B38)*($L$50:$L$315))</f>
        <v>0</v>
      </c>
      <c r="G38" s="157">
        <f t="shared" si="14"/>
        <v>0</v>
      </c>
    </row>
    <row r="39" spans="1:8" ht="15" customHeight="1" x14ac:dyDescent="0.15">
      <c r="A39" s="97" t="s">
        <v>80</v>
      </c>
      <c r="B39" s="92" t="s">
        <v>92</v>
      </c>
      <c r="C39" s="91">
        <f t="shared" si="11"/>
        <v>0</v>
      </c>
      <c r="D39" s="91">
        <f t="shared" si="12"/>
        <v>0</v>
      </c>
      <c r="E39" s="91">
        <f t="shared" si="13"/>
        <v>0</v>
      </c>
      <c r="F39" s="154">
        <f t="shared" si="15"/>
        <v>0</v>
      </c>
      <c r="G39" s="157">
        <f t="shared" si="14"/>
        <v>0</v>
      </c>
    </row>
    <row r="40" spans="1:8" ht="15" customHeight="1" x14ac:dyDescent="0.15">
      <c r="A40" s="97" t="s">
        <v>59</v>
      </c>
      <c r="B40" s="92" t="s">
        <v>92</v>
      </c>
      <c r="C40" s="91">
        <f t="shared" si="11"/>
        <v>0</v>
      </c>
      <c r="D40" s="91">
        <f t="shared" si="12"/>
        <v>0</v>
      </c>
      <c r="E40" s="91">
        <f t="shared" si="13"/>
        <v>0</v>
      </c>
      <c r="F40" s="154">
        <f t="shared" si="15"/>
        <v>0</v>
      </c>
      <c r="G40" s="157">
        <f t="shared" si="14"/>
        <v>0</v>
      </c>
    </row>
    <row r="41" spans="1:8" ht="15" customHeight="1" x14ac:dyDescent="0.15">
      <c r="A41" s="97" t="s">
        <v>81</v>
      </c>
      <c r="B41" s="92" t="s">
        <v>92</v>
      </c>
      <c r="C41" s="91">
        <f t="shared" si="11"/>
        <v>0</v>
      </c>
      <c r="D41" s="91">
        <f t="shared" si="12"/>
        <v>0</v>
      </c>
      <c r="E41" s="91">
        <f t="shared" si="13"/>
        <v>0</v>
      </c>
      <c r="F41" s="154">
        <f t="shared" si="15"/>
        <v>0</v>
      </c>
      <c r="G41" s="157">
        <f t="shared" si="14"/>
        <v>0</v>
      </c>
    </row>
    <row r="42" spans="1:8" ht="15" customHeight="1" x14ac:dyDescent="0.15">
      <c r="A42" s="97" t="s">
        <v>82</v>
      </c>
      <c r="B42" s="92" t="s">
        <v>92</v>
      </c>
      <c r="C42" s="91">
        <f t="shared" si="11"/>
        <v>0</v>
      </c>
      <c r="D42" s="91">
        <f t="shared" si="12"/>
        <v>0</v>
      </c>
      <c r="E42" s="91">
        <f t="shared" si="13"/>
        <v>0</v>
      </c>
      <c r="F42" s="154">
        <f t="shared" si="15"/>
        <v>0</v>
      </c>
      <c r="G42" s="157">
        <f t="shared" si="14"/>
        <v>0</v>
      </c>
    </row>
    <row r="43" spans="1:8" ht="15" customHeight="1" x14ac:dyDescent="0.15">
      <c r="A43" s="97" t="s">
        <v>83</v>
      </c>
      <c r="B43" s="92" t="s">
        <v>92</v>
      </c>
      <c r="C43" s="91">
        <f t="shared" si="11"/>
        <v>0</v>
      </c>
      <c r="D43" s="91">
        <f t="shared" si="12"/>
        <v>0</v>
      </c>
      <c r="E43" s="91">
        <f t="shared" si="13"/>
        <v>0</v>
      </c>
      <c r="F43" s="154">
        <f t="shared" si="15"/>
        <v>0</v>
      </c>
      <c r="G43" s="157">
        <f t="shared" si="14"/>
        <v>0</v>
      </c>
    </row>
    <row r="44" spans="1:8" ht="15" customHeight="1" x14ac:dyDescent="0.15">
      <c r="A44" s="101" t="s">
        <v>84</v>
      </c>
      <c r="B44" s="99" t="s">
        <v>92</v>
      </c>
      <c r="C44" s="98">
        <f t="shared" si="11"/>
        <v>0</v>
      </c>
      <c r="D44" s="98">
        <f t="shared" si="12"/>
        <v>0</v>
      </c>
      <c r="E44" s="98">
        <f t="shared" si="13"/>
        <v>0</v>
      </c>
      <c r="F44" s="155">
        <f t="shared" si="15"/>
        <v>0</v>
      </c>
      <c r="G44" s="158">
        <f t="shared" si="14"/>
        <v>0</v>
      </c>
    </row>
    <row r="45" spans="1:8" ht="15" customHeight="1" x14ac:dyDescent="0.15">
      <c r="A45" s="104"/>
      <c r="B45" s="102"/>
      <c r="C45" s="102">
        <f t="shared" ref="C45:G45" si="16">SUM(C36:C44)</f>
        <v>0</v>
      </c>
      <c r="D45" s="102">
        <f t="shared" si="16"/>
        <v>0</v>
      </c>
      <c r="E45" s="102">
        <f t="shared" si="16"/>
        <v>0</v>
      </c>
      <c r="F45" s="102">
        <f t="shared" si="16"/>
        <v>0</v>
      </c>
      <c r="G45" s="105">
        <f t="shared" si="16"/>
        <v>0</v>
      </c>
    </row>
    <row r="48" spans="1:8" ht="15" customHeight="1" x14ac:dyDescent="0.15">
      <c r="A48" s="91" t="s">
        <v>134</v>
      </c>
    </row>
    <row r="49" spans="1:18" ht="40.5" x14ac:dyDescent="0.15">
      <c r="A49" s="93" t="s">
        <v>135</v>
      </c>
      <c r="B49" s="93" t="s">
        <v>136</v>
      </c>
      <c r="C49" s="93" t="s">
        <v>137</v>
      </c>
      <c r="D49" s="93" t="s">
        <v>138</v>
      </c>
      <c r="E49" s="92" t="s">
        <v>94</v>
      </c>
      <c r="F49" s="93" t="s">
        <v>139</v>
      </c>
      <c r="G49" s="151" t="s">
        <v>218</v>
      </c>
      <c r="H49" s="151" t="s">
        <v>219</v>
      </c>
      <c r="I49" s="93" t="s">
        <v>247</v>
      </c>
      <c r="J49" s="93" t="s">
        <v>97</v>
      </c>
      <c r="K49" s="93" t="s">
        <v>98</v>
      </c>
      <c r="L49" s="152" t="s">
        <v>132</v>
      </c>
      <c r="M49" s="152" t="s">
        <v>133</v>
      </c>
      <c r="N49" s="93" t="s">
        <v>248</v>
      </c>
      <c r="O49" s="216" t="s">
        <v>254</v>
      </c>
      <c r="P49" s="216" t="s">
        <v>258</v>
      </c>
      <c r="Q49" s="216" t="s">
        <v>259</v>
      </c>
      <c r="R49" s="219" t="s">
        <v>257</v>
      </c>
    </row>
    <row r="50" spans="1:18" ht="15" customHeight="1" x14ac:dyDescent="0.15">
      <c r="A50" s="91">
        <v>1</v>
      </c>
      <c r="B50" s="91">
        <v>1</v>
      </c>
      <c r="C50" s="91" t="str">
        <f>'事業主控（こちらにご入力下さい）'!AV16</f>
        <v/>
      </c>
      <c r="E50" s="91">
        <f>'事業主控（こちらにご入力下さい）'!$F$26</f>
        <v>0</v>
      </c>
      <c r="F50" s="91" t="str">
        <f>'事業主控（こちらにご入力下さい）'!AW16</f>
        <v>下</v>
      </c>
      <c r="G50" s="91" t="str">
        <f>IF(ISERROR(VLOOKUP(E50,労務比率,'事業主控（こちらにご入力下さい）'!AX16,FALSE)),"",VLOOKUP(E50,労務比率,'事業主控（こちらにご入力下さい）'!AX16,FALSE))</f>
        <v/>
      </c>
      <c r="H50" s="91" t="str">
        <f>IF(ISERROR(VLOOKUP(E50,労務比率,'事業主控（こちらにご入力下さい）'!AX16+1,FALSE)),"",VLOOKUP(E50,労務比率,'事業主控（こちらにご入力下さい）'!AX16+1,FALSE))</f>
        <v/>
      </c>
      <c r="I50" s="91">
        <f>'事業主控（こちらにご入力下さい）'!AH17</f>
        <v>0</v>
      </c>
      <c r="J50" s="91">
        <f>'事業主控（こちらにご入力下さい）'!AH16</f>
        <v>0</v>
      </c>
      <c r="K50" s="91">
        <f>'事業主控（こちらにご入力下さい）'!AN16</f>
        <v>0</v>
      </c>
      <c r="L50" s="91">
        <f t="shared" ref="L50:L114" si="17">IF(ISERROR(INT((ROUNDDOWN(I50*G50/100,0)+K50)/1000)),0,INT((ROUNDDOWN(I50*G50/100,0)+K50)/1000))</f>
        <v>0</v>
      </c>
      <c r="M50" s="91">
        <f t="shared" ref="M50" si="18">IF(ISERROR(L50*H50),0,L50*H50)</f>
        <v>0</v>
      </c>
      <c r="N50" s="91">
        <f>IF(R50=1,0,I50)</f>
        <v>0</v>
      </c>
      <c r="O50" s="91">
        <f t="shared" ref="O50:O65" si="19">IF(I50=N50,IF(ISERROR(ROUNDDOWN(I50*G50/100,0)+K50),0,ROUNDDOWN(I50*G50/100,0)+K50),0)</f>
        <v>0</v>
      </c>
      <c r="P50" s="91">
        <f>INT(SUMIF(O50:O54,0,I50:I54)*105/108)</f>
        <v>0</v>
      </c>
      <c r="Q50" s="91">
        <f>INT(P50*IF(COUNTIF(R50:R54,1)=0,0,SUMIF(R50:R54,1,G50:G54)/COUNTIF(R50:R54,1))/100)</f>
        <v>0</v>
      </c>
      <c r="R50" s="91">
        <f>IF(AND(J50=0,C50&gt;=設定シート!E$85,C50&lt;=設定シート!G$85),1,0)</f>
        <v>0</v>
      </c>
    </row>
    <row r="51" spans="1:18" ht="15" customHeight="1" x14ac:dyDescent="0.15">
      <c r="B51" s="91">
        <v>2</v>
      </c>
      <c r="C51" s="91" t="str">
        <f>'事業主控（こちらにご入力下さい）'!AV18</f>
        <v/>
      </c>
      <c r="E51" s="91">
        <f>'事業主控（こちらにご入力下さい）'!$F$26</f>
        <v>0</v>
      </c>
      <c r="F51" s="91" t="str">
        <f>'事業主控（こちらにご入力下さい）'!AW18</f>
        <v>下</v>
      </c>
      <c r="G51" s="91" t="str">
        <f>IF(ISERROR(VLOOKUP(E51,労務比率,'事業主控（こちらにご入力下さい）'!AX18,FALSE)),"",VLOOKUP(E51,労務比率,'事業主控（こちらにご入力下さい）'!AX18,FALSE))</f>
        <v/>
      </c>
      <c r="H51" s="91" t="str">
        <f>IF(ISERROR(VLOOKUP(E51,労務比率,'事業主控（こちらにご入力下さい）'!AX18+1,FALSE)),"",VLOOKUP(E51,労務比率,'事業主控（こちらにご入力下さい）'!AX18+1,FALSE))</f>
        <v/>
      </c>
      <c r="I51" s="91">
        <f>'事業主控（こちらにご入力下さい）'!AH19</f>
        <v>0</v>
      </c>
      <c r="J51" s="91">
        <f>'事業主控（こちらにご入力下さい）'!AH18</f>
        <v>0</v>
      </c>
      <c r="K51" s="91">
        <f>'事業主控（こちらにご入力下さい）'!AN18</f>
        <v>0</v>
      </c>
      <c r="L51" s="91">
        <f t="shared" si="17"/>
        <v>0</v>
      </c>
      <c r="M51" s="91">
        <f t="shared" ref="M51:M53" si="20">IF(ISERROR(L51*H51),0,L51*H51)</f>
        <v>0</v>
      </c>
      <c r="N51" s="91">
        <f t="shared" ref="N51:N114" si="21">IF(R51=1,0,I51)</f>
        <v>0</v>
      </c>
      <c r="O51" s="91">
        <f t="shared" si="19"/>
        <v>0</v>
      </c>
      <c r="R51" s="91">
        <f>IF(AND(J51=0,C51&gt;=設定シート!E$85,C51&lt;=設定シート!G$85),1,0)</f>
        <v>0</v>
      </c>
    </row>
    <row r="52" spans="1:18" ht="15" customHeight="1" x14ac:dyDescent="0.15">
      <c r="B52" s="91">
        <v>3</v>
      </c>
      <c r="C52" s="91" t="str">
        <f>'事業主控（こちらにご入力下さい）'!AV20</f>
        <v/>
      </c>
      <c r="E52" s="91">
        <f>'事業主控（こちらにご入力下さい）'!$F$26</f>
        <v>0</v>
      </c>
      <c r="F52" s="91" t="str">
        <f>'事業主控（こちらにご入力下さい）'!AW20</f>
        <v>下</v>
      </c>
      <c r="G52" s="91" t="str">
        <f>IF(ISERROR(VLOOKUP(E52,労務比率,'事業主控（こちらにご入力下さい）'!AX20,FALSE)),"",VLOOKUP(E52,労務比率,'事業主控（こちらにご入力下さい）'!AX20,FALSE))</f>
        <v/>
      </c>
      <c r="H52" s="91" t="str">
        <f>IF(ISERROR(VLOOKUP(E52,労務比率,'事業主控（こちらにご入力下さい）'!AX20+1,FALSE)),"",VLOOKUP(E52,労務比率,'事業主控（こちらにご入力下さい）'!AX20+1,FALSE))</f>
        <v/>
      </c>
      <c r="I52" s="91">
        <f>'事業主控（こちらにご入力下さい）'!AH21</f>
        <v>0</v>
      </c>
      <c r="J52" s="91">
        <f>'事業主控（こちらにご入力下さい）'!AH20</f>
        <v>0</v>
      </c>
      <c r="K52" s="91">
        <f>'事業主控（こちらにご入力下さい）'!AN20</f>
        <v>0</v>
      </c>
      <c r="L52" s="91">
        <f t="shared" si="17"/>
        <v>0</v>
      </c>
      <c r="M52" s="91">
        <f t="shared" si="20"/>
        <v>0</v>
      </c>
      <c r="N52" s="91">
        <f t="shared" si="21"/>
        <v>0</v>
      </c>
      <c r="O52" s="91">
        <f t="shared" si="19"/>
        <v>0</v>
      </c>
      <c r="R52" s="91">
        <f>IF(AND(J52=0,C52&gt;=設定シート!E$85,C52&lt;=設定シート!G$85),1,0)</f>
        <v>0</v>
      </c>
    </row>
    <row r="53" spans="1:18" ht="15" customHeight="1" x14ac:dyDescent="0.15">
      <c r="B53" s="91">
        <v>4</v>
      </c>
      <c r="C53" s="91" t="str">
        <f>'事業主控（こちらにご入力下さい）'!AV22</f>
        <v/>
      </c>
      <c r="E53" s="91">
        <f>'事業主控（こちらにご入力下さい）'!$F$26</f>
        <v>0</v>
      </c>
      <c r="F53" s="91" t="str">
        <f>'事業主控（こちらにご入力下さい）'!AW22</f>
        <v>下</v>
      </c>
      <c r="G53" s="91" t="str">
        <f>IF(ISERROR(VLOOKUP(E53,労務比率,'事業主控（こちらにご入力下さい）'!AX22,FALSE)),"",VLOOKUP(E53,労務比率,'事業主控（こちらにご入力下さい）'!AX22,FALSE))</f>
        <v/>
      </c>
      <c r="H53" s="91" t="str">
        <f>IF(ISERROR(VLOOKUP(E53,労務比率,'事業主控（こちらにご入力下さい）'!AX22+1,FALSE)),"",VLOOKUP(E53,労務比率,'事業主控（こちらにご入力下さい）'!AX22+1,FALSE))</f>
        <v/>
      </c>
      <c r="I53" s="91">
        <f>'事業主控（こちらにご入力下さい）'!AH23</f>
        <v>0</v>
      </c>
      <c r="J53" s="91">
        <f>'事業主控（こちらにご入力下さい）'!AH22</f>
        <v>0</v>
      </c>
      <c r="K53" s="91">
        <f>'事業主控（こちらにご入力下さい）'!AN22</f>
        <v>0</v>
      </c>
      <c r="L53" s="91">
        <f t="shared" si="17"/>
        <v>0</v>
      </c>
      <c r="M53" s="91">
        <f t="shared" si="20"/>
        <v>0</v>
      </c>
      <c r="N53" s="91">
        <f t="shared" si="21"/>
        <v>0</v>
      </c>
      <c r="O53" s="91">
        <f t="shared" si="19"/>
        <v>0</v>
      </c>
      <c r="R53" s="91">
        <f>IF(AND(J53=0,C53&gt;=設定シート!E$85,C53&lt;=設定シート!G$85),1,0)</f>
        <v>0</v>
      </c>
    </row>
    <row r="54" spans="1:18" ht="15" customHeight="1" x14ac:dyDescent="0.15">
      <c r="B54" s="91">
        <v>5</v>
      </c>
      <c r="C54" s="91" t="str">
        <f>'事業主控（こちらにご入力下さい）'!AV24</f>
        <v/>
      </c>
      <c r="E54" s="91">
        <f>'事業主控（こちらにご入力下さい）'!$F$26</f>
        <v>0</v>
      </c>
      <c r="F54" s="91" t="str">
        <f>'事業主控（こちらにご入力下さい）'!AW24</f>
        <v>下</v>
      </c>
      <c r="G54" s="91" t="str">
        <f>IF(ISERROR(VLOOKUP(E54,労務比率,'事業主控（こちらにご入力下さい）'!AX24,FALSE)),"",VLOOKUP(E54,労務比率,'事業主控（こちらにご入力下さい）'!AX24,FALSE))</f>
        <v/>
      </c>
      <c r="H54" s="91" t="str">
        <f>IF(ISERROR(VLOOKUP(E54,労務比率,'事業主控（こちらにご入力下さい）'!AX24+1,FALSE)),"",VLOOKUP(E54,労務比率,'事業主控（こちらにご入力下さい）'!AX24+1,FALSE))</f>
        <v/>
      </c>
      <c r="I54" s="91">
        <f>'事業主控（こちらにご入力下さい）'!AH25</f>
        <v>0</v>
      </c>
      <c r="J54" s="91">
        <f>'事業主控（こちらにご入力下さい）'!AH24</f>
        <v>0</v>
      </c>
      <c r="K54" s="91">
        <f>'事業主控（こちらにご入力下さい）'!AN24</f>
        <v>0</v>
      </c>
      <c r="L54" s="91">
        <f t="shared" si="17"/>
        <v>0</v>
      </c>
      <c r="M54" s="91">
        <f>IF(ISERROR(L54*H54),0,L54*H54)</f>
        <v>0</v>
      </c>
      <c r="N54" s="91">
        <f t="shared" si="21"/>
        <v>0</v>
      </c>
      <c r="O54" s="91">
        <f t="shared" si="19"/>
        <v>0</v>
      </c>
      <c r="R54" s="91">
        <f>IF(AND(J54=0,C54&gt;=設定シート!E$85,C54&lt;=設定シート!G$85),1,0)</f>
        <v>0</v>
      </c>
    </row>
    <row r="55" spans="1:18" ht="15" customHeight="1" x14ac:dyDescent="0.15">
      <c r="A55" s="91">
        <v>2</v>
      </c>
      <c r="B55" s="91">
        <v>1</v>
      </c>
      <c r="C55" s="91" t="str">
        <f>'事業主控（こちらにご入力下さい）'!AV62</f>
        <v/>
      </c>
      <c r="E55" s="91">
        <f>'事業主控（こちらにご入力下さい）'!$F$80</f>
        <v>0</v>
      </c>
      <c r="F55" s="91" t="str">
        <f>'事業主控（こちらにご入力下さい）'!AW62</f>
        <v>下</v>
      </c>
      <c r="G55" s="91" t="str">
        <f>IF(ISERROR(VLOOKUP(E55,労務比率,'事業主控（こちらにご入力下さい）'!AX62,FALSE)),"",VLOOKUP(E55,労務比率,'事業主控（こちらにご入力下さい）'!AX62,FALSE))</f>
        <v/>
      </c>
      <c r="H55" s="91" t="str">
        <f>IF(ISERROR(VLOOKUP(E55,労務比率,'事業主控（こちらにご入力下さい）'!AX62+1,FALSE)),"",VLOOKUP(E55,労務比率,'事業主控（こちらにご入力下さい）'!AX62+1,FALSE))</f>
        <v/>
      </c>
      <c r="I55" s="91">
        <f>'事業主控（こちらにご入力下さい）'!AH63</f>
        <v>0</v>
      </c>
      <c r="J55" s="91">
        <f>'事業主控（こちらにご入力下さい）'!AH62</f>
        <v>0</v>
      </c>
      <c r="K55" s="91">
        <f>'事業主控（こちらにご入力下さい）'!AN62</f>
        <v>0</v>
      </c>
      <c r="L55" s="91">
        <f t="shared" si="17"/>
        <v>0</v>
      </c>
      <c r="M55" s="91">
        <f>IF(ISERROR(L55*H55),0,L55*H55)</f>
        <v>0</v>
      </c>
      <c r="N55" s="91">
        <f t="shared" si="21"/>
        <v>0</v>
      </c>
      <c r="O55" s="91">
        <f t="shared" si="19"/>
        <v>0</v>
      </c>
      <c r="P55" s="91">
        <f>INT(SUMIF(O55:O63,0,I55:I63)*105/108)</f>
        <v>0</v>
      </c>
      <c r="Q55" s="91">
        <f>INT(P55*IF(COUNTIF(R55:R63,1)=0,0,SUMIF(R55:R63,1,G55:G63)/COUNTIF(R55:R63,1))/100)</f>
        <v>0</v>
      </c>
      <c r="R55" s="91">
        <f>IF(AND(J55=0,C55&gt;=設定シート!E$85,C55&lt;=設定シート!G$85),1,0)</f>
        <v>0</v>
      </c>
    </row>
    <row r="56" spans="1:18" ht="15" customHeight="1" x14ac:dyDescent="0.15">
      <c r="B56" s="91">
        <v>2</v>
      </c>
      <c r="C56" s="91" t="str">
        <f>'事業主控（こちらにご入力下さい）'!AV64</f>
        <v/>
      </c>
      <c r="E56" s="91">
        <f>'事業主控（こちらにご入力下さい）'!$F$80</f>
        <v>0</v>
      </c>
      <c r="F56" s="91" t="str">
        <f>'事業主控（こちらにご入力下さい）'!AW64</f>
        <v>下</v>
      </c>
      <c r="G56" s="91" t="str">
        <f>IF(ISERROR(VLOOKUP(E56,労務比率,'事業主控（こちらにご入力下さい）'!AX64,FALSE)),"",VLOOKUP(E56,労務比率,'事業主控（こちらにご入力下さい）'!AX64,FALSE))</f>
        <v/>
      </c>
      <c r="H56" s="91" t="str">
        <f>IF(ISERROR(VLOOKUP(E56,労務比率,'事業主控（こちらにご入力下さい）'!AX64+1,FALSE)),"",VLOOKUP(E56,労務比率,'事業主控（こちらにご入力下さい）'!AX64+1,FALSE))</f>
        <v/>
      </c>
      <c r="I56" s="91">
        <f>'事業主控（こちらにご入力下さい）'!AH65</f>
        <v>0</v>
      </c>
      <c r="J56" s="91">
        <f>'事業主控（こちらにご入力下さい）'!AH64</f>
        <v>0</v>
      </c>
      <c r="K56" s="91">
        <f>'事業主控（こちらにご入力下さい）'!AN64</f>
        <v>0</v>
      </c>
      <c r="L56" s="91">
        <f t="shared" si="17"/>
        <v>0</v>
      </c>
      <c r="M56" s="91">
        <f t="shared" ref="M56:M119" si="22">IF(ISERROR(L56*H56),0,L56*H56)</f>
        <v>0</v>
      </c>
      <c r="N56" s="91">
        <f t="shared" si="21"/>
        <v>0</v>
      </c>
      <c r="O56" s="91">
        <f t="shared" si="19"/>
        <v>0</v>
      </c>
      <c r="R56" s="91">
        <f>IF(AND(J56=0,C56&gt;=設定シート!E$85,C56&lt;=設定シート!G$85),1,0)</f>
        <v>0</v>
      </c>
    </row>
    <row r="57" spans="1:18" ht="15" customHeight="1" x14ac:dyDescent="0.15">
      <c r="B57" s="91">
        <v>3</v>
      </c>
      <c r="C57" s="91" t="str">
        <f>'事業主控（こちらにご入力下さい）'!AV66</f>
        <v/>
      </c>
      <c r="E57" s="91">
        <f>'事業主控（こちらにご入力下さい）'!$F$80</f>
        <v>0</v>
      </c>
      <c r="F57" s="91" t="str">
        <f>'事業主控（こちらにご入力下さい）'!AW66</f>
        <v>下</v>
      </c>
      <c r="G57" s="91" t="str">
        <f>IF(ISERROR(VLOOKUP(E57,労務比率,'事業主控（こちらにご入力下さい）'!AX66,FALSE)),"",VLOOKUP(E57,労務比率,'事業主控（こちらにご入力下さい）'!AX66,FALSE))</f>
        <v/>
      </c>
      <c r="H57" s="91" t="str">
        <f>IF(ISERROR(VLOOKUP(E57,労務比率,'事業主控（こちらにご入力下さい）'!AX66+1,FALSE)),"",VLOOKUP(E57,労務比率,'事業主控（こちらにご入力下さい）'!AX66+1,FALSE))</f>
        <v/>
      </c>
      <c r="I57" s="91">
        <f>'事業主控（こちらにご入力下さい）'!AH67</f>
        <v>0</v>
      </c>
      <c r="J57" s="91">
        <f>'事業主控（こちらにご入力下さい）'!AH66</f>
        <v>0</v>
      </c>
      <c r="K57" s="91">
        <f>'事業主控（こちらにご入力下さい）'!AN66</f>
        <v>0</v>
      </c>
      <c r="L57" s="91">
        <f t="shared" si="17"/>
        <v>0</v>
      </c>
      <c r="M57" s="91">
        <f t="shared" si="22"/>
        <v>0</v>
      </c>
      <c r="N57" s="91">
        <f t="shared" si="21"/>
        <v>0</v>
      </c>
      <c r="O57" s="91">
        <f t="shared" si="19"/>
        <v>0</v>
      </c>
      <c r="R57" s="91">
        <f>IF(AND(J57=0,C57&gt;=設定シート!E$85,C57&lt;=設定シート!G$85),1,0)</f>
        <v>0</v>
      </c>
    </row>
    <row r="58" spans="1:18" ht="15" customHeight="1" x14ac:dyDescent="0.15">
      <c r="B58" s="91">
        <v>4</v>
      </c>
      <c r="C58" s="91" t="str">
        <f>'事業主控（こちらにご入力下さい）'!AV68</f>
        <v/>
      </c>
      <c r="E58" s="91">
        <f>'事業主控（こちらにご入力下さい）'!$F$80</f>
        <v>0</v>
      </c>
      <c r="F58" s="91" t="str">
        <f>'事業主控（こちらにご入力下さい）'!AW68</f>
        <v>下</v>
      </c>
      <c r="G58" s="91" t="str">
        <f>IF(ISERROR(VLOOKUP(E58,労務比率,'事業主控（こちらにご入力下さい）'!AX68,FALSE)),"",VLOOKUP(E58,労務比率,'事業主控（こちらにご入力下さい）'!AX68,FALSE))</f>
        <v/>
      </c>
      <c r="H58" s="91" t="str">
        <f>IF(ISERROR(VLOOKUP(E58,労務比率,'事業主控（こちらにご入力下さい）'!AX68+1,FALSE)),"",VLOOKUP(E58,労務比率,'事業主控（こちらにご入力下さい）'!AX68+1,FALSE))</f>
        <v/>
      </c>
      <c r="I58" s="91">
        <f>'事業主控（こちらにご入力下さい）'!AH69</f>
        <v>0</v>
      </c>
      <c r="J58" s="91">
        <f>'事業主控（こちらにご入力下さい）'!AH68</f>
        <v>0</v>
      </c>
      <c r="K58" s="91">
        <f>'事業主控（こちらにご入力下さい）'!AN68</f>
        <v>0</v>
      </c>
      <c r="L58" s="91">
        <f t="shared" si="17"/>
        <v>0</v>
      </c>
      <c r="M58" s="91">
        <f t="shared" si="22"/>
        <v>0</v>
      </c>
      <c r="N58" s="91">
        <f t="shared" si="21"/>
        <v>0</v>
      </c>
      <c r="O58" s="91">
        <f t="shared" si="19"/>
        <v>0</v>
      </c>
      <c r="R58" s="91">
        <f>IF(AND(J58=0,C58&gt;=設定シート!E$85,C58&lt;=設定シート!G$85),1,0)</f>
        <v>0</v>
      </c>
    </row>
    <row r="59" spans="1:18" ht="15" customHeight="1" x14ac:dyDescent="0.15">
      <c r="B59" s="91">
        <v>5</v>
      </c>
      <c r="C59" s="91" t="str">
        <f>'事業主控（こちらにご入力下さい）'!AV70</f>
        <v/>
      </c>
      <c r="E59" s="91">
        <f>'事業主控（こちらにご入力下さい）'!$F$80</f>
        <v>0</v>
      </c>
      <c r="F59" s="91" t="str">
        <f>'事業主控（こちらにご入力下さい）'!AW70</f>
        <v>下</v>
      </c>
      <c r="G59" s="91" t="str">
        <f>IF(ISERROR(VLOOKUP(E59,労務比率,'事業主控（こちらにご入力下さい）'!AX70,FALSE)),"",VLOOKUP(E59,労務比率,'事業主控（こちらにご入力下さい）'!AX70,FALSE))</f>
        <v/>
      </c>
      <c r="H59" s="91" t="str">
        <f>IF(ISERROR(VLOOKUP(E59,労務比率,'事業主控（こちらにご入力下さい）'!AX70+1,FALSE)),"",VLOOKUP(E59,労務比率,'事業主控（こちらにご入力下さい）'!AX70+1,FALSE))</f>
        <v/>
      </c>
      <c r="I59" s="91">
        <f>'事業主控（こちらにご入力下さい）'!AH71</f>
        <v>0</v>
      </c>
      <c r="J59" s="91">
        <f>'事業主控（こちらにご入力下さい）'!AH70</f>
        <v>0</v>
      </c>
      <c r="K59" s="91">
        <f>'事業主控（こちらにご入力下さい）'!AN70</f>
        <v>0</v>
      </c>
      <c r="L59" s="91">
        <f t="shared" si="17"/>
        <v>0</v>
      </c>
      <c r="M59" s="91">
        <f t="shared" si="22"/>
        <v>0</v>
      </c>
      <c r="N59" s="91">
        <f t="shared" si="21"/>
        <v>0</v>
      </c>
      <c r="O59" s="91">
        <f t="shared" si="19"/>
        <v>0</v>
      </c>
      <c r="R59" s="91">
        <f>IF(AND(J59=0,C59&gt;=設定シート!E$85,C59&lt;=設定シート!G$85),1,0)</f>
        <v>0</v>
      </c>
    </row>
    <row r="60" spans="1:18" ht="15" customHeight="1" x14ac:dyDescent="0.15">
      <c r="B60" s="91">
        <v>6</v>
      </c>
      <c r="C60" s="91" t="str">
        <f>'事業主控（こちらにご入力下さい）'!AV72</f>
        <v/>
      </c>
      <c r="E60" s="91">
        <f>'事業主控（こちらにご入力下さい）'!$F$80</f>
        <v>0</v>
      </c>
      <c r="F60" s="91" t="str">
        <f>'事業主控（こちらにご入力下さい）'!AW72</f>
        <v>下</v>
      </c>
      <c r="G60" s="91" t="str">
        <f>IF(ISERROR(VLOOKUP(E60,労務比率,'事業主控（こちらにご入力下さい）'!AX72,FALSE)),"",VLOOKUP(E60,労務比率,'事業主控（こちらにご入力下さい）'!AX72,FALSE))</f>
        <v/>
      </c>
      <c r="H60" s="91" t="str">
        <f>IF(ISERROR(VLOOKUP(E60,労務比率,'事業主控（こちらにご入力下さい）'!AX72+1,FALSE)),"",VLOOKUP(E60,労務比率,'事業主控（こちらにご入力下さい）'!AX72+1,FALSE))</f>
        <v/>
      </c>
      <c r="I60" s="91">
        <f>'事業主控（こちらにご入力下さい）'!AH73</f>
        <v>0</v>
      </c>
      <c r="J60" s="91">
        <f>'事業主控（こちらにご入力下さい）'!AH72</f>
        <v>0</v>
      </c>
      <c r="K60" s="91">
        <f>'事業主控（こちらにご入力下さい）'!AN72</f>
        <v>0</v>
      </c>
      <c r="L60" s="91">
        <f t="shared" si="17"/>
        <v>0</v>
      </c>
      <c r="M60" s="91">
        <f t="shared" si="22"/>
        <v>0</v>
      </c>
      <c r="N60" s="91">
        <f t="shared" si="21"/>
        <v>0</v>
      </c>
      <c r="O60" s="91">
        <f t="shared" si="19"/>
        <v>0</v>
      </c>
      <c r="R60" s="91">
        <f>IF(AND(J60=0,C60&gt;=設定シート!E$85,C60&lt;=設定シート!G$85),1,0)</f>
        <v>0</v>
      </c>
    </row>
    <row r="61" spans="1:18" ht="15" customHeight="1" x14ac:dyDescent="0.15">
      <c r="B61" s="91">
        <v>7</v>
      </c>
      <c r="C61" s="91" t="str">
        <f>'事業主控（こちらにご入力下さい）'!AV74</f>
        <v/>
      </c>
      <c r="E61" s="91">
        <f>'事業主控（こちらにご入力下さい）'!$F$80</f>
        <v>0</v>
      </c>
      <c r="F61" s="91" t="str">
        <f>'事業主控（こちらにご入力下さい）'!AW74</f>
        <v>下</v>
      </c>
      <c r="G61" s="91" t="str">
        <f>IF(ISERROR(VLOOKUP(E61,労務比率,'事業主控（こちらにご入力下さい）'!AX74,FALSE)),"",VLOOKUP(E61,労務比率,'事業主控（こちらにご入力下さい）'!AX74,FALSE))</f>
        <v/>
      </c>
      <c r="H61" s="91" t="str">
        <f>IF(ISERROR(VLOOKUP(E61,労務比率,'事業主控（こちらにご入力下さい）'!AX74+1,FALSE)),"",VLOOKUP(E61,労務比率,'事業主控（こちらにご入力下さい）'!AX74+1,FALSE))</f>
        <v/>
      </c>
      <c r="I61" s="91">
        <f>'事業主控（こちらにご入力下さい）'!AH75</f>
        <v>0</v>
      </c>
      <c r="J61" s="91">
        <f>'事業主控（こちらにご入力下さい）'!AH74</f>
        <v>0</v>
      </c>
      <c r="K61" s="91">
        <f>'事業主控（こちらにご入力下さい）'!AN74</f>
        <v>0</v>
      </c>
      <c r="L61" s="91">
        <f t="shared" si="17"/>
        <v>0</v>
      </c>
      <c r="M61" s="91">
        <f t="shared" si="22"/>
        <v>0</v>
      </c>
      <c r="N61" s="91">
        <f t="shared" si="21"/>
        <v>0</v>
      </c>
      <c r="O61" s="91">
        <f t="shared" si="19"/>
        <v>0</v>
      </c>
      <c r="R61" s="91">
        <f>IF(AND(J61=0,C61&gt;=設定シート!E$85,C61&lt;=設定シート!G$85),1,0)</f>
        <v>0</v>
      </c>
    </row>
    <row r="62" spans="1:18" ht="15" customHeight="1" x14ac:dyDescent="0.15">
      <c r="B62" s="91">
        <v>8</v>
      </c>
      <c r="C62" s="91" t="str">
        <f>'事業主控（こちらにご入力下さい）'!AV76</f>
        <v/>
      </c>
      <c r="E62" s="91">
        <f>'事業主控（こちらにご入力下さい）'!$F$80</f>
        <v>0</v>
      </c>
      <c r="F62" s="91" t="str">
        <f>'事業主控（こちらにご入力下さい）'!AW76</f>
        <v>下</v>
      </c>
      <c r="G62" s="91" t="str">
        <f>IF(ISERROR(VLOOKUP(E62,労務比率,'事業主控（こちらにご入力下さい）'!AX76,FALSE)),"",VLOOKUP(E62,労務比率,'事業主控（こちらにご入力下さい）'!AX76,FALSE))</f>
        <v/>
      </c>
      <c r="H62" s="91" t="str">
        <f>IF(ISERROR(VLOOKUP(E62,労務比率,'事業主控（こちらにご入力下さい）'!AX76+1,FALSE)),"",VLOOKUP(E62,労務比率,'事業主控（こちらにご入力下さい）'!AX76+1,FALSE))</f>
        <v/>
      </c>
      <c r="I62" s="91">
        <f>'事業主控（こちらにご入力下さい）'!AH77</f>
        <v>0</v>
      </c>
      <c r="J62" s="91">
        <f>'事業主控（こちらにご入力下さい）'!AH76</f>
        <v>0</v>
      </c>
      <c r="K62" s="91">
        <f>'事業主控（こちらにご入力下さい）'!AN76</f>
        <v>0</v>
      </c>
      <c r="L62" s="91">
        <f t="shared" si="17"/>
        <v>0</v>
      </c>
      <c r="M62" s="91">
        <f t="shared" si="22"/>
        <v>0</v>
      </c>
      <c r="N62" s="91">
        <f t="shared" si="21"/>
        <v>0</v>
      </c>
      <c r="O62" s="91">
        <f t="shared" si="19"/>
        <v>0</v>
      </c>
      <c r="R62" s="91">
        <f>IF(AND(J62=0,C62&gt;=設定シート!E$85,C62&lt;=設定シート!G$85),1,0)</f>
        <v>0</v>
      </c>
    </row>
    <row r="63" spans="1:18" ht="15" customHeight="1" x14ac:dyDescent="0.15">
      <c r="B63" s="91">
        <v>9</v>
      </c>
      <c r="C63" s="91" t="str">
        <f>'事業主控（こちらにご入力下さい）'!AV78</f>
        <v/>
      </c>
      <c r="E63" s="91">
        <f>'事業主控（こちらにご入力下さい）'!$F$80</f>
        <v>0</v>
      </c>
      <c r="F63" s="91" t="str">
        <f>'事業主控（こちらにご入力下さい）'!AW78</f>
        <v>下</v>
      </c>
      <c r="G63" s="91" t="str">
        <f>IF(ISERROR(VLOOKUP(E63,労務比率,'事業主控（こちらにご入力下さい）'!AX78,FALSE)),"",VLOOKUP(E63,労務比率,'事業主控（こちらにご入力下さい）'!AX78,FALSE))</f>
        <v/>
      </c>
      <c r="H63" s="91" t="str">
        <f>IF(ISERROR(VLOOKUP(E63,労務比率,'事業主控（こちらにご入力下さい）'!AX78+1,FALSE)),"",VLOOKUP(E63,労務比率,'事業主控（こちらにご入力下さい）'!AX78+1,FALSE))</f>
        <v/>
      </c>
      <c r="I63" s="91">
        <f>'事業主控（こちらにご入力下さい）'!AH79</f>
        <v>0</v>
      </c>
      <c r="J63" s="91">
        <f>'事業主控（こちらにご入力下さい）'!AH78</f>
        <v>0</v>
      </c>
      <c r="K63" s="91">
        <f>'事業主控（こちらにご入力下さい）'!AN78</f>
        <v>0</v>
      </c>
      <c r="L63" s="91">
        <f t="shared" si="17"/>
        <v>0</v>
      </c>
      <c r="M63" s="91">
        <f t="shared" si="22"/>
        <v>0</v>
      </c>
      <c r="N63" s="91">
        <f t="shared" si="21"/>
        <v>0</v>
      </c>
      <c r="O63" s="91">
        <f t="shared" si="19"/>
        <v>0</v>
      </c>
      <c r="R63" s="91">
        <f>IF(AND(J63=0,C63&gt;=設定シート!E$85,C63&lt;=設定シート!G$85),1,0)</f>
        <v>0</v>
      </c>
    </row>
    <row r="64" spans="1:18" ht="15" customHeight="1" x14ac:dyDescent="0.15">
      <c r="A64" s="91">
        <v>3</v>
      </c>
      <c r="B64" s="91">
        <v>1</v>
      </c>
      <c r="C64" s="91" t="str">
        <f>'事業主控（こちらにご入力下さい）'!AV109</f>
        <v/>
      </c>
      <c r="E64" s="91">
        <f>'事業主控（こちらにご入力下さい）'!$F$127</f>
        <v>0</v>
      </c>
      <c r="F64" s="91" t="str">
        <f>'事業主控（こちらにご入力下さい）'!AW109</f>
        <v>下</v>
      </c>
      <c r="G64" s="91" t="str">
        <f>IF(ISERROR(VLOOKUP(E64,労務比率,'事業主控（こちらにご入力下さい）'!AX109,FALSE)),"",VLOOKUP(E64,労務比率,'事業主控（こちらにご入力下さい）'!AX109,FALSE))</f>
        <v/>
      </c>
      <c r="H64" s="91" t="str">
        <f>IF(ISERROR(VLOOKUP(E64,労務比率,'事業主控（こちらにご入力下さい）'!AX109+1,FALSE)),"",VLOOKUP(E64,労務比率,'事業主控（こちらにご入力下さい）'!AX109+1,FALSE))</f>
        <v/>
      </c>
      <c r="I64" s="91">
        <f>'事業主控（こちらにご入力下さい）'!AH110</f>
        <v>0</v>
      </c>
      <c r="J64" s="91">
        <f>'事業主控（こちらにご入力下さい）'!AH109</f>
        <v>0</v>
      </c>
      <c r="K64" s="91">
        <f>'事業主控（こちらにご入力下さい）'!AN109</f>
        <v>0</v>
      </c>
      <c r="L64" s="91">
        <f t="shared" si="17"/>
        <v>0</v>
      </c>
      <c r="M64" s="91">
        <f t="shared" si="22"/>
        <v>0</v>
      </c>
      <c r="N64" s="91">
        <f t="shared" si="21"/>
        <v>0</v>
      </c>
      <c r="O64" s="91">
        <f t="shared" si="19"/>
        <v>0</v>
      </c>
      <c r="P64" s="91">
        <f>INT(SUMIF(O64:O72,0,I64:I72)*105/108)</f>
        <v>0</v>
      </c>
      <c r="Q64" s="91">
        <f>INT(P64*IF(COUNTIF(R64:R72,1)=0,0,SUMIF(R64:R72,1,G64:G72)/COUNTIF(R64:R72,1))/100)</f>
        <v>0</v>
      </c>
      <c r="R64" s="91">
        <f>IF(AND(J64=0,C64&gt;=設定シート!E$85,C64&lt;=設定シート!G$85),1,0)</f>
        <v>0</v>
      </c>
    </row>
    <row r="65" spans="1:18" ht="15" customHeight="1" x14ac:dyDescent="0.15">
      <c r="B65" s="91">
        <v>2</v>
      </c>
      <c r="C65" s="91" t="str">
        <f>'事業主控（こちらにご入力下さい）'!AV111</f>
        <v/>
      </c>
      <c r="E65" s="91">
        <f>'事業主控（こちらにご入力下さい）'!$F$127</f>
        <v>0</v>
      </c>
      <c r="F65" s="91" t="str">
        <f>'事業主控（こちらにご入力下さい）'!AW111</f>
        <v>下</v>
      </c>
      <c r="G65" s="91" t="str">
        <f>IF(ISERROR(VLOOKUP(E65,労務比率,'事業主控（こちらにご入力下さい）'!AX111,FALSE)),"",VLOOKUP(E65,労務比率,'事業主控（こちらにご入力下さい）'!AX111,FALSE))</f>
        <v/>
      </c>
      <c r="H65" s="91" t="str">
        <f>IF(ISERROR(VLOOKUP(E65,労務比率,'事業主控（こちらにご入力下さい）'!AX111+1,FALSE)),"",VLOOKUP(E65,労務比率,'事業主控（こちらにご入力下さい）'!AX111+1,FALSE))</f>
        <v/>
      </c>
      <c r="I65" s="91">
        <f>'事業主控（こちらにご入力下さい）'!AH112</f>
        <v>0</v>
      </c>
      <c r="J65" s="91">
        <f>'事業主控（こちらにご入力下さい）'!AH111</f>
        <v>0</v>
      </c>
      <c r="K65" s="91">
        <f>'事業主控（こちらにご入力下さい）'!AN111</f>
        <v>0</v>
      </c>
      <c r="L65" s="91">
        <f t="shared" si="17"/>
        <v>0</v>
      </c>
      <c r="M65" s="91">
        <f t="shared" si="22"/>
        <v>0</v>
      </c>
      <c r="N65" s="91">
        <f t="shared" si="21"/>
        <v>0</v>
      </c>
      <c r="O65" s="91">
        <f t="shared" si="19"/>
        <v>0</v>
      </c>
      <c r="R65" s="91">
        <f>IF(AND(J65=0,C65&gt;=設定シート!E$85,C65&lt;=設定シート!G$85),1,0)</f>
        <v>0</v>
      </c>
    </row>
    <row r="66" spans="1:18" ht="15" customHeight="1" x14ac:dyDescent="0.15">
      <c r="B66" s="91">
        <v>3</v>
      </c>
      <c r="C66" s="91" t="str">
        <f>'事業主控（こちらにご入力下さい）'!AV113</f>
        <v/>
      </c>
      <c r="E66" s="91">
        <f>'事業主控（こちらにご入力下さい）'!$F$127</f>
        <v>0</v>
      </c>
      <c r="F66" s="91" t="str">
        <f>'事業主控（こちらにご入力下さい）'!AW113</f>
        <v>下</v>
      </c>
      <c r="G66" s="91" t="str">
        <f>IF(ISERROR(VLOOKUP(E66,労務比率,'事業主控（こちらにご入力下さい）'!AX113,FALSE)),"",VLOOKUP(E66,労務比率,'事業主控（こちらにご入力下さい）'!AX113,FALSE))</f>
        <v/>
      </c>
      <c r="H66" s="91" t="str">
        <f>IF(ISERROR(VLOOKUP(E66,労務比率,'事業主控（こちらにご入力下さい）'!AX113+1,FALSE)),"",VLOOKUP(E66,労務比率,'事業主控（こちらにご入力下さい）'!AX113+1,FALSE))</f>
        <v/>
      </c>
      <c r="I66" s="91">
        <f>'事業主控（こちらにご入力下さい）'!AH114</f>
        <v>0</v>
      </c>
      <c r="J66" s="91">
        <f>'事業主控（こちらにご入力下さい）'!AH113</f>
        <v>0</v>
      </c>
      <c r="K66" s="91">
        <f>'事業主控（こちらにご入力下さい）'!AN113</f>
        <v>0</v>
      </c>
      <c r="L66" s="91">
        <f t="shared" si="17"/>
        <v>0</v>
      </c>
      <c r="M66" s="91">
        <f t="shared" si="22"/>
        <v>0</v>
      </c>
      <c r="N66" s="91">
        <f t="shared" si="21"/>
        <v>0</v>
      </c>
      <c r="O66" s="91">
        <f t="shared" ref="O66:O73" si="23">IF(I66=N66,IF(ISERROR(ROUNDDOWN(I66*G66/100,0)+K66),0,ROUNDDOWN(I66*G66/100,0)+K66),0)</f>
        <v>0</v>
      </c>
      <c r="R66" s="91">
        <f>IF(AND(J66=0,C66&gt;=設定シート!E$85,C66&lt;=設定シート!G$85),1,0)</f>
        <v>0</v>
      </c>
    </row>
    <row r="67" spans="1:18" ht="15" customHeight="1" x14ac:dyDescent="0.15">
      <c r="B67" s="91">
        <v>4</v>
      </c>
      <c r="C67" s="91" t="str">
        <f>'事業主控（こちらにご入力下さい）'!AV115</f>
        <v/>
      </c>
      <c r="E67" s="91">
        <f>'事業主控（こちらにご入力下さい）'!$F$127</f>
        <v>0</v>
      </c>
      <c r="F67" s="91" t="str">
        <f>'事業主控（こちらにご入力下さい）'!AW115</f>
        <v>下</v>
      </c>
      <c r="G67" s="91" t="str">
        <f>IF(ISERROR(VLOOKUP(E67,労務比率,'事業主控（こちらにご入力下さい）'!AX115,FALSE)),"",VLOOKUP(E67,労務比率,'事業主控（こちらにご入力下さい）'!AX115,FALSE))</f>
        <v/>
      </c>
      <c r="H67" s="91" t="str">
        <f>IF(ISERROR(VLOOKUP(E67,労務比率,'事業主控（こちらにご入力下さい）'!AX115+1,FALSE)),"",VLOOKUP(E67,労務比率,'事業主控（こちらにご入力下さい）'!AX115+1,FALSE))</f>
        <v/>
      </c>
      <c r="I67" s="91">
        <f>'事業主控（こちらにご入力下さい）'!AH116</f>
        <v>0</v>
      </c>
      <c r="J67" s="91">
        <f>'事業主控（こちらにご入力下さい）'!AH115</f>
        <v>0</v>
      </c>
      <c r="K67" s="91">
        <f>'事業主控（こちらにご入力下さい）'!AN115</f>
        <v>0</v>
      </c>
      <c r="L67" s="91">
        <f t="shared" si="17"/>
        <v>0</v>
      </c>
      <c r="M67" s="91">
        <f t="shared" si="22"/>
        <v>0</v>
      </c>
      <c r="N67" s="91">
        <f t="shared" si="21"/>
        <v>0</v>
      </c>
      <c r="O67" s="91">
        <f t="shared" si="23"/>
        <v>0</v>
      </c>
      <c r="R67" s="91">
        <f>IF(AND(J67=0,C67&gt;=設定シート!E$85,C67&lt;=設定シート!G$85),1,0)</f>
        <v>0</v>
      </c>
    </row>
    <row r="68" spans="1:18" ht="15" customHeight="1" x14ac:dyDescent="0.15">
      <c r="B68" s="91">
        <v>5</v>
      </c>
      <c r="C68" s="91" t="str">
        <f>'事業主控（こちらにご入力下さい）'!AV117</f>
        <v/>
      </c>
      <c r="E68" s="91">
        <f>'事業主控（こちらにご入力下さい）'!$F$127</f>
        <v>0</v>
      </c>
      <c r="F68" s="91" t="str">
        <f>'事業主控（こちらにご入力下さい）'!AW117</f>
        <v>下</v>
      </c>
      <c r="G68" s="91" t="str">
        <f>IF(ISERROR(VLOOKUP(E68,労務比率,'事業主控（こちらにご入力下さい）'!AX117,FALSE)),"",VLOOKUP(E68,労務比率,'事業主控（こちらにご入力下さい）'!AX117,FALSE))</f>
        <v/>
      </c>
      <c r="H68" s="91" t="str">
        <f>IF(ISERROR(VLOOKUP(E68,労務比率,'事業主控（こちらにご入力下さい）'!AX117+1,FALSE)),"",VLOOKUP(E68,労務比率,'事業主控（こちらにご入力下さい）'!AX117+1,FALSE))</f>
        <v/>
      </c>
      <c r="I68" s="91">
        <f>'事業主控（こちらにご入力下さい）'!AH118</f>
        <v>0</v>
      </c>
      <c r="J68" s="91">
        <f>'事業主控（こちらにご入力下さい）'!AH117</f>
        <v>0</v>
      </c>
      <c r="K68" s="91">
        <f>'事業主控（こちらにご入力下さい）'!AN117</f>
        <v>0</v>
      </c>
      <c r="L68" s="91">
        <f t="shared" si="17"/>
        <v>0</v>
      </c>
      <c r="M68" s="91">
        <f t="shared" si="22"/>
        <v>0</v>
      </c>
      <c r="N68" s="91">
        <f t="shared" si="21"/>
        <v>0</v>
      </c>
      <c r="O68" s="91">
        <f t="shared" si="23"/>
        <v>0</v>
      </c>
      <c r="R68" s="91">
        <f>IF(AND(J68=0,C68&gt;=設定シート!E$85,C68&lt;=設定シート!G$85),1,0)</f>
        <v>0</v>
      </c>
    </row>
    <row r="69" spans="1:18" ht="15" customHeight="1" x14ac:dyDescent="0.15">
      <c r="B69" s="91">
        <v>6</v>
      </c>
      <c r="C69" s="91" t="str">
        <f>'事業主控（こちらにご入力下さい）'!AV119</f>
        <v/>
      </c>
      <c r="E69" s="91">
        <f>'事業主控（こちらにご入力下さい）'!$F$127</f>
        <v>0</v>
      </c>
      <c r="F69" s="91" t="str">
        <f>'事業主控（こちらにご入力下さい）'!AW119</f>
        <v>下</v>
      </c>
      <c r="G69" s="91" t="str">
        <f>IF(ISERROR(VLOOKUP(E69,労務比率,'事業主控（こちらにご入力下さい）'!AX119,FALSE)),"",VLOOKUP(E69,労務比率,'事業主控（こちらにご入力下さい）'!AX119,FALSE))</f>
        <v/>
      </c>
      <c r="H69" s="91" t="str">
        <f>IF(ISERROR(VLOOKUP(E69,労務比率,'事業主控（こちらにご入力下さい）'!AX119+1,FALSE)),"",VLOOKUP(E69,労務比率,'事業主控（こちらにご入力下さい）'!AX119+1,FALSE))</f>
        <v/>
      </c>
      <c r="I69" s="91">
        <f>'事業主控（こちらにご入力下さい）'!AH120</f>
        <v>0</v>
      </c>
      <c r="J69" s="91">
        <f>'事業主控（こちらにご入力下さい）'!AH119</f>
        <v>0</v>
      </c>
      <c r="K69" s="91">
        <f>'事業主控（こちらにご入力下さい）'!AN119</f>
        <v>0</v>
      </c>
      <c r="L69" s="91">
        <f t="shared" si="17"/>
        <v>0</v>
      </c>
      <c r="M69" s="91">
        <f t="shared" si="22"/>
        <v>0</v>
      </c>
      <c r="N69" s="91">
        <f t="shared" si="21"/>
        <v>0</v>
      </c>
      <c r="O69" s="91">
        <f t="shared" si="23"/>
        <v>0</v>
      </c>
      <c r="R69" s="91">
        <f>IF(AND(J69=0,C69&gt;=設定シート!E$85,C69&lt;=設定シート!G$85),1,0)</f>
        <v>0</v>
      </c>
    </row>
    <row r="70" spans="1:18" ht="15" customHeight="1" x14ac:dyDescent="0.15">
      <c r="B70" s="91">
        <v>7</v>
      </c>
      <c r="C70" s="91" t="str">
        <f>'事業主控（こちらにご入力下さい）'!AV121</f>
        <v/>
      </c>
      <c r="E70" s="91">
        <f>'事業主控（こちらにご入力下さい）'!$F$127</f>
        <v>0</v>
      </c>
      <c r="F70" s="91" t="str">
        <f>'事業主控（こちらにご入力下さい）'!AW121</f>
        <v>下</v>
      </c>
      <c r="G70" s="91" t="str">
        <f>IF(ISERROR(VLOOKUP(E70,労務比率,'事業主控（こちらにご入力下さい）'!AX121,FALSE)),"",VLOOKUP(E70,労務比率,'事業主控（こちらにご入力下さい）'!AX121,FALSE))</f>
        <v/>
      </c>
      <c r="H70" s="91" t="str">
        <f>IF(ISERROR(VLOOKUP(E70,労務比率,'事業主控（こちらにご入力下さい）'!AX121+1,FALSE)),"",VLOOKUP(E70,労務比率,'事業主控（こちらにご入力下さい）'!AX121+1,FALSE))</f>
        <v/>
      </c>
      <c r="I70" s="91">
        <f>'事業主控（こちらにご入力下さい）'!AH122</f>
        <v>0</v>
      </c>
      <c r="J70" s="91">
        <f>'事業主控（こちらにご入力下さい）'!AH121</f>
        <v>0</v>
      </c>
      <c r="K70" s="91">
        <f>'事業主控（こちらにご入力下さい）'!AN121</f>
        <v>0</v>
      </c>
      <c r="L70" s="91">
        <f t="shared" si="17"/>
        <v>0</v>
      </c>
      <c r="M70" s="91">
        <f t="shared" si="22"/>
        <v>0</v>
      </c>
      <c r="N70" s="91">
        <f t="shared" si="21"/>
        <v>0</v>
      </c>
      <c r="O70" s="91">
        <f t="shared" si="23"/>
        <v>0</v>
      </c>
      <c r="R70" s="91">
        <f>IF(AND(J70=0,C70&gt;=設定シート!E$85,C70&lt;=設定シート!G$85),1,0)</f>
        <v>0</v>
      </c>
    </row>
    <row r="71" spans="1:18" ht="15" customHeight="1" x14ac:dyDescent="0.15">
      <c r="B71" s="91">
        <v>8</v>
      </c>
      <c r="C71" s="91" t="str">
        <f>'事業主控（こちらにご入力下さい）'!AV123</f>
        <v/>
      </c>
      <c r="E71" s="91">
        <f>'事業主控（こちらにご入力下さい）'!$F$127</f>
        <v>0</v>
      </c>
      <c r="F71" s="91" t="str">
        <f>'事業主控（こちらにご入力下さい）'!AW123</f>
        <v>下</v>
      </c>
      <c r="G71" s="91" t="str">
        <f>IF(ISERROR(VLOOKUP(E71,労務比率,'事業主控（こちらにご入力下さい）'!AX123,FALSE)),"",VLOOKUP(E71,労務比率,'事業主控（こちらにご入力下さい）'!AX123,FALSE))</f>
        <v/>
      </c>
      <c r="H71" s="91" t="str">
        <f>IF(ISERROR(VLOOKUP(E71,労務比率,'事業主控（こちらにご入力下さい）'!AX123+1,FALSE)),"",VLOOKUP(E71,労務比率,'事業主控（こちらにご入力下さい）'!AX123+1,FALSE))</f>
        <v/>
      </c>
      <c r="I71" s="91">
        <f>'事業主控（こちらにご入力下さい）'!AH124</f>
        <v>0</v>
      </c>
      <c r="J71" s="91">
        <f>'事業主控（こちらにご入力下さい）'!AH123</f>
        <v>0</v>
      </c>
      <c r="K71" s="91">
        <f>'事業主控（こちらにご入力下さい）'!AN123</f>
        <v>0</v>
      </c>
      <c r="L71" s="91">
        <f t="shared" si="17"/>
        <v>0</v>
      </c>
      <c r="M71" s="91">
        <f t="shared" si="22"/>
        <v>0</v>
      </c>
      <c r="N71" s="91">
        <f t="shared" si="21"/>
        <v>0</v>
      </c>
      <c r="O71" s="91">
        <f t="shared" si="23"/>
        <v>0</v>
      </c>
      <c r="R71" s="91">
        <f>IF(AND(J71=0,C71&gt;=設定シート!E$85,C71&lt;=設定シート!G$85),1,0)</f>
        <v>0</v>
      </c>
    </row>
    <row r="72" spans="1:18" ht="15" customHeight="1" x14ac:dyDescent="0.15">
      <c r="B72" s="91">
        <v>9</v>
      </c>
      <c r="C72" s="91" t="str">
        <f>'事業主控（こちらにご入力下さい）'!AV125</f>
        <v/>
      </c>
      <c r="E72" s="91">
        <f>'事業主控（こちらにご入力下さい）'!$F$127</f>
        <v>0</v>
      </c>
      <c r="F72" s="91" t="str">
        <f>'事業主控（こちらにご入力下さい）'!AW125</f>
        <v>下</v>
      </c>
      <c r="G72" s="91" t="str">
        <f>IF(ISERROR(VLOOKUP(E72,労務比率,'事業主控（こちらにご入力下さい）'!AX125,FALSE)),"",VLOOKUP(E72,労務比率,'事業主控（こちらにご入力下さい）'!AX125,FALSE))</f>
        <v/>
      </c>
      <c r="H72" s="91" t="str">
        <f>IF(ISERROR(VLOOKUP(E72,労務比率,'事業主控（こちらにご入力下さい）'!AX125+1,FALSE)),"",VLOOKUP(E72,労務比率,'事業主控（こちらにご入力下さい）'!AX125+1,FALSE))</f>
        <v/>
      </c>
      <c r="I72" s="91">
        <f>'事業主控（こちらにご入力下さい）'!AH126</f>
        <v>0</v>
      </c>
      <c r="J72" s="91">
        <f>'事業主控（こちらにご入力下さい）'!AH125</f>
        <v>0</v>
      </c>
      <c r="K72" s="91">
        <f>'事業主控（こちらにご入力下さい）'!AN125</f>
        <v>0</v>
      </c>
      <c r="L72" s="91">
        <f t="shared" si="17"/>
        <v>0</v>
      </c>
      <c r="M72" s="91">
        <f t="shared" si="22"/>
        <v>0</v>
      </c>
      <c r="N72" s="91">
        <f t="shared" si="21"/>
        <v>0</v>
      </c>
      <c r="O72" s="91">
        <f t="shared" si="23"/>
        <v>0</v>
      </c>
      <c r="R72" s="91">
        <f>IF(AND(J72=0,C72&gt;=設定シート!E$85,C72&lt;=設定シート!G$85),1,0)</f>
        <v>0</v>
      </c>
    </row>
    <row r="73" spans="1:18" ht="15" customHeight="1" x14ac:dyDescent="0.15">
      <c r="A73" s="91">
        <v>4</v>
      </c>
      <c r="B73" s="91">
        <v>1</v>
      </c>
      <c r="C73" s="91" t="str">
        <f>'事業主控（こちらにご入力下さい）'!AV156</f>
        <v/>
      </c>
      <c r="E73" s="91">
        <f>'事業主控（こちらにご入力下さい）'!$F$174</f>
        <v>0</v>
      </c>
      <c r="F73" s="91" t="str">
        <f>'事業主控（こちらにご入力下さい）'!AW156</f>
        <v>下</v>
      </c>
      <c r="G73" s="91" t="str">
        <f>IF(ISERROR(VLOOKUP(E73,労務比率,'事業主控（こちらにご入力下さい）'!AX156,FALSE)),"",VLOOKUP(E73,労務比率,'事業主控（こちらにご入力下さい）'!AX156,FALSE))</f>
        <v/>
      </c>
      <c r="H73" s="91" t="str">
        <f>IF(ISERROR(VLOOKUP(E73,労務比率,'事業主控（こちらにご入力下さい）'!AX156+1,FALSE)),"",VLOOKUP(E73,労務比率,'事業主控（こちらにご入力下さい）'!AX156+1,FALSE))</f>
        <v/>
      </c>
      <c r="I73" s="91">
        <f>'事業主控（こちらにご入力下さい）'!AH157</f>
        <v>0</v>
      </c>
      <c r="J73" s="91">
        <f>'事業主控（こちらにご入力下さい）'!AH156</f>
        <v>0</v>
      </c>
      <c r="K73" s="91">
        <f>'事業主控（こちらにご入力下さい）'!AN156</f>
        <v>0</v>
      </c>
      <c r="L73" s="91">
        <f t="shared" si="17"/>
        <v>0</v>
      </c>
      <c r="M73" s="91">
        <f t="shared" si="22"/>
        <v>0</v>
      </c>
      <c r="N73" s="91">
        <f t="shared" si="21"/>
        <v>0</v>
      </c>
      <c r="O73" s="91">
        <f t="shared" si="23"/>
        <v>0</v>
      </c>
      <c r="P73" s="91">
        <f>INT(SUMIF(O73:O81,0,I73:I81)*105/108)</f>
        <v>0</v>
      </c>
      <c r="Q73" s="91">
        <f>INT(P73*IF(COUNTIF(R73:R81,1)=0,0,SUMIF(R73:R81,1,G73:G81)/COUNTIF(R73:R81,1))/100)</f>
        <v>0</v>
      </c>
      <c r="R73" s="91">
        <f>IF(AND(J73=0,C73&gt;=設定シート!E$85,C73&lt;=設定シート!G$85),1,0)</f>
        <v>0</v>
      </c>
    </row>
    <row r="74" spans="1:18" ht="15" customHeight="1" x14ac:dyDescent="0.15">
      <c r="B74" s="91">
        <v>2</v>
      </c>
      <c r="C74" s="91" t="str">
        <f>'事業主控（こちらにご入力下さい）'!AV158</f>
        <v/>
      </c>
      <c r="E74" s="91">
        <f>'事業主控（こちらにご入力下さい）'!$F$174</f>
        <v>0</v>
      </c>
      <c r="F74" s="91" t="str">
        <f>'事業主控（こちらにご入力下さい）'!AW158</f>
        <v>下</v>
      </c>
      <c r="G74" s="91" t="str">
        <f>IF(ISERROR(VLOOKUP(E74,労務比率,'事業主控（こちらにご入力下さい）'!AX158,FALSE)),"",VLOOKUP(E74,労務比率,'事業主控（こちらにご入力下さい）'!AX158,FALSE))</f>
        <v/>
      </c>
      <c r="H74" s="91" t="str">
        <f>IF(ISERROR(VLOOKUP(E74,労務比率,'事業主控（こちらにご入力下さい）'!AX158+1,FALSE)),"",VLOOKUP(E74,労務比率,'事業主控（こちらにご入力下さい）'!AX158+1,FALSE))</f>
        <v/>
      </c>
      <c r="I74" s="91">
        <f>'事業主控（こちらにご入力下さい）'!AH159</f>
        <v>0</v>
      </c>
      <c r="J74" s="91">
        <f>'事業主控（こちらにご入力下さい）'!AH158</f>
        <v>0</v>
      </c>
      <c r="K74" s="91">
        <f>'事業主控（こちらにご入力下さい）'!AN158</f>
        <v>0</v>
      </c>
      <c r="L74" s="91">
        <f t="shared" si="17"/>
        <v>0</v>
      </c>
      <c r="M74" s="91">
        <f t="shared" si="22"/>
        <v>0</v>
      </c>
      <c r="N74" s="91">
        <f t="shared" si="21"/>
        <v>0</v>
      </c>
      <c r="O74" s="91">
        <f t="shared" ref="O74:O84" si="24">IF(I74=N74,IF(ISERROR(ROUNDDOWN(I74*G74/100,0)+K74),0,ROUNDDOWN(I74*G74/100,0)+K74),0)</f>
        <v>0</v>
      </c>
      <c r="R74" s="91">
        <f>IF(AND(J74=0,C74&gt;=設定シート!E$85,C74&lt;=設定シート!G$85),1,0)</f>
        <v>0</v>
      </c>
    </row>
    <row r="75" spans="1:18" ht="15" customHeight="1" x14ac:dyDescent="0.15">
      <c r="B75" s="91">
        <v>3</v>
      </c>
      <c r="C75" s="91" t="str">
        <f>'事業主控（こちらにご入力下さい）'!AV160</f>
        <v/>
      </c>
      <c r="E75" s="91">
        <f>'事業主控（こちらにご入力下さい）'!$F$174</f>
        <v>0</v>
      </c>
      <c r="F75" s="91" t="str">
        <f>'事業主控（こちらにご入力下さい）'!AW160</f>
        <v>下</v>
      </c>
      <c r="G75" s="91" t="str">
        <f>IF(ISERROR(VLOOKUP(E75,労務比率,'事業主控（こちらにご入力下さい）'!AX160,FALSE)),"",VLOOKUP(E75,労務比率,'事業主控（こちらにご入力下さい）'!AX160,FALSE))</f>
        <v/>
      </c>
      <c r="H75" s="91" t="str">
        <f>IF(ISERROR(VLOOKUP(E75,労務比率,'事業主控（こちらにご入力下さい）'!AX160+1,FALSE)),"",VLOOKUP(E75,労務比率,'事業主控（こちらにご入力下さい）'!AX160+1,FALSE))</f>
        <v/>
      </c>
      <c r="I75" s="91">
        <f>'事業主控（こちらにご入力下さい）'!AH161</f>
        <v>0</v>
      </c>
      <c r="J75" s="91">
        <f>'事業主控（こちらにご入力下さい）'!AH160</f>
        <v>0</v>
      </c>
      <c r="K75" s="91">
        <f>'事業主控（こちらにご入力下さい）'!AN160</f>
        <v>0</v>
      </c>
      <c r="L75" s="91">
        <f t="shared" si="17"/>
        <v>0</v>
      </c>
      <c r="M75" s="91">
        <f t="shared" si="22"/>
        <v>0</v>
      </c>
      <c r="N75" s="91">
        <f t="shared" si="21"/>
        <v>0</v>
      </c>
      <c r="O75" s="91">
        <f t="shared" si="24"/>
        <v>0</v>
      </c>
      <c r="R75" s="91">
        <f>IF(AND(J75=0,C75&gt;=設定シート!E$85,C75&lt;=設定シート!G$85),1,0)</f>
        <v>0</v>
      </c>
    </row>
    <row r="76" spans="1:18" ht="15" customHeight="1" x14ac:dyDescent="0.15">
      <c r="B76" s="91">
        <v>4</v>
      </c>
      <c r="C76" s="91" t="str">
        <f>'事業主控（こちらにご入力下さい）'!AV162</f>
        <v/>
      </c>
      <c r="E76" s="91">
        <f>'事業主控（こちらにご入力下さい）'!$F$174</f>
        <v>0</v>
      </c>
      <c r="F76" s="91" t="str">
        <f>'事業主控（こちらにご入力下さい）'!AW162</f>
        <v>下</v>
      </c>
      <c r="G76" s="91" t="str">
        <f>IF(ISERROR(VLOOKUP(E76,労務比率,'事業主控（こちらにご入力下さい）'!AX162,FALSE)),"",VLOOKUP(E76,労務比率,'事業主控（こちらにご入力下さい）'!AX162,FALSE))</f>
        <v/>
      </c>
      <c r="H76" s="91" t="str">
        <f>IF(ISERROR(VLOOKUP(E76,労務比率,'事業主控（こちらにご入力下さい）'!AX162+1,FALSE)),"",VLOOKUP(E76,労務比率,'事業主控（こちらにご入力下さい）'!AX162+1,FALSE))</f>
        <v/>
      </c>
      <c r="I76" s="91">
        <f>'事業主控（こちらにご入力下さい）'!AH163</f>
        <v>0</v>
      </c>
      <c r="J76" s="91">
        <f>'事業主控（こちらにご入力下さい）'!AH162</f>
        <v>0</v>
      </c>
      <c r="K76" s="91">
        <f>'事業主控（こちらにご入力下さい）'!AN162</f>
        <v>0</v>
      </c>
      <c r="L76" s="91">
        <f t="shared" si="17"/>
        <v>0</v>
      </c>
      <c r="M76" s="91">
        <f t="shared" si="22"/>
        <v>0</v>
      </c>
      <c r="N76" s="91">
        <f t="shared" si="21"/>
        <v>0</v>
      </c>
      <c r="O76" s="91">
        <f t="shared" si="24"/>
        <v>0</v>
      </c>
      <c r="R76" s="91">
        <f>IF(AND(J76=0,C76&gt;=設定シート!E$85,C76&lt;=設定シート!G$85),1,0)</f>
        <v>0</v>
      </c>
    </row>
    <row r="77" spans="1:18" ht="15" customHeight="1" x14ac:dyDescent="0.15">
      <c r="B77" s="91">
        <v>5</v>
      </c>
      <c r="C77" s="91" t="str">
        <f>'事業主控（こちらにご入力下さい）'!AV164</f>
        <v/>
      </c>
      <c r="E77" s="91">
        <f>'事業主控（こちらにご入力下さい）'!$F$174</f>
        <v>0</v>
      </c>
      <c r="F77" s="91" t="str">
        <f>'事業主控（こちらにご入力下さい）'!AW164</f>
        <v>下</v>
      </c>
      <c r="G77" s="91" t="str">
        <f>IF(ISERROR(VLOOKUP(E77,労務比率,'事業主控（こちらにご入力下さい）'!AX164,FALSE)),"",VLOOKUP(E77,労務比率,'事業主控（こちらにご入力下さい）'!AX164,FALSE))</f>
        <v/>
      </c>
      <c r="H77" s="91" t="str">
        <f>IF(ISERROR(VLOOKUP(E77,労務比率,'事業主控（こちらにご入力下さい）'!AX164+1,FALSE)),"",VLOOKUP(E77,労務比率,'事業主控（こちらにご入力下さい）'!AX164+1,FALSE))</f>
        <v/>
      </c>
      <c r="I77" s="91">
        <f>'事業主控（こちらにご入力下さい）'!AH165</f>
        <v>0</v>
      </c>
      <c r="J77" s="91">
        <f>'事業主控（こちらにご入力下さい）'!AH164</f>
        <v>0</v>
      </c>
      <c r="K77" s="91">
        <f>'事業主控（こちらにご入力下さい）'!AN164</f>
        <v>0</v>
      </c>
      <c r="L77" s="91">
        <f t="shared" si="17"/>
        <v>0</v>
      </c>
      <c r="M77" s="91">
        <f t="shared" si="22"/>
        <v>0</v>
      </c>
      <c r="N77" s="91">
        <f t="shared" si="21"/>
        <v>0</v>
      </c>
      <c r="O77" s="91">
        <f t="shared" si="24"/>
        <v>0</v>
      </c>
      <c r="R77" s="91">
        <f>IF(AND(J77=0,C77&gt;=設定シート!E$85,C77&lt;=設定シート!G$85),1,0)</f>
        <v>0</v>
      </c>
    </row>
    <row r="78" spans="1:18" ht="15" customHeight="1" x14ac:dyDescent="0.15">
      <c r="B78" s="91">
        <v>6</v>
      </c>
      <c r="C78" s="91" t="str">
        <f>'事業主控（こちらにご入力下さい）'!AV166</f>
        <v/>
      </c>
      <c r="E78" s="91">
        <f>'事業主控（こちらにご入力下さい）'!$F$174</f>
        <v>0</v>
      </c>
      <c r="F78" s="91" t="str">
        <f>'事業主控（こちらにご入力下さい）'!AW166</f>
        <v>下</v>
      </c>
      <c r="G78" s="91" t="str">
        <f>IF(ISERROR(VLOOKUP(E78,労務比率,'事業主控（こちらにご入力下さい）'!AX166,FALSE)),"",VLOOKUP(E78,労務比率,'事業主控（こちらにご入力下さい）'!AX166,FALSE))</f>
        <v/>
      </c>
      <c r="H78" s="91" t="str">
        <f>IF(ISERROR(VLOOKUP(E78,労務比率,'事業主控（こちらにご入力下さい）'!AX166+1,FALSE)),"",VLOOKUP(E78,労務比率,'事業主控（こちらにご入力下さい）'!AX166+1,FALSE))</f>
        <v/>
      </c>
      <c r="I78" s="91">
        <f>'事業主控（こちらにご入力下さい）'!AH167</f>
        <v>0</v>
      </c>
      <c r="J78" s="91">
        <f>'事業主控（こちらにご入力下さい）'!AH166</f>
        <v>0</v>
      </c>
      <c r="K78" s="91">
        <f>'事業主控（こちらにご入力下さい）'!AN166</f>
        <v>0</v>
      </c>
      <c r="L78" s="91">
        <f t="shared" si="17"/>
        <v>0</v>
      </c>
      <c r="M78" s="91">
        <f t="shared" si="22"/>
        <v>0</v>
      </c>
      <c r="N78" s="91">
        <f t="shared" si="21"/>
        <v>0</v>
      </c>
      <c r="O78" s="91">
        <f t="shared" si="24"/>
        <v>0</v>
      </c>
      <c r="R78" s="91">
        <f>IF(AND(J78=0,C78&gt;=設定シート!E$85,C78&lt;=設定シート!G$85),1,0)</f>
        <v>0</v>
      </c>
    </row>
    <row r="79" spans="1:18" ht="15" customHeight="1" x14ac:dyDescent="0.15">
      <c r="B79" s="91">
        <v>7</v>
      </c>
      <c r="C79" s="91" t="str">
        <f>'事業主控（こちらにご入力下さい）'!AV168</f>
        <v/>
      </c>
      <c r="E79" s="91">
        <f>'事業主控（こちらにご入力下さい）'!$F$174</f>
        <v>0</v>
      </c>
      <c r="F79" s="91" t="str">
        <f>'事業主控（こちらにご入力下さい）'!AW168</f>
        <v>下</v>
      </c>
      <c r="G79" s="91" t="str">
        <f>IF(ISERROR(VLOOKUP(E79,労務比率,'事業主控（こちらにご入力下さい）'!AX168,FALSE)),"",VLOOKUP(E79,労務比率,'事業主控（こちらにご入力下さい）'!AX168,FALSE))</f>
        <v/>
      </c>
      <c r="H79" s="91" t="str">
        <f>IF(ISERROR(VLOOKUP(E79,労務比率,'事業主控（こちらにご入力下さい）'!AX168+1,FALSE)),"",VLOOKUP(E79,労務比率,'事業主控（こちらにご入力下さい）'!AX168+1,FALSE))</f>
        <v/>
      </c>
      <c r="I79" s="91">
        <f>'事業主控（こちらにご入力下さい）'!AH169</f>
        <v>0</v>
      </c>
      <c r="J79" s="91">
        <f>'事業主控（こちらにご入力下さい）'!AH168</f>
        <v>0</v>
      </c>
      <c r="K79" s="91">
        <f>'事業主控（こちらにご入力下さい）'!AN168</f>
        <v>0</v>
      </c>
      <c r="L79" s="91">
        <f t="shared" si="17"/>
        <v>0</v>
      </c>
      <c r="M79" s="91">
        <f t="shared" si="22"/>
        <v>0</v>
      </c>
      <c r="N79" s="91">
        <f t="shared" si="21"/>
        <v>0</v>
      </c>
      <c r="O79" s="91">
        <f t="shared" si="24"/>
        <v>0</v>
      </c>
      <c r="R79" s="91">
        <f>IF(AND(J79=0,C79&gt;=設定シート!E$85,C79&lt;=設定シート!G$85),1,0)</f>
        <v>0</v>
      </c>
    </row>
    <row r="80" spans="1:18" ht="15" customHeight="1" x14ac:dyDescent="0.15">
      <c r="B80" s="91">
        <v>8</v>
      </c>
      <c r="C80" s="91" t="str">
        <f>'事業主控（こちらにご入力下さい）'!AV170</f>
        <v/>
      </c>
      <c r="E80" s="91">
        <f>'事業主控（こちらにご入力下さい）'!$F$174</f>
        <v>0</v>
      </c>
      <c r="F80" s="91" t="str">
        <f>'事業主控（こちらにご入力下さい）'!AW170</f>
        <v>下</v>
      </c>
      <c r="G80" s="91" t="str">
        <f>IF(ISERROR(VLOOKUP(E80,労務比率,'事業主控（こちらにご入力下さい）'!AX170,FALSE)),"",VLOOKUP(E80,労務比率,'事業主控（こちらにご入力下さい）'!AX170,FALSE))</f>
        <v/>
      </c>
      <c r="H80" s="91" t="str">
        <f>IF(ISERROR(VLOOKUP(E80,労務比率,'事業主控（こちらにご入力下さい）'!AX170+1,FALSE)),"",VLOOKUP(E80,労務比率,'事業主控（こちらにご入力下さい）'!AX170+1,FALSE))</f>
        <v/>
      </c>
      <c r="I80" s="91">
        <f>'事業主控（こちらにご入力下さい）'!AH171</f>
        <v>0</v>
      </c>
      <c r="J80" s="91">
        <f>'事業主控（こちらにご入力下さい）'!AH170</f>
        <v>0</v>
      </c>
      <c r="K80" s="91">
        <f>'事業主控（こちらにご入力下さい）'!AN170</f>
        <v>0</v>
      </c>
      <c r="L80" s="91">
        <f t="shared" si="17"/>
        <v>0</v>
      </c>
      <c r="M80" s="91">
        <f t="shared" si="22"/>
        <v>0</v>
      </c>
      <c r="N80" s="91">
        <f t="shared" si="21"/>
        <v>0</v>
      </c>
      <c r="O80" s="91">
        <f t="shared" si="24"/>
        <v>0</v>
      </c>
      <c r="R80" s="91">
        <f>IF(AND(J80=0,C80&gt;=設定シート!E$85,C80&lt;=設定シート!G$85),1,0)</f>
        <v>0</v>
      </c>
    </row>
    <row r="81" spans="1:18" ht="15" customHeight="1" x14ac:dyDescent="0.15">
      <c r="B81" s="91">
        <v>9</v>
      </c>
      <c r="C81" s="91" t="str">
        <f>'事業主控（こちらにご入力下さい）'!AV172</f>
        <v/>
      </c>
      <c r="E81" s="91">
        <f>'事業主控（こちらにご入力下さい）'!$F$174</f>
        <v>0</v>
      </c>
      <c r="F81" s="91" t="str">
        <f>'事業主控（こちらにご入力下さい）'!AW172</f>
        <v>下</v>
      </c>
      <c r="G81" s="91" t="str">
        <f>IF(ISERROR(VLOOKUP(E81,労務比率,'事業主控（こちらにご入力下さい）'!AX172,FALSE)),"",VLOOKUP(E81,労務比率,'事業主控（こちらにご入力下さい）'!AX172,FALSE))</f>
        <v/>
      </c>
      <c r="H81" s="91" t="str">
        <f>IF(ISERROR(VLOOKUP(E81,労務比率,'事業主控（こちらにご入力下さい）'!AX172+1,FALSE)),"",VLOOKUP(E81,労務比率,'事業主控（こちらにご入力下さい）'!AX172+1,FALSE))</f>
        <v/>
      </c>
      <c r="I81" s="91">
        <f>'事業主控（こちらにご入力下さい）'!AH173</f>
        <v>0</v>
      </c>
      <c r="J81" s="91">
        <f>'事業主控（こちらにご入力下さい）'!AH172</f>
        <v>0</v>
      </c>
      <c r="K81" s="91">
        <f>'事業主控（こちらにご入力下さい）'!AN172</f>
        <v>0</v>
      </c>
      <c r="L81" s="91">
        <f t="shared" si="17"/>
        <v>0</v>
      </c>
      <c r="M81" s="91">
        <f t="shared" si="22"/>
        <v>0</v>
      </c>
      <c r="N81" s="91">
        <f t="shared" si="21"/>
        <v>0</v>
      </c>
      <c r="O81" s="91">
        <f t="shared" si="24"/>
        <v>0</v>
      </c>
      <c r="R81" s="91">
        <f>IF(AND(J81=0,C81&gt;=設定シート!E$85,C81&lt;=設定シート!G$85),1,0)</f>
        <v>0</v>
      </c>
    </row>
    <row r="82" spans="1:18" ht="15" customHeight="1" x14ac:dyDescent="0.15">
      <c r="A82" s="91">
        <v>5</v>
      </c>
      <c r="B82" s="91">
        <v>1</v>
      </c>
      <c r="C82" s="91" t="str">
        <f>'事業主控（こちらにご入力下さい）'!AV203</f>
        <v/>
      </c>
      <c r="E82" s="91">
        <f>'事業主控（こちらにご入力下さい）'!$F$221</f>
        <v>0</v>
      </c>
      <c r="F82" s="91" t="str">
        <f>'事業主控（こちらにご入力下さい）'!AW203</f>
        <v>下</v>
      </c>
      <c r="G82" s="91" t="str">
        <f>IF(ISERROR(VLOOKUP(E82,労務比率,'事業主控（こちらにご入力下さい）'!AX203,FALSE)),"",VLOOKUP(E82,労務比率,'事業主控（こちらにご入力下さい）'!AX203,FALSE))</f>
        <v/>
      </c>
      <c r="H82" s="91" t="str">
        <f>IF(ISERROR(VLOOKUP(E82,労務比率,'事業主控（こちらにご入力下さい）'!AX203+1,FALSE)),"",VLOOKUP(E82,労務比率,'事業主控（こちらにご入力下さい）'!AX203+1,FALSE))</f>
        <v/>
      </c>
      <c r="I82" s="91">
        <f>'事業主控（こちらにご入力下さい）'!AH204</f>
        <v>0</v>
      </c>
      <c r="J82" s="91">
        <f>'事業主控（こちらにご入力下さい）'!AH203</f>
        <v>0</v>
      </c>
      <c r="K82" s="91">
        <f>'事業主控（こちらにご入力下さい）'!AN203</f>
        <v>0</v>
      </c>
      <c r="L82" s="91">
        <f t="shared" si="17"/>
        <v>0</v>
      </c>
      <c r="M82" s="91">
        <f t="shared" si="22"/>
        <v>0</v>
      </c>
      <c r="N82" s="91">
        <f t="shared" si="21"/>
        <v>0</v>
      </c>
      <c r="O82" s="91">
        <f t="shared" si="24"/>
        <v>0</v>
      </c>
      <c r="P82" s="91">
        <f>INT(SUMIF(O82:O90,0,I82:I90)*105/108)</f>
        <v>0</v>
      </c>
      <c r="Q82" s="91">
        <f>INT(P82*IF(COUNTIF(R82:R90,1)=0,0,SUMIF(R82:R90,1,G82:G90)/COUNTIF(R82:R90,1))/100)</f>
        <v>0</v>
      </c>
      <c r="R82" s="91">
        <f>IF(AND(J82=0,C82&gt;=設定シート!E$85,C82&lt;=設定シート!G$85),1,0)</f>
        <v>0</v>
      </c>
    </row>
    <row r="83" spans="1:18" ht="15" customHeight="1" x14ac:dyDescent="0.15">
      <c r="B83" s="91">
        <v>2</v>
      </c>
      <c r="C83" s="91" t="str">
        <f>'事業主控（こちらにご入力下さい）'!AV205</f>
        <v/>
      </c>
      <c r="E83" s="91">
        <f>'事業主控（こちらにご入力下さい）'!$F$221</f>
        <v>0</v>
      </c>
      <c r="F83" s="91" t="str">
        <f>'事業主控（こちらにご入力下さい）'!AW205</f>
        <v>下</v>
      </c>
      <c r="G83" s="91" t="str">
        <f>IF(ISERROR(VLOOKUP(E83,労務比率,'事業主控（こちらにご入力下さい）'!AX205,FALSE)),"",VLOOKUP(E83,労務比率,'事業主控（こちらにご入力下さい）'!AX205,FALSE))</f>
        <v/>
      </c>
      <c r="H83" s="91" t="str">
        <f>IF(ISERROR(VLOOKUP(E83,労務比率,'事業主控（こちらにご入力下さい）'!AX205+1,FALSE)),"",VLOOKUP(E83,労務比率,'事業主控（こちらにご入力下さい）'!AX205+1,FALSE))</f>
        <v/>
      </c>
      <c r="I83" s="91">
        <f>'事業主控（こちらにご入力下さい）'!AH206</f>
        <v>0</v>
      </c>
      <c r="J83" s="91">
        <f>'事業主控（こちらにご入力下さい）'!AH205</f>
        <v>0</v>
      </c>
      <c r="K83" s="91">
        <f>'事業主控（こちらにご入力下さい）'!AN205</f>
        <v>0</v>
      </c>
      <c r="L83" s="91">
        <f t="shared" si="17"/>
        <v>0</v>
      </c>
      <c r="M83" s="91">
        <f t="shared" si="22"/>
        <v>0</v>
      </c>
      <c r="N83" s="91">
        <f t="shared" si="21"/>
        <v>0</v>
      </c>
      <c r="O83" s="91">
        <f t="shared" si="24"/>
        <v>0</v>
      </c>
      <c r="R83" s="91">
        <f>IF(AND(J83=0,C83&gt;=設定シート!E$85,C83&lt;=設定シート!G$85),1,0)</f>
        <v>0</v>
      </c>
    </row>
    <row r="84" spans="1:18" ht="15" customHeight="1" x14ac:dyDescent="0.15">
      <c r="B84" s="91">
        <v>3</v>
      </c>
      <c r="C84" s="91" t="str">
        <f>'事業主控（こちらにご入力下さい）'!AV207</f>
        <v/>
      </c>
      <c r="E84" s="91">
        <f>'事業主控（こちらにご入力下さい）'!$F$221</f>
        <v>0</v>
      </c>
      <c r="F84" s="91" t="str">
        <f>'事業主控（こちらにご入力下さい）'!AW207</f>
        <v>下</v>
      </c>
      <c r="G84" s="91" t="str">
        <f>IF(ISERROR(VLOOKUP(E84,労務比率,'事業主控（こちらにご入力下さい）'!AX207,FALSE)),"",VLOOKUP(E84,労務比率,'事業主控（こちらにご入力下さい）'!AX207,FALSE))</f>
        <v/>
      </c>
      <c r="H84" s="91" t="str">
        <f>IF(ISERROR(VLOOKUP(E84,労務比率,'事業主控（こちらにご入力下さい）'!AX207+1,FALSE)),"",VLOOKUP(E84,労務比率,'事業主控（こちらにご入力下さい）'!AX207+1,FALSE))</f>
        <v/>
      </c>
      <c r="I84" s="91">
        <f>'事業主控（こちらにご入力下さい）'!AH208</f>
        <v>0</v>
      </c>
      <c r="J84" s="91">
        <f>'事業主控（こちらにご入力下さい）'!AH207</f>
        <v>0</v>
      </c>
      <c r="K84" s="91">
        <f>'事業主控（こちらにご入力下さい）'!AN207</f>
        <v>0</v>
      </c>
      <c r="L84" s="91">
        <f t="shared" si="17"/>
        <v>0</v>
      </c>
      <c r="M84" s="91">
        <f t="shared" si="22"/>
        <v>0</v>
      </c>
      <c r="N84" s="91">
        <f t="shared" si="21"/>
        <v>0</v>
      </c>
      <c r="O84" s="91">
        <f t="shared" si="24"/>
        <v>0</v>
      </c>
      <c r="R84" s="91">
        <f>IF(AND(J84=0,C84&gt;=設定シート!E$85,C84&lt;=設定シート!G$85),1,0)</f>
        <v>0</v>
      </c>
    </row>
    <row r="85" spans="1:18" ht="15" customHeight="1" x14ac:dyDescent="0.15">
      <c r="B85" s="91">
        <v>4</v>
      </c>
      <c r="C85" s="91" t="str">
        <f>'事業主控（こちらにご入力下さい）'!AV209</f>
        <v/>
      </c>
      <c r="E85" s="91">
        <f>'事業主控（こちらにご入力下さい）'!$F$221</f>
        <v>0</v>
      </c>
      <c r="F85" s="91" t="str">
        <f>'事業主控（こちらにご入力下さい）'!AW209</f>
        <v>下</v>
      </c>
      <c r="G85" s="91" t="str">
        <f>IF(ISERROR(VLOOKUP(E85,労務比率,'事業主控（こちらにご入力下さい）'!AX209,FALSE)),"",VLOOKUP(E85,労務比率,'事業主控（こちらにご入力下さい）'!AX209,FALSE))</f>
        <v/>
      </c>
      <c r="H85" s="91" t="str">
        <f>IF(ISERROR(VLOOKUP(E85,労務比率,'事業主控（こちらにご入力下さい）'!AX209+1,FALSE)),"",VLOOKUP(E85,労務比率,'事業主控（こちらにご入力下さい）'!AX209+1,FALSE))</f>
        <v/>
      </c>
      <c r="I85" s="91">
        <f>'事業主控（こちらにご入力下さい）'!AH210</f>
        <v>0</v>
      </c>
      <c r="J85" s="91">
        <f>'事業主控（こちらにご入力下さい）'!AH209</f>
        <v>0</v>
      </c>
      <c r="K85" s="91">
        <f>'事業主控（こちらにご入力下さい）'!AN209</f>
        <v>0</v>
      </c>
      <c r="L85" s="91">
        <f t="shared" si="17"/>
        <v>0</v>
      </c>
      <c r="M85" s="91">
        <f t="shared" si="22"/>
        <v>0</v>
      </c>
      <c r="N85" s="91">
        <f t="shared" si="21"/>
        <v>0</v>
      </c>
      <c r="O85" s="91">
        <f t="shared" ref="O85:O148" si="25">IF(I85=N85,IF(ISERROR(ROUNDDOWN(I85*G85/100,0)+K85),0,ROUNDDOWN(I85*G85/100,0)+K85),0)</f>
        <v>0</v>
      </c>
      <c r="R85" s="91">
        <f>IF(AND(J85=0,C85&gt;=設定シート!E$85,C85&lt;=設定シート!G$85),1,0)</f>
        <v>0</v>
      </c>
    </row>
    <row r="86" spans="1:18" ht="15" customHeight="1" x14ac:dyDescent="0.15">
      <c r="B86" s="91">
        <v>5</v>
      </c>
      <c r="C86" s="91" t="str">
        <f>'事業主控（こちらにご入力下さい）'!AV211</f>
        <v/>
      </c>
      <c r="E86" s="91">
        <f>'事業主控（こちらにご入力下さい）'!$F$221</f>
        <v>0</v>
      </c>
      <c r="F86" s="91" t="str">
        <f>'事業主控（こちらにご入力下さい）'!AW211</f>
        <v>下</v>
      </c>
      <c r="G86" s="91" t="str">
        <f>IF(ISERROR(VLOOKUP(E86,労務比率,'事業主控（こちらにご入力下さい）'!AX211,FALSE)),"",VLOOKUP(E86,労務比率,'事業主控（こちらにご入力下さい）'!AX211,FALSE))</f>
        <v/>
      </c>
      <c r="H86" s="91" t="str">
        <f>IF(ISERROR(VLOOKUP(E86,労務比率,'事業主控（こちらにご入力下さい）'!AX211+1,FALSE)),"",VLOOKUP(E86,労務比率,'事業主控（こちらにご入力下さい）'!AX211+1,FALSE))</f>
        <v/>
      </c>
      <c r="I86" s="91">
        <f>'事業主控（こちらにご入力下さい）'!AH212</f>
        <v>0</v>
      </c>
      <c r="J86" s="91">
        <f>'事業主控（こちらにご入力下さい）'!AH211</f>
        <v>0</v>
      </c>
      <c r="K86" s="91">
        <f>'事業主控（こちらにご入力下さい）'!AN211</f>
        <v>0</v>
      </c>
      <c r="L86" s="91">
        <f t="shared" si="17"/>
        <v>0</v>
      </c>
      <c r="M86" s="91">
        <f t="shared" si="22"/>
        <v>0</v>
      </c>
      <c r="N86" s="91">
        <f t="shared" si="21"/>
        <v>0</v>
      </c>
      <c r="O86" s="91">
        <f t="shared" si="25"/>
        <v>0</v>
      </c>
      <c r="R86" s="91">
        <f>IF(AND(J86=0,C86&gt;=設定シート!E$85,C86&lt;=設定シート!G$85),1,0)</f>
        <v>0</v>
      </c>
    </row>
    <row r="87" spans="1:18" ht="15" customHeight="1" x14ac:dyDescent="0.15">
      <c r="B87" s="91">
        <v>6</v>
      </c>
      <c r="C87" s="91" t="str">
        <f>'事業主控（こちらにご入力下さい）'!AV213</f>
        <v/>
      </c>
      <c r="E87" s="91">
        <f>'事業主控（こちらにご入力下さい）'!$F$221</f>
        <v>0</v>
      </c>
      <c r="F87" s="91" t="str">
        <f>'事業主控（こちらにご入力下さい）'!AW213</f>
        <v>下</v>
      </c>
      <c r="G87" s="91" t="str">
        <f>IF(ISERROR(VLOOKUP(E87,労務比率,'事業主控（こちらにご入力下さい）'!AX213,FALSE)),"",VLOOKUP(E87,労務比率,'事業主控（こちらにご入力下さい）'!AX213,FALSE))</f>
        <v/>
      </c>
      <c r="H87" s="91" t="str">
        <f>IF(ISERROR(VLOOKUP(E87,労務比率,'事業主控（こちらにご入力下さい）'!AX213+1,FALSE)),"",VLOOKUP(E87,労務比率,'事業主控（こちらにご入力下さい）'!AX213+1,FALSE))</f>
        <v/>
      </c>
      <c r="I87" s="91">
        <f>'事業主控（こちらにご入力下さい）'!AH214</f>
        <v>0</v>
      </c>
      <c r="J87" s="91">
        <f>'事業主控（こちらにご入力下さい）'!AH213</f>
        <v>0</v>
      </c>
      <c r="K87" s="91">
        <f>'事業主控（こちらにご入力下さい）'!AN213</f>
        <v>0</v>
      </c>
      <c r="L87" s="91">
        <f t="shared" si="17"/>
        <v>0</v>
      </c>
      <c r="M87" s="91">
        <f t="shared" si="22"/>
        <v>0</v>
      </c>
      <c r="N87" s="91">
        <f t="shared" si="21"/>
        <v>0</v>
      </c>
      <c r="O87" s="91">
        <f t="shared" si="25"/>
        <v>0</v>
      </c>
      <c r="R87" s="91">
        <f>IF(AND(J87=0,C87&gt;=設定シート!E$85,C87&lt;=設定シート!G$85),1,0)</f>
        <v>0</v>
      </c>
    </row>
    <row r="88" spans="1:18" ht="15" customHeight="1" x14ac:dyDescent="0.15">
      <c r="B88" s="91">
        <v>7</v>
      </c>
      <c r="C88" s="91" t="str">
        <f>'事業主控（こちらにご入力下さい）'!AV215</f>
        <v/>
      </c>
      <c r="E88" s="91">
        <f>'事業主控（こちらにご入力下さい）'!$F$221</f>
        <v>0</v>
      </c>
      <c r="F88" s="91" t="str">
        <f>'事業主控（こちらにご入力下さい）'!AW215</f>
        <v>下</v>
      </c>
      <c r="G88" s="91" t="str">
        <f>IF(ISERROR(VLOOKUP(E88,労務比率,'事業主控（こちらにご入力下さい）'!AX215,FALSE)),"",VLOOKUP(E88,労務比率,'事業主控（こちらにご入力下さい）'!AX215,FALSE))</f>
        <v/>
      </c>
      <c r="H88" s="91" t="str">
        <f>IF(ISERROR(VLOOKUP(E88,労務比率,'事業主控（こちらにご入力下さい）'!AX215+1,FALSE)),"",VLOOKUP(E88,労務比率,'事業主控（こちらにご入力下さい）'!AX215+1,FALSE))</f>
        <v/>
      </c>
      <c r="I88" s="91">
        <f>'事業主控（こちらにご入力下さい）'!AH216</f>
        <v>0</v>
      </c>
      <c r="J88" s="91">
        <f>'事業主控（こちらにご入力下さい）'!AH215</f>
        <v>0</v>
      </c>
      <c r="K88" s="91">
        <f>'事業主控（こちらにご入力下さい）'!AN215</f>
        <v>0</v>
      </c>
      <c r="L88" s="91">
        <f t="shared" si="17"/>
        <v>0</v>
      </c>
      <c r="M88" s="91">
        <f t="shared" si="22"/>
        <v>0</v>
      </c>
      <c r="N88" s="91">
        <f t="shared" si="21"/>
        <v>0</v>
      </c>
      <c r="O88" s="91">
        <f t="shared" si="25"/>
        <v>0</v>
      </c>
      <c r="R88" s="91">
        <f>IF(AND(J88=0,C88&gt;=設定シート!E$85,C88&lt;=設定シート!G$85),1,0)</f>
        <v>0</v>
      </c>
    </row>
    <row r="89" spans="1:18" ht="15" customHeight="1" x14ac:dyDescent="0.15">
      <c r="B89" s="91">
        <v>8</v>
      </c>
      <c r="C89" s="91" t="str">
        <f>'事業主控（こちらにご入力下さい）'!AV217</f>
        <v/>
      </c>
      <c r="E89" s="91">
        <f>'事業主控（こちらにご入力下さい）'!$F$221</f>
        <v>0</v>
      </c>
      <c r="F89" s="91" t="str">
        <f>'事業主控（こちらにご入力下さい）'!AW217</f>
        <v>下</v>
      </c>
      <c r="G89" s="91" t="str">
        <f>IF(ISERROR(VLOOKUP(E89,労務比率,'事業主控（こちらにご入力下さい）'!AX217,FALSE)),"",VLOOKUP(E89,労務比率,'事業主控（こちらにご入力下さい）'!AX217,FALSE))</f>
        <v/>
      </c>
      <c r="H89" s="91" t="str">
        <f>IF(ISERROR(VLOOKUP(E89,労務比率,'事業主控（こちらにご入力下さい）'!AX217+1,FALSE)),"",VLOOKUP(E89,労務比率,'事業主控（こちらにご入力下さい）'!AX217+1,FALSE))</f>
        <v/>
      </c>
      <c r="I89" s="91">
        <f>'事業主控（こちらにご入力下さい）'!AH218</f>
        <v>0</v>
      </c>
      <c r="J89" s="91">
        <f>'事業主控（こちらにご入力下さい）'!AH217</f>
        <v>0</v>
      </c>
      <c r="K89" s="91">
        <f>'事業主控（こちらにご入力下さい）'!AN217</f>
        <v>0</v>
      </c>
      <c r="L89" s="91">
        <f t="shared" si="17"/>
        <v>0</v>
      </c>
      <c r="M89" s="91">
        <f t="shared" si="22"/>
        <v>0</v>
      </c>
      <c r="N89" s="91">
        <f t="shared" si="21"/>
        <v>0</v>
      </c>
      <c r="O89" s="91">
        <f t="shared" si="25"/>
        <v>0</v>
      </c>
      <c r="R89" s="91">
        <f>IF(AND(J89=0,C89&gt;=設定シート!E$85,C89&lt;=設定シート!G$85),1,0)</f>
        <v>0</v>
      </c>
    </row>
    <row r="90" spans="1:18" ht="15" customHeight="1" x14ac:dyDescent="0.15">
      <c r="B90" s="91">
        <v>9</v>
      </c>
      <c r="C90" s="91" t="str">
        <f>'事業主控（こちらにご入力下さい）'!AV219</f>
        <v/>
      </c>
      <c r="E90" s="91">
        <f>'事業主控（こちらにご入力下さい）'!$F$221</f>
        <v>0</v>
      </c>
      <c r="F90" s="91" t="str">
        <f>'事業主控（こちらにご入力下さい）'!AW219</f>
        <v>下</v>
      </c>
      <c r="G90" s="91" t="str">
        <f>IF(ISERROR(VLOOKUP(E90,労務比率,'事業主控（こちらにご入力下さい）'!AX219,FALSE)),"",VLOOKUP(E90,労務比率,'事業主控（こちらにご入力下さい）'!AX219,FALSE))</f>
        <v/>
      </c>
      <c r="H90" s="91" t="str">
        <f>IF(ISERROR(VLOOKUP(E90,労務比率,'事業主控（こちらにご入力下さい）'!AX219+1,FALSE)),"",VLOOKUP(E90,労務比率,'事業主控（こちらにご入力下さい）'!AX219+1,FALSE))</f>
        <v/>
      </c>
      <c r="I90" s="91">
        <f>'事業主控（こちらにご入力下さい）'!AH220</f>
        <v>0</v>
      </c>
      <c r="J90" s="91">
        <f>'事業主控（こちらにご入力下さい）'!AH219</f>
        <v>0</v>
      </c>
      <c r="K90" s="91">
        <f>'事業主控（こちらにご入力下さい）'!AN219</f>
        <v>0</v>
      </c>
      <c r="L90" s="91">
        <f t="shared" si="17"/>
        <v>0</v>
      </c>
      <c r="M90" s="91">
        <f t="shared" si="22"/>
        <v>0</v>
      </c>
      <c r="N90" s="91">
        <f t="shared" si="21"/>
        <v>0</v>
      </c>
      <c r="O90" s="91">
        <f t="shared" si="25"/>
        <v>0</v>
      </c>
      <c r="R90" s="91">
        <f>IF(AND(J90=0,C90&gt;=設定シート!E$85,C90&lt;=設定シート!G$85),1,0)</f>
        <v>0</v>
      </c>
    </row>
    <row r="91" spans="1:18" ht="15" customHeight="1" x14ac:dyDescent="0.15">
      <c r="A91" s="91">
        <v>6</v>
      </c>
      <c r="B91" s="91">
        <v>1</v>
      </c>
      <c r="C91" s="91" t="str">
        <f>'事業主控（こちらにご入力下さい）'!AV250</f>
        <v/>
      </c>
      <c r="E91" s="91">
        <f>'事業主控（こちらにご入力下さい）'!$F$268</f>
        <v>0</v>
      </c>
      <c r="F91" s="91" t="str">
        <f>'事業主控（こちらにご入力下さい）'!AW250</f>
        <v>下</v>
      </c>
      <c r="G91" s="91" t="str">
        <f>IF(ISERROR(VLOOKUP(E91,労務比率,'事業主控（こちらにご入力下さい）'!AX250,FALSE)),"",VLOOKUP(E91,労務比率,'事業主控（こちらにご入力下さい）'!AX250,FALSE))</f>
        <v/>
      </c>
      <c r="H91" s="91" t="str">
        <f>IF(ISERROR(VLOOKUP(E91,労務比率,'事業主控（こちらにご入力下さい）'!AX250+1,FALSE)),"",VLOOKUP(E91,労務比率,'事業主控（こちらにご入力下さい）'!AX250+1,FALSE))</f>
        <v/>
      </c>
      <c r="I91" s="91">
        <f>'事業主控（こちらにご入力下さい）'!AH251</f>
        <v>0</v>
      </c>
      <c r="J91" s="91">
        <f>'事業主控（こちらにご入力下さい）'!AH250</f>
        <v>0</v>
      </c>
      <c r="K91" s="91">
        <f>'事業主控（こちらにご入力下さい）'!AN250</f>
        <v>0</v>
      </c>
      <c r="L91" s="91">
        <f t="shared" si="17"/>
        <v>0</v>
      </c>
      <c r="M91" s="91">
        <f t="shared" si="22"/>
        <v>0</v>
      </c>
      <c r="N91" s="91">
        <f t="shared" si="21"/>
        <v>0</v>
      </c>
      <c r="O91" s="91">
        <f t="shared" si="25"/>
        <v>0</v>
      </c>
      <c r="P91" s="91">
        <f>INT(SUMIF(O91:O99,0,I91:I99)*105/108)</f>
        <v>0</v>
      </c>
      <c r="Q91" s="91">
        <f>INT(P91*IF(COUNTIF(R91:R99,1)=0,0,SUMIF(R91:R99,1,G91:G99)/COUNTIF(R91:R99,1))/100)</f>
        <v>0</v>
      </c>
      <c r="R91" s="91">
        <f>IF(AND(J91=0,C91&gt;=設定シート!E$85,C91&lt;=設定シート!G$85),1,0)</f>
        <v>0</v>
      </c>
    </row>
    <row r="92" spans="1:18" ht="15" customHeight="1" x14ac:dyDescent="0.15">
      <c r="B92" s="91">
        <v>2</v>
      </c>
      <c r="C92" s="91" t="str">
        <f>'事業主控（こちらにご入力下さい）'!AV252</f>
        <v/>
      </c>
      <c r="E92" s="91">
        <f>'事業主控（こちらにご入力下さい）'!$F$268</f>
        <v>0</v>
      </c>
      <c r="F92" s="91" t="str">
        <f>'事業主控（こちらにご入力下さい）'!AW252</f>
        <v>下</v>
      </c>
      <c r="G92" s="91" t="str">
        <f>IF(ISERROR(VLOOKUP(E92,労務比率,'事業主控（こちらにご入力下さい）'!AX252,FALSE)),"",VLOOKUP(E92,労務比率,'事業主控（こちらにご入力下さい）'!AX252,FALSE))</f>
        <v/>
      </c>
      <c r="H92" s="91" t="str">
        <f>IF(ISERROR(VLOOKUP(E92,労務比率,'事業主控（こちらにご入力下さい）'!AX252+1,FALSE)),"",VLOOKUP(E92,労務比率,'事業主控（こちらにご入力下さい）'!AX252+1,FALSE))</f>
        <v/>
      </c>
      <c r="I92" s="91">
        <f>'事業主控（こちらにご入力下さい）'!AH253</f>
        <v>0</v>
      </c>
      <c r="J92" s="91">
        <f>'事業主控（こちらにご入力下さい）'!AH252</f>
        <v>0</v>
      </c>
      <c r="K92" s="91">
        <f>'事業主控（こちらにご入力下さい）'!AN252</f>
        <v>0</v>
      </c>
      <c r="L92" s="91">
        <f t="shared" si="17"/>
        <v>0</v>
      </c>
      <c r="M92" s="91">
        <f t="shared" si="22"/>
        <v>0</v>
      </c>
      <c r="N92" s="91">
        <f t="shared" si="21"/>
        <v>0</v>
      </c>
      <c r="O92" s="91">
        <f t="shared" si="25"/>
        <v>0</v>
      </c>
      <c r="R92" s="91">
        <f>IF(AND(J92=0,C92&gt;=設定シート!E$85,C92&lt;=設定シート!G$85),1,0)</f>
        <v>0</v>
      </c>
    </row>
    <row r="93" spans="1:18" ht="15" customHeight="1" x14ac:dyDescent="0.15">
      <c r="B93" s="91">
        <v>3</v>
      </c>
      <c r="C93" s="91" t="str">
        <f>'事業主控（こちらにご入力下さい）'!AV254</f>
        <v/>
      </c>
      <c r="E93" s="91">
        <f>'事業主控（こちらにご入力下さい）'!$F$268</f>
        <v>0</v>
      </c>
      <c r="F93" s="91" t="str">
        <f>'事業主控（こちらにご入力下さい）'!AW254</f>
        <v>下</v>
      </c>
      <c r="G93" s="91" t="str">
        <f>IF(ISERROR(VLOOKUP(E93,労務比率,'事業主控（こちらにご入力下さい）'!AX254,FALSE)),"",VLOOKUP(E93,労務比率,'事業主控（こちらにご入力下さい）'!AX254,FALSE))</f>
        <v/>
      </c>
      <c r="H93" s="91" t="str">
        <f>IF(ISERROR(VLOOKUP(E93,労務比率,'事業主控（こちらにご入力下さい）'!AX254+1,FALSE)),"",VLOOKUP(E93,労務比率,'事業主控（こちらにご入力下さい）'!AX254+1,FALSE))</f>
        <v/>
      </c>
      <c r="I93" s="91">
        <f>'事業主控（こちらにご入力下さい）'!AH255</f>
        <v>0</v>
      </c>
      <c r="J93" s="91">
        <f>'事業主控（こちらにご入力下さい）'!AH254</f>
        <v>0</v>
      </c>
      <c r="K93" s="91">
        <f>'事業主控（こちらにご入力下さい）'!AN254</f>
        <v>0</v>
      </c>
      <c r="L93" s="91">
        <f t="shared" si="17"/>
        <v>0</v>
      </c>
      <c r="M93" s="91">
        <f t="shared" si="22"/>
        <v>0</v>
      </c>
      <c r="N93" s="91">
        <f t="shared" si="21"/>
        <v>0</v>
      </c>
      <c r="O93" s="91">
        <f t="shared" si="25"/>
        <v>0</v>
      </c>
      <c r="R93" s="91">
        <f>IF(AND(J93=0,C93&gt;=設定シート!E$85,C93&lt;=設定シート!G$85),1,0)</f>
        <v>0</v>
      </c>
    </row>
    <row r="94" spans="1:18" ht="15" customHeight="1" x14ac:dyDescent="0.15">
      <c r="B94" s="91">
        <v>4</v>
      </c>
      <c r="C94" s="91" t="str">
        <f>'事業主控（こちらにご入力下さい）'!AV256</f>
        <v/>
      </c>
      <c r="E94" s="91">
        <f>'事業主控（こちらにご入力下さい）'!$F$268</f>
        <v>0</v>
      </c>
      <c r="F94" s="91" t="str">
        <f>'事業主控（こちらにご入力下さい）'!AW256</f>
        <v>下</v>
      </c>
      <c r="G94" s="91" t="str">
        <f>IF(ISERROR(VLOOKUP(E94,労務比率,'事業主控（こちらにご入力下さい）'!AX256,FALSE)),"",VLOOKUP(E94,労務比率,'事業主控（こちらにご入力下さい）'!AX256,FALSE))</f>
        <v/>
      </c>
      <c r="H94" s="91" t="str">
        <f>IF(ISERROR(VLOOKUP(E94,労務比率,'事業主控（こちらにご入力下さい）'!AX256+1,FALSE)),"",VLOOKUP(E94,労務比率,'事業主控（こちらにご入力下さい）'!AX256+1,FALSE))</f>
        <v/>
      </c>
      <c r="I94" s="91">
        <f>'事業主控（こちらにご入力下さい）'!AH257</f>
        <v>0</v>
      </c>
      <c r="J94" s="91">
        <f>'事業主控（こちらにご入力下さい）'!AH256</f>
        <v>0</v>
      </c>
      <c r="K94" s="91">
        <f>'事業主控（こちらにご入力下さい）'!AN256</f>
        <v>0</v>
      </c>
      <c r="L94" s="91">
        <f t="shared" si="17"/>
        <v>0</v>
      </c>
      <c r="M94" s="91">
        <f t="shared" si="22"/>
        <v>0</v>
      </c>
      <c r="N94" s="91">
        <f t="shared" si="21"/>
        <v>0</v>
      </c>
      <c r="O94" s="91">
        <f t="shared" si="25"/>
        <v>0</v>
      </c>
      <c r="R94" s="91">
        <f>IF(AND(J94=0,C94&gt;=設定シート!E$85,C94&lt;=設定シート!G$85),1,0)</f>
        <v>0</v>
      </c>
    </row>
    <row r="95" spans="1:18" ht="15" customHeight="1" x14ac:dyDescent="0.15">
      <c r="B95" s="91">
        <v>5</v>
      </c>
      <c r="C95" s="91" t="str">
        <f>'事業主控（こちらにご入力下さい）'!AV258</f>
        <v/>
      </c>
      <c r="E95" s="91">
        <f>'事業主控（こちらにご入力下さい）'!$F$268</f>
        <v>0</v>
      </c>
      <c r="F95" s="91" t="str">
        <f>'事業主控（こちらにご入力下さい）'!AW258</f>
        <v>下</v>
      </c>
      <c r="G95" s="91" t="str">
        <f>IF(ISERROR(VLOOKUP(E95,労務比率,'事業主控（こちらにご入力下さい）'!AX258,FALSE)),"",VLOOKUP(E95,労務比率,'事業主控（こちらにご入力下さい）'!AX258,FALSE))</f>
        <v/>
      </c>
      <c r="H95" s="91" t="str">
        <f>IF(ISERROR(VLOOKUP(E95,労務比率,'事業主控（こちらにご入力下さい）'!AX258+1,FALSE)),"",VLOOKUP(E95,労務比率,'事業主控（こちらにご入力下さい）'!AX258+1,FALSE))</f>
        <v/>
      </c>
      <c r="I95" s="91">
        <f>'事業主控（こちらにご入力下さい）'!AH259</f>
        <v>0</v>
      </c>
      <c r="J95" s="91">
        <f>'事業主控（こちらにご入力下さい）'!AH258</f>
        <v>0</v>
      </c>
      <c r="K95" s="91">
        <f>'事業主控（こちらにご入力下さい）'!AN258</f>
        <v>0</v>
      </c>
      <c r="L95" s="91">
        <f t="shared" si="17"/>
        <v>0</v>
      </c>
      <c r="M95" s="91">
        <f t="shared" si="22"/>
        <v>0</v>
      </c>
      <c r="N95" s="91">
        <f t="shared" si="21"/>
        <v>0</v>
      </c>
      <c r="O95" s="91">
        <f t="shared" si="25"/>
        <v>0</v>
      </c>
      <c r="R95" s="91">
        <f>IF(AND(J95=0,C95&gt;=設定シート!E$85,C95&lt;=設定シート!G$85),1,0)</f>
        <v>0</v>
      </c>
    </row>
    <row r="96" spans="1:18" ht="15" customHeight="1" x14ac:dyDescent="0.15">
      <c r="B96" s="91">
        <v>6</v>
      </c>
      <c r="C96" s="91" t="str">
        <f>'事業主控（こちらにご入力下さい）'!AV260</f>
        <v/>
      </c>
      <c r="E96" s="91">
        <f>'事業主控（こちらにご入力下さい）'!$F$268</f>
        <v>0</v>
      </c>
      <c r="F96" s="91" t="str">
        <f>'事業主控（こちらにご入力下さい）'!AW260</f>
        <v>下</v>
      </c>
      <c r="G96" s="91" t="str">
        <f>IF(ISERROR(VLOOKUP(E96,労務比率,'事業主控（こちらにご入力下さい）'!AX260,FALSE)),"",VLOOKUP(E96,労務比率,'事業主控（こちらにご入力下さい）'!AX260,FALSE))</f>
        <v/>
      </c>
      <c r="H96" s="91" t="str">
        <f>IF(ISERROR(VLOOKUP(E96,労務比率,'事業主控（こちらにご入力下さい）'!AX260+1,FALSE)),"",VLOOKUP(E96,労務比率,'事業主控（こちらにご入力下さい）'!AX260+1,FALSE))</f>
        <v/>
      </c>
      <c r="I96" s="91">
        <f>'事業主控（こちらにご入力下さい）'!AH261</f>
        <v>0</v>
      </c>
      <c r="J96" s="91">
        <f>'事業主控（こちらにご入力下さい）'!AH260</f>
        <v>0</v>
      </c>
      <c r="K96" s="91">
        <f>'事業主控（こちらにご入力下さい）'!AN260</f>
        <v>0</v>
      </c>
      <c r="L96" s="91">
        <f t="shared" si="17"/>
        <v>0</v>
      </c>
      <c r="M96" s="91">
        <f t="shared" si="22"/>
        <v>0</v>
      </c>
      <c r="N96" s="91">
        <f t="shared" si="21"/>
        <v>0</v>
      </c>
      <c r="O96" s="91">
        <f t="shared" si="25"/>
        <v>0</v>
      </c>
      <c r="R96" s="91">
        <f>IF(AND(J96=0,C96&gt;=設定シート!E$85,C96&lt;=設定シート!G$85),1,0)</f>
        <v>0</v>
      </c>
    </row>
    <row r="97" spans="1:18" ht="15" customHeight="1" x14ac:dyDescent="0.15">
      <c r="B97" s="91">
        <v>7</v>
      </c>
      <c r="C97" s="91" t="str">
        <f>'事業主控（こちらにご入力下さい）'!AV262</f>
        <v/>
      </c>
      <c r="E97" s="91">
        <f>'事業主控（こちらにご入力下さい）'!$F$268</f>
        <v>0</v>
      </c>
      <c r="F97" s="91" t="str">
        <f>'事業主控（こちらにご入力下さい）'!AW262</f>
        <v>下</v>
      </c>
      <c r="G97" s="91" t="str">
        <f>IF(ISERROR(VLOOKUP(E97,労務比率,'事業主控（こちらにご入力下さい）'!AX262,FALSE)),"",VLOOKUP(E97,労務比率,'事業主控（こちらにご入力下さい）'!AX262,FALSE))</f>
        <v/>
      </c>
      <c r="H97" s="91" t="str">
        <f>IF(ISERROR(VLOOKUP(E97,労務比率,'事業主控（こちらにご入力下さい）'!AX262+1,FALSE)),"",VLOOKUP(E97,労務比率,'事業主控（こちらにご入力下さい）'!AX262+1,FALSE))</f>
        <v/>
      </c>
      <c r="I97" s="91">
        <f>'事業主控（こちらにご入力下さい）'!AH263</f>
        <v>0</v>
      </c>
      <c r="J97" s="91">
        <f>'事業主控（こちらにご入力下さい）'!AH262</f>
        <v>0</v>
      </c>
      <c r="K97" s="91">
        <f>'事業主控（こちらにご入力下さい）'!AN262</f>
        <v>0</v>
      </c>
      <c r="L97" s="91">
        <f t="shared" si="17"/>
        <v>0</v>
      </c>
      <c r="M97" s="91">
        <f t="shared" si="22"/>
        <v>0</v>
      </c>
      <c r="N97" s="91">
        <f t="shared" si="21"/>
        <v>0</v>
      </c>
      <c r="O97" s="91">
        <f t="shared" si="25"/>
        <v>0</v>
      </c>
      <c r="R97" s="91">
        <f>IF(AND(J97=0,C97&gt;=設定シート!E$85,C97&lt;=設定シート!G$85),1,0)</f>
        <v>0</v>
      </c>
    </row>
    <row r="98" spans="1:18" ht="15" customHeight="1" x14ac:dyDescent="0.15">
      <c r="B98" s="91">
        <v>8</v>
      </c>
      <c r="C98" s="91" t="str">
        <f>'事業主控（こちらにご入力下さい）'!AV264</f>
        <v/>
      </c>
      <c r="E98" s="91">
        <f>'事業主控（こちらにご入力下さい）'!$F$268</f>
        <v>0</v>
      </c>
      <c r="F98" s="91" t="str">
        <f>'事業主控（こちらにご入力下さい）'!AW264</f>
        <v>下</v>
      </c>
      <c r="G98" s="91" t="str">
        <f>IF(ISERROR(VLOOKUP(E98,労務比率,'事業主控（こちらにご入力下さい）'!AX264,FALSE)),"",VLOOKUP(E98,労務比率,'事業主控（こちらにご入力下さい）'!AX264,FALSE))</f>
        <v/>
      </c>
      <c r="H98" s="91" t="str">
        <f>IF(ISERROR(VLOOKUP(E98,労務比率,'事業主控（こちらにご入力下さい）'!AX264+1,FALSE)),"",VLOOKUP(E98,労務比率,'事業主控（こちらにご入力下さい）'!AX264+1,FALSE))</f>
        <v/>
      </c>
      <c r="I98" s="91">
        <f>'事業主控（こちらにご入力下さい）'!AH265</f>
        <v>0</v>
      </c>
      <c r="J98" s="91">
        <f>'事業主控（こちらにご入力下さい）'!AH264</f>
        <v>0</v>
      </c>
      <c r="K98" s="91">
        <f>'事業主控（こちらにご入力下さい）'!AN264</f>
        <v>0</v>
      </c>
      <c r="L98" s="91">
        <f t="shared" si="17"/>
        <v>0</v>
      </c>
      <c r="M98" s="91">
        <f t="shared" si="22"/>
        <v>0</v>
      </c>
      <c r="N98" s="91">
        <f t="shared" si="21"/>
        <v>0</v>
      </c>
      <c r="O98" s="91">
        <f t="shared" si="25"/>
        <v>0</v>
      </c>
      <c r="R98" s="91">
        <f>IF(AND(J98=0,C98&gt;=設定シート!E$85,C98&lt;=設定シート!G$85),1,0)</f>
        <v>0</v>
      </c>
    </row>
    <row r="99" spans="1:18" ht="15" customHeight="1" x14ac:dyDescent="0.15">
      <c r="B99" s="91">
        <v>9</v>
      </c>
      <c r="C99" s="91" t="str">
        <f>'事業主控（こちらにご入力下さい）'!AV266</f>
        <v/>
      </c>
      <c r="E99" s="91">
        <f>'事業主控（こちらにご入力下さい）'!$F$268</f>
        <v>0</v>
      </c>
      <c r="F99" s="91" t="str">
        <f>'事業主控（こちらにご入力下さい）'!AW266</f>
        <v>下</v>
      </c>
      <c r="G99" s="91" t="str">
        <f>IF(ISERROR(VLOOKUP(E99,労務比率,'事業主控（こちらにご入力下さい）'!AX266,FALSE)),"",VLOOKUP(E99,労務比率,'事業主控（こちらにご入力下さい）'!AX266,FALSE))</f>
        <v/>
      </c>
      <c r="H99" s="91" t="str">
        <f>IF(ISERROR(VLOOKUP(E99,労務比率,'事業主控（こちらにご入力下さい）'!AX266+1,FALSE)),"",VLOOKUP(E99,労務比率,'事業主控（こちらにご入力下さい）'!AX266+1,FALSE))</f>
        <v/>
      </c>
      <c r="I99" s="91">
        <f>'事業主控（こちらにご入力下さい）'!AH267</f>
        <v>0</v>
      </c>
      <c r="J99" s="91">
        <f>'事業主控（こちらにご入力下さい）'!AH266</f>
        <v>0</v>
      </c>
      <c r="K99" s="91">
        <f>'事業主控（こちらにご入力下さい）'!AN266</f>
        <v>0</v>
      </c>
      <c r="L99" s="91">
        <f t="shared" si="17"/>
        <v>0</v>
      </c>
      <c r="M99" s="91">
        <f t="shared" si="22"/>
        <v>0</v>
      </c>
      <c r="N99" s="91">
        <f t="shared" si="21"/>
        <v>0</v>
      </c>
      <c r="O99" s="91">
        <f t="shared" si="25"/>
        <v>0</v>
      </c>
      <c r="R99" s="91">
        <f>IF(AND(J99=0,C99&gt;=設定シート!E$85,C99&lt;=設定シート!G$85),1,0)</f>
        <v>0</v>
      </c>
    </row>
    <row r="100" spans="1:18" ht="15" customHeight="1" x14ac:dyDescent="0.15">
      <c r="A100" s="91">
        <v>7</v>
      </c>
      <c r="B100" s="91">
        <v>1</v>
      </c>
      <c r="C100" s="91" t="str">
        <f>'事業主控（こちらにご入力下さい）'!AV291</f>
        <v/>
      </c>
      <c r="E100" s="91">
        <f>'事業主控（こちらにご入力下さい）'!$F$309</f>
        <v>0</v>
      </c>
      <c r="F100" s="91" t="str">
        <f>'事業主控（こちらにご入力下さい）'!AW291</f>
        <v>下</v>
      </c>
      <c r="G100" s="91" t="str">
        <f>IF(ISERROR(VLOOKUP(E100,労務比率,'事業主控（こちらにご入力下さい）'!AX291,FALSE)),"",VLOOKUP(E100,労務比率,'事業主控（こちらにご入力下さい）'!AX291,FALSE))</f>
        <v/>
      </c>
      <c r="H100" s="91" t="str">
        <f>IF(ISERROR(VLOOKUP(E100,労務比率,'事業主控（こちらにご入力下さい）'!AX291+1,FALSE)),"",VLOOKUP(E100,労務比率,'事業主控（こちらにご入力下さい）'!AX291+1,FALSE))</f>
        <v/>
      </c>
      <c r="I100" s="91">
        <f>'事業主控（こちらにご入力下さい）'!AH292</f>
        <v>0</v>
      </c>
      <c r="J100" s="91">
        <f>'事業主控（こちらにご入力下さい）'!AH291</f>
        <v>0</v>
      </c>
      <c r="K100" s="91">
        <f>'事業主控（こちらにご入力下さい）'!AN291</f>
        <v>0</v>
      </c>
      <c r="L100" s="91">
        <f t="shared" si="17"/>
        <v>0</v>
      </c>
      <c r="M100" s="91">
        <f t="shared" si="22"/>
        <v>0</v>
      </c>
      <c r="N100" s="91">
        <f t="shared" si="21"/>
        <v>0</v>
      </c>
      <c r="O100" s="91">
        <f t="shared" si="25"/>
        <v>0</v>
      </c>
      <c r="P100" s="91">
        <f>INT(SUMIF(O100:O108,0,I100:I108)*105/108)</f>
        <v>0</v>
      </c>
      <c r="Q100" s="91">
        <f>INT(P100*IF(COUNTIF(R100:R108,1)=0,0,SUMIF(R100:R108,1,G100:G108)/COUNTIF(R100:R108,1))/100)</f>
        <v>0</v>
      </c>
      <c r="R100" s="91">
        <f>IF(AND(J100=0,C100&gt;=設定シート!E$85,C100&lt;=設定シート!G$85),1,0)</f>
        <v>0</v>
      </c>
    </row>
    <row r="101" spans="1:18" ht="15" customHeight="1" x14ac:dyDescent="0.15">
      <c r="B101" s="91">
        <v>2</v>
      </c>
      <c r="C101" s="91" t="str">
        <f>'事業主控（こちらにご入力下さい）'!AV293</f>
        <v/>
      </c>
      <c r="E101" s="91">
        <f>'事業主控（こちらにご入力下さい）'!$F$309</f>
        <v>0</v>
      </c>
      <c r="F101" s="91" t="str">
        <f>'事業主控（こちらにご入力下さい）'!AW293</f>
        <v>下</v>
      </c>
      <c r="G101" s="91" t="str">
        <f>IF(ISERROR(VLOOKUP(E101,労務比率,'事業主控（こちらにご入力下さい）'!AX293,FALSE)),"",VLOOKUP(E101,労務比率,'事業主控（こちらにご入力下さい）'!AX293,FALSE))</f>
        <v/>
      </c>
      <c r="H101" s="91" t="str">
        <f>IF(ISERROR(VLOOKUP(E101,労務比率,'事業主控（こちらにご入力下さい）'!AX293+1,FALSE)),"",VLOOKUP(E101,労務比率,'事業主控（こちらにご入力下さい）'!AX293+1,FALSE))</f>
        <v/>
      </c>
      <c r="I101" s="91">
        <f>'事業主控（こちらにご入力下さい）'!AH294</f>
        <v>0</v>
      </c>
      <c r="J101" s="91">
        <f>'事業主控（こちらにご入力下さい）'!AH293</f>
        <v>0</v>
      </c>
      <c r="K101" s="91">
        <f>'事業主控（こちらにご入力下さい）'!AN293</f>
        <v>0</v>
      </c>
      <c r="L101" s="91">
        <f t="shared" si="17"/>
        <v>0</v>
      </c>
      <c r="M101" s="91">
        <f t="shared" si="22"/>
        <v>0</v>
      </c>
      <c r="N101" s="91">
        <f t="shared" si="21"/>
        <v>0</v>
      </c>
      <c r="O101" s="91">
        <f t="shared" si="25"/>
        <v>0</v>
      </c>
      <c r="R101" s="91">
        <f>IF(AND(J101=0,C101&gt;=設定シート!E$85,C101&lt;=設定シート!G$85),1,0)</f>
        <v>0</v>
      </c>
    </row>
    <row r="102" spans="1:18" ht="15" customHeight="1" x14ac:dyDescent="0.15">
      <c r="B102" s="91">
        <v>3</v>
      </c>
      <c r="C102" s="91" t="str">
        <f>'事業主控（こちらにご入力下さい）'!AV295</f>
        <v/>
      </c>
      <c r="E102" s="91">
        <f>'事業主控（こちらにご入力下さい）'!$F$309</f>
        <v>0</v>
      </c>
      <c r="F102" s="91" t="str">
        <f>'事業主控（こちらにご入力下さい）'!AW295</f>
        <v>下</v>
      </c>
      <c r="G102" s="91" t="str">
        <f>IF(ISERROR(VLOOKUP(E102,労務比率,'事業主控（こちらにご入力下さい）'!AX295,FALSE)),"",VLOOKUP(E102,労務比率,'事業主控（こちらにご入力下さい）'!AX295,FALSE))</f>
        <v/>
      </c>
      <c r="H102" s="91" t="str">
        <f>IF(ISERROR(VLOOKUP(E102,労務比率,'事業主控（こちらにご入力下さい）'!AX295+1,FALSE)),"",VLOOKUP(E102,労務比率,'事業主控（こちらにご入力下さい）'!AX295+1,FALSE))</f>
        <v/>
      </c>
      <c r="I102" s="91">
        <f>'事業主控（こちらにご入力下さい）'!AH296</f>
        <v>0</v>
      </c>
      <c r="J102" s="91">
        <f>'事業主控（こちらにご入力下さい）'!AH295</f>
        <v>0</v>
      </c>
      <c r="K102" s="91">
        <f>'事業主控（こちらにご入力下さい）'!AN295</f>
        <v>0</v>
      </c>
      <c r="L102" s="91">
        <f t="shared" si="17"/>
        <v>0</v>
      </c>
      <c r="M102" s="91">
        <f t="shared" si="22"/>
        <v>0</v>
      </c>
      <c r="N102" s="91">
        <f t="shared" si="21"/>
        <v>0</v>
      </c>
      <c r="O102" s="91">
        <f t="shared" si="25"/>
        <v>0</v>
      </c>
      <c r="R102" s="91">
        <f>IF(AND(J102=0,C102&gt;=設定シート!E$85,C102&lt;=設定シート!G$85),1,0)</f>
        <v>0</v>
      </c>
    </row>
    <row r="103" spans="1:18" ht="15" customHeight="1" x14ac:dyDescent="0.15">
      <c r="B103" s="91">
        <v>4</v>
      </c>
      <c r="C103" s="91" t="str">
        <f>'事業主控（こちらにご入力下さい）'!AV297</f>
        <v/>
      </c>
      <c r="E103" s="91">
        <f>'事業主控（こちらにご入力下さい）'!$F$309</f>
        <v>0</v>
      </c>
      <c r="F103" s="91" t="str">
        <f>'事業主控（こちらにご入力下さい）'!AW297</f>
        <v>下</v>
      </c>
      <c r="G103" s="91" t="str">
        <f>IF(ISERROR(VLOOKUP(E103,労務比率,'事業主控（こちらにご入力下さい）'!AX297,FALSE)),"",VLOOKUP(E103,労務比率,'事業主控（こちらにご入力下さい）'!AX297,FALSE))</f>
        <v/>
      </c>
      <c r="H103" s="91" t="str">
        <f>IF(ISERROR(VLOOKUP(E103,労務比率,'事業主控（こちらにご入力下さい）'!AX297+1,FALSE)),"",VLOOKUP(E103,労務比率,'事業主控（こちらにご入力下さい）'!AX297+1,FALSE))</f>
        <v/>
      </c>
      <c r="I103" s="91">
        <f>'事業主控（こちらにご入力下さい）'!AH298</f>
        <v>0</v>
      </c>
      <c r="J103" s="91">
        <f>'事業主控（こちらにご入力下さい）'!AH297</f>
        <v>0</v>
      </c>
      <c r="K103" s="91">
        <f>'事業主控（こちらにご入力下さい）'!AN297</f>
        <v>0</v>
      </c>
      <c r="L103" s="91">
        <f t="shared" si="17"/>
        <v>0</v>
      </c>
      <c r="M103" s="91">
        <f t="shared" si="22"/>
        <v>0</v>
      </c>
      <c r="N103" s="91">
        <f t="shared" si="21"/>
        <v>0</v>
      </c>
      <c r="O103" s="91">
        <f t="shared" si="25"/>
        <v>0</v>
      </c>
      <c r="R103" s="91">
        <f>IF(AND(J103=0,C103&gt;=設定シート!E$85,C103&lt;=設定シート!G$85),1,0)</f>
        <v>0</v>
      </c>
    </row>
    <row r="104" spans="1:18" ht="15" customHeight="1" x14ac:dyDescent="0.15">
      <c r="B104" s="91">
        <v>5</v>
      </c>
      <c r="C104" s="91" t="str">
        <f>'事業主控（こちらにご入力下さい）'!AV299</f>
        <v/>
      </c>
      <c r="E104" s="91">
        <f>'事業主控（こちらにご入力下さい）'!$F$309</f>
        <v>0</v>
      </c>
      <c r="F104" s="91" t="str">
        <f>'事業主控（こちらにご入力下さい）'!AW299</f>
        <v>下</v>
      </c>
      <c r="G104" s="91" t="str">
        <f>IF(ISERROR(VLOOKUP(E104,労務比率,'事業主控（こちらにご入力下さい）'!AX299,FALSE)),"",VLOOKUP(E104,労務比率,'事業主控（こちらにご入力下さい）'!AX299,FALSE))</f>
        <v/>
      </c>
      <c r="H104" s="91" t="str">
        <f>IF(ISERROR(VLOOKUP(E104,労務比率,'事業主控（こちらにご入力下さい）'!AX299+1,FALSE)),"",VLOOKUP(E104,労務比率,'事業主控（こちらにご入力下さい）'!AX299+1,FALSE))</f>
        <v/>
      </c>
      <c r="I104" s="91">
        <f>'事業主控（こちらにご入力下さい）'!AH300</f>
        <v>0</v>
      </c>
      <c r="J104" s="91">
        <f>'事業主控（こちらにご入力下さい）'!AH299</f>
        <v>0</v>
      </c>
      <c r="K104" s="91">
        <f>'事業主控（こちらにご入力下さい）'!AN299</f>
        <v>0</v>
      </c>
      <c r="L104" s="91">
        <f t="shared" si="17"/>
        <v>0</v>
      </c>
      <c r="M104" s="91">
        <f t="shared" si="22"/>
        <v>0</v>
      </c>
      <c r="N104" s="91">
        <f t="shared" si="21"/>
        <v>0</v>
      </c>
      <c r="O104" s="91">
        <f t="shared" si="25"/>
        <v>0</v>
      </c>
      <c r="R104" s="91">
        <f>IF(AND(J104=0,C104&gt;=設定シート!E$85,C104&lt;=設定シート!G$85),1,0)</f>
        <v>0</v>
      </c>
    </row>
    <row r="105" spans="1:18" ht="15" customHeight="1" x14ac:dyDescent="0.15">
      <c r="B105" s="91">
        <v>6</v>
      </c>
      <c r="C105" s="91" t="str">
        <f>'事業主控（こちらにご入力下さい）'!AV301</f>
        <v/>
      </c>
      <c r="E105" s="91">
        <f>'事業主控（こちらにご入力下さい）'!$F$309</f>
        <v>0</v>
      </c>
      <c r="F105" s="91" t="str">
        <f>'事業主控（こちらにご入力下さい）'!AW301</f>
        <v>下</v>
      </c>
      <c r="G105" s="91" t="str">
        <f>IF(ISERROR(VLOOKUP(E105,労務比率,'事業主控（こちらにご入力下さい）'!AX301,FALSE)),"",VLOOKUP(E105,労務比率,'事業主控（こちらにご入力下さい）'!AX301,FALSE))</f>
        <v/>
      </c>
      <c r="H105" s="91" t="str">
        <f>IF(ISERROR(VLOOKUP(E105,労務比率,'事業主控（こちらにご入力下さい）'!AX301+1,FALSE)),"",VLOOKUP(E105,労務比率,'事業主控（こちらにご入力下さい）'!AX301+1,FALSE))</f>
        <v/>
      </c>
      <c r="I105" s="91">
        <f>'事業主控（こちらにご入力下さい）'!AH302</f>
        <v>0</v>
      </c>
      <c r="J105" s="91">
        <f>'事業主控（こちらにご入力下さい）'!AH301</f>
        <v>0</v>
      </c>
      <c r="K105" s="91">
        <f>'事業主控（こちらにご入力下さい）'!AN301</f>
        <v>0</v>
      </c>
      <c r="L105" s="91">
        <f t="shared" si="17"/>
        <v>0</v>
      </c>
      <c r="M105" s="91">
        <f t="shared" si="22"/>
        <v>0</v>
      </c>
      <c r="N105" s="91">
        <f t="shared" si="21"/>
        <v>0</v>
      </c>
      <c r="O105" s="91">
        <f t="shared" si="25"/>
        <v>0</v>
      </c>
      <c r="R105" s="91">
        <f>IF(AND(J105=0,C105&gt;=設定シート!E$85,C105&lt;=設定シート!G$85),1,0)</f>
        <v>0</v>
      </c>
    </row>
    <row r="106" spans="1:18" ht="15" customHeight="1" x14ac:dyDescent="0.15">
      <c r="B106" s="91">
        <v>7</v>
      </c>
      <c r="C106" s="91" t="str">
        <f>'事業主控（こちらにご入力下さい）'!AV303</f>
        <v/>
      </c>
      <c r="E106" s="91">
        <f>'事業主控（こちらにご入力下さい）'!$F$309</f>
        <v>0</v>
      </c>
      <c r="F106" s="91" t="str">
        <f>'事業主控（こちらにご入力下さい）'!AW303</f>
        <v>下</v>
      </c>
      <c r="G106" s="91" t="str">
        <f>IF(ISERROR(VLOOKUP(E106,労務比率,'事業主控（こちらにご入力下さい）'!AX303,FALSE)),"",VLOOKUP(E106,労務比率,'事業主控（こちらにご入力下さい）'!AX303,FALSE))</f>
        <v/>
      </c>
      <c r="H106" s="91" t="str">
        <f>IF(ISERROR(VLOOKUP(E106,労務比率,'事業主控（こちらにご入力下さい）'!AX303+1,FALSE)),"",VLOOKUP(E106,労務比率,'事業主控（こちらにご入力下さい）'!AX303+1,FALSE))</f>
        <v/>
      </c>
      <c r="I106" s="91">
        <f>'事業主控（こちらにご入力下さい）'!AH304</f>
        <v>0</v>
      </c>
      <c r="J106" s="91">
        <f>'事業主控（こちらにご入力下さい）'!AH303</f>
        <v>0</v>
      </c>
      <c r="K106" s="91">
        <f>'事業主控（こちらにご入力下さい）'!AN303</f>
        <v>0</v>
      </c>
      <c r="L106" s="91">
        <f t="shared" si="17"/>
        <v>0</v>
      </c>
      <c r="M106" s="91">
        <f t="shared" si="22"/>
        <v>0</v>
      </c>
      <c r="N106" s="91">
        <f t="shared" si="21"/>
        <v>0</v>
      </c>
      <c r="O106" s="91">
        <f t="shared" si="25"/>
        <v>0</v>
      </c>
      <c r="R106" s="91">
        <f>IF(AND(J106=0,C106&gt;=設定シート!E$85,C106&lt;=設定シート!G$85),1,0)</f>
        <v>0</v>
      </c>
    </row>
    <row r="107" spans="1:18" ht="15" customHeight="1" x14ac:dyDescent="0.15">
      <c r="B107" s="91">
        <v>8</v>
      </c>
      <c r="C107" s="91" t="str">
        <f>'事業主控（こちらにご入力下さい）'!AV305</f>
        <v/>
      </c>
      <c r="E107" s="91">
        <f>'事業主控（こちらにご入力下さい）'!$F$309</f>
        <v>0</v>
      </c>
      <c r="F107" s="91" t="str">
        <f>'事業主控（こちらにご入力下さい）'!AW305</f>
        <v>下</v>
      </c>
      <c r="G107" s="91" t="str">
        <f>IF(ISERROR(VLOOKUP(E107,労務比率,'事業主控（こちらにご入力下さい）'!AX305,FALSE)),"",VLOOKUP(E107,労務比率,'事業主控（こちらにご入力下さい）'!AX305,FALSE))</f>
        <v/>
      </c>
      <c r="H107" s="91" t="str">
        <f>IF(ISERROR(VLOOKUP(E107,労務比率,'事業主控（こちらにご入力下さい）'!AX305+1,FALSE)),"",VLOOKUP(E107,労務比率,'事業主控（こちらにご入力下さい）'!AX305+1,FALSE))</f>
        <v/>
      </c>
      <c r="I107" s="91">
        <f>'事業主控（こちらにご入力下さい）'!AH306</f>
        <v>0</v>
      </c>
      <c r="J107" s="91">
        <f>'事業主控（こちらにご入力下さい）'!AH305</f>
        <v>0</v>
      </c>
      <c r="K107" s="91">
        <f>'事業主控（こちらにご入力下さい）'!AN305</f>
        <v>0</v>
      </c>
      <c r="L107" s="91">
        <f t="shared" si="17"/>
        <v>0</v>
      </c>
      <c r="M107" s="91">
        <f t="shared" si="22"/>
        <v>0</v>
      </c>
      <c r="N107" s="91">
        <f t="shared" si="21"/>
        <v>0</v>
      </c>
      <c r="O107" s="91">
        <f t="shared" si="25"/>
        <v>0</v>
      </c>
      <c r="R107" s="91">
        <f>IF(AND(J107=0,C107&gt;=設定シート!E$85,C107&lt;=設定シート!G$85),1,0)</f>
        <v>0</v>
      </c>
    </row>
    <row r="108" spans="1:18" ht="15" customHeight="1" x14ac:dyDescent="0.15">
      <c r="B108" s="91">
        <v>9</v>
      </c>
      <c r="C108" s="91" t="str">
        <f>'事業主控（こちらにご入力下さい）'!AV307</f>
        <v/>
      </c>
      <c r="E108" s="91">
        <f>'事業主控（こちらにご入力下さい）'!$F$309</f>
        <v>0</v>
      </c>
      <c r="F108" s="91" t="str">
        <f>'事業主控（こちらにご入力下さい）'!AW307</f>
        <v>下</v>
      </c>
      <c r="G108" s="91" t="str">
        <f>IF(ISERROR(VLOOKUP(E108,労務比率,'事業主控（こちらにご入力下さい）'!AX307,FALSE)),"",VLOOKUP(E108,労務比率,'事業主控（こちらにご入力下さい）'!AX307,FALSE))</f>
        <v/>
      </c>
      <c r="H108" s="91" t="str">
        <f>IF(ISERROR(VLOOKUP(E108,労務比率,'事業主控（こちらにご入力下さい）'!AX307+1,FALSE)),"",VLOOKUP(E108,労務比率,'事業主控（こちらにご入力下さい）'!AX307+1,FALSE))</f>
        <v/>
      </c>
      <c r="I108" s="91">
        <f>'事業主控（こちらにご入力下さい）'!AH308</f>
        <v>0</v>
      </c>
      <c r="J108" s="91">
        <f>'事業主控（こちらにご入力下さい）'!AH307</f>
        <v>0</v>
      </c>
      <c r="K108" s="91">
        <f>'事業主控（こちらにご入力下さい）'!AN307</f>
        <v>0</v>
      </c>
      <c r="L108" s="91">
        <f t="shared" si="17"/>
        <v>0</v>
      </c>
      <c r="M108" s="91">
        <f t="shared" si="22"/>
        <v>0</v>
      </c>
      <c r="N108" s="91">
        <f t="shared" si="21"/>
        <v>0</v>
      </c>
      <c r="O108" s="91">
        <f t="shared" si="25"/>
        <v>0</v>
      </c>
      <c r="R108" s="91">
        <f>IF(AND(J108=0,C108&gt;=設定シート!E$85,C108&lt;=設定シート!G$85),1,0)</f>
        <v>0</v>
      </c>
    </row>
    <row r="109" spans="1:18" ht="15" customHeight="1" x14ac:dyDescent="0.15">
      <c r="A109" s="91">
        <v>8</v>
      </c>
      <c r="B109" s="91">
        <v>1</v>
      </c>
      <c r="C109" s="91" t="str">
        <f>'事業主控（こちらにご入力下さい）'!AV332</f>
        <v/>
      </c>
      <c r="E109" s="91">
        <f>'事業主控（こちらにご入力下さい）'!$F$350</f>
        <v>0</v>
      </c>
      <c r="F109" s="91" t="str">
        <f>'事業主控（こちらにご入力下さい）'!AW332</f>
        <v>下</v>
      </c>
      <c r="G109" s="91" t="str">
        <f>IF(ISERROR(VLOOKUP(E109,労務比率,'事業主控（こちらにご入力下さい）'!AX332,FALSE)),"",VLOOKUP(E109,労務比率,'事業主控（こちらにご入力下さい）'!AX332,FALSE))</f>
        <v/>
      </c>
      <c r="H109" s="91" t="str">
        <f>IF(ISERROR(VLOOKUP(E109,労務比率,'事業主控（こちらにご入力下さい）'!AX332+1,FALSE)),"",VLOOKUP(E109,労務比率,'事業主控（こちらにご入力下さい）'!AX332+1,FALSE))</f>
        <v/>
      </c>
      <c r="I109" s="91">
        <f>'事業主控（こちらにご入力下さい）'!AH333</f>
        <v>0</v>
      </c>
      <c r="J109" s="91">
        <f>'事業主控（こちらにご入力下さい）'!AH332</f>
        <v>0</v>
      </c>
      <c r="K109" s="91">
        <f>'事業主控（こちらにご入力下さい）'!AN332</f>
        <v>0</v>
      </c>
      <c r="L109" s="91">
        <f t="shared" si="17"/>
        <v>0</v>
      </c>
      <c r="M109" s="91">
        <f t="shared" si="22"/>
        <v>0</v>
      </c>
      <c r="N109" s="91">
        <f t="shared" si="21"/>
        <v>0</v>
      </c>
      <c r="O109" s="91">
        <f t="shared" si="25"/>
        <v>0</v>
      </c>
      <c r="P109" s="91">
        <f>INT(SUMIF(O109:O117,0,I109:I117)*105/108)</f>
        <v>0</v>
      </c>
      <c r="Q109" s="91">
        <f>INT(P109*IF(COUNTIF(R109:R117,1)=0,0,SUMIF(R109:R117,1,G109:G117)/COUNTIF(R109:R117,1))/100)</f>
        <v>0</v>
      </c>
      <c r="R109" s="91">
        <f>IF(AND(J109=0,C109&gt;=設定シート!E$85,C109&lt;=設定シート!G$85),1,0)</f>
        <v>0</v>
      </c>
    </row>
    <row r="110" spans="1:18" ht="15" customHeight="1" x14ac:dyDescent="0.15">
      <c r="B110" s="91">
        <v>2</v>
      </c>
      <c r="C110" s="91" t="str">
        <f>'事業主控（こちらにご入力下さい）'!AV334</f>
        <v/>
      </c>
      <c r="E110" s="91">
        <f>'事業主控（こちらにご入力下さい）'!$F$350</f>
        <v>0</v>
      </c>
      <c r="F110" s="91" t="str">
        <f>'事業主控（こちらにご入力下さい）'!AW334</f>
        <v>下</v>
      </c>
      <c r="G110" s="91" t="str">
        <f>IF(ISERROR(VLOOKUP(E110,労務比率,'事業主控（こちらにご入力下さい）'!AX334,FALSE)),"",VLOOKUP(E110,労務比率,'事業主控（こちらにご入力下さい）'!AX334,FALSE))</f>
        <v/>
      </c>
      <c r="H110" s="91" t="str">
        <f>IF(ISERROR(VLOOKUP(E110,労務比率,'事業主控（こちらにご入力下さい）'!AX334+1,FALSE)),"",VLOOKUP(E110,労務比率,'事業主控（こちらにご入力下さい）'!AX334+1,FALSE))</f>
        <v/>
      </c>
      <c r="I110" s="91">
        <f>'事業主控（こちらにご入力下さい）'!AH335</f>
        <v>0</v>
      </c>
      <c r="J110" s="91">
        <f>'事業主控（こちらにご入力下さい）'!AH334</f>
        <v>0</v>
      </c>
      <c r="K110" s="91">
        <f>'事業主控（こちらにご入力下さい）'!AN334</f>
        <v>0</v>
      </c>
      <c r="L110" s="91">
        <f t="shared" si="17"/>
        <v>0</v>
      </c>
      <c r="M110" s="91">
        <f t="shared" si="22"/>
        <v>0</v>
      </c>
      <c r="N110" s="91">
        <f t="shared" si="21"/>
        <v>0</v>
      </c>
      <c r="O110" s="91">
        <f t="shared" si="25"/>
        <v>0</v>
      </c>
      <c r="R110" s="91">
        <f>IF(AND(J110=0,C110&gt;=設定シート!E$85,C110&lt;=設定シート!G$85),1,0)</f>
        <v>0</v>
      </c>
    </row>
    <row r="111" spans="1:18" ht="15" customHeight="1" x14ac:dyDescent="0.15">
      <c r="B111" s="91">
        <v>3</v>
      </c>
      <c r="C111" s="91" t="str">
        <f>'事業主控（こちらにご入力下さい）'!AV336</f>
        <v/>
      </c>
      <c r="E111" s="91">
        <f>'事業主控（こちらにご入力下さい）'!$F$350</f>
        <v>0</v>
      </c>
      <c r="F111" s="91" t="str">
        <f>'事業主控（こちらにご入力下さい）'!AW336</f>
        <v>下</v>
      </c>
      <c r="G111" s="91" t="str">
        <f>IF(ISERROR(VLOOKUP(E111,労務比率,'事業主控（こちらにご入力下さい）'!AX336,FALSE)),"",VLOOKUP(E111,労務比率,'事業主控（こちらにご入力下さい）'!AX336,FALSE))</f>
        <v/>
      </c>
      <c r="H111" s="91" t="str">
        <f>IF(ISERROR(VLOOKUP(E111,労務比率,'事業主控（こちらにご入力下さい）'!AX336+1,FALSE)),"",VLOOKUP(E111,労務比率,'事業主控（こちらにご入力下さい）'!AX336+1,FALSE))</f>
        <v/>
      </c>
      <c r="I111" s="91">
        <f>'事業主控（こちらにご入力下さい）'!AH337</f>
        <v>0</v>
      </c>
      <c r="J111" s="91">
        <f>'事業主控（こちらにご入力下さい）'!AH336</f>
        <v>0</v>
      </c>
      <c r="K111" s="91">
        <f>'事業主控（こちらにご入力下さい）'!AN336</f>
        <v>0</v>
      </c>
      <c r="L111" s="91">
        <f t="shared" si="17"/>
        <v>0</v>
      </c>
      <c r="M111" s="91">
        <f t="shared" si="22"/>
        <v>0</v>
      </c>
      <c r="N111" s="91">
        <f t="shared" si="21"/>
        <v>0</v>
      </c>
      <c r="O111" s="91">
        <f t="shared" si="25"/>
        <v>0</v>
      </c>
      <c r="R111" s="91">
        <f>IF(AND(J111=0,C111&gt;=設定シート!E$85,C111&lt;=設定シート!G$85),1,0)</f>
        <v>0</v>
      </c>
    </row>
    <row r="112" spans="1:18" ht="15" customHeight="1" x14ac:dyDescent="0.15">
      <c r="B112" s="91">
        <v>4</v>
      </c>
      <c r="C112" s="91" t="str">
        <f>'事業主控（こちらにご入力下さい）'!AV338</f>
        <v/>
      </c>
      <c r="E112" s="91">
        <f>'事業主控（こちらにご入力下さい）'!$F$350</f>
        <v>0</v>
      </c>
      <c r="F112" s="91" t="str">
        <f>'事業主控（こちらにご入力下さい）'!AW338</f>
        <v>下</v>
      </c>
      <c r="G112" s="91" t="str">
        <f>IF(ISERROR(VLOOKUP(E112,労務比率,'事業主控（こちらにご入力下さい）'!AX338,FALSE)),"",VLOOKUP(E112,労務比率,'事業主控（こちらにご入力下さい）'!AX338,FALSE))</f>
        <v/>
      </c>
      <c r="H112" s="91" t="str">
        <f>IF(ISERROR(VLOOKUP(E112,労務比率,'事業主控（こちらにご入力下さい）'!AX338+1,FALSE)),"",VLOOKUP(E112,労務比率,'事業主控（こちらにご入力下さい）'!AX338+1,FALSE))</f>
        <v/>
      </c>
      <c r="I112" s="91">
        <f>'事業主控（こちらにご入力下さい）'!AH339</f>
        <v>0</v>
      </c>
      <c r="J112" s="91">
        <f>'事業主控（こちらにご入力下さい）'!AH338</f>
        <v>0</v>
      </c>
      <c r="K112" s="91">
        <f>'事業主控（こちらにご入力下さい）'!AN338</f>
        <v>0</v>
      </c>
      <c r="L112" s="91">
        <f t="shared" si="17"/>
        <v>0</v>
      </c>
      <c r="M112" s="91">
        <f t="shared" si="22"/>
        <v>0</v>
      </c>
      <c r="N112" s="91">
        <f t="shared" si="21"/>
        <v>0</v>
      </c>
      <c r="O112" s="91">
        <f t="shared" si="25"/>
        <v>0</v>
      </c>
      <c r="R112" s="91">
        <f>IF(AND(J112=0,C112&gt;=設定シート!E$85,C112&lt;=設定シート!G$85),1,0)</f>
        <v>0</v>
      </c>
    </row>
    <row r="113" spans="1:18" ht="15" customHeight="1" x14ac:dyDescent="0.15">
      <c r="B113" s="91">
        <v>5</v>
      </c>
      <c r="C113" s="91" t="str">
        <f>'事業主控（こちらにご入力下さい）'!AV340</f>
        <v/>
      </c>
      <c r="E113" s="91">
        <f>'事業主控（こちらにご入力下さい）'!$F$350</f>
        <v>0</v>
      </c>
      <c r="F113" s="91" t="str">
        <f>'事業主控（こちらにご入力下さい）'!AW340</f>
        <v>下</v>
      </c>
      <c r="G113" s="91" t="str">
        <f>IF(ISERROR(VLOOKUP(E113,労務比率,'事業主控（こちらにご入力下さい）'!AX340,FALSE)),"",VLOOKUP(E113,労務比率,'事業主控（こちらにご入力下さい）'!AX340,FALSE))</f>
        <v/>
      </c>
      <c r="H113" s="91" t="str">
        <f>IF(ISERROR(VLOOKUP(E113,労務比率,'事業主控（こちらにご入力下さい）'!AX340+1,FALSE)),"",VLOOKUP(E113,労務比率,'事業主控（こちらにご入力下さい）'!AX340+1,FALSE))</f>
        <v/>
      </c>
      <c r="I113" s="91">
        <f>'事業主控（こちらにご入力下さい）'!AH341</f>
        <v>0</v>
      </c>
      <c r="J113" s="91">
        <f>'事業主控（こちらにご入力下さい）'!AH340</f>
        <v>0</v>
      </c>
      <c r="K113" s="91">
        <f>'事業主控（こちらにご入力下さい）'!AN340</f>
        <v>0</v>
      </c>
      <c r="L113" s="91">
        <f t="shared" si="17"/>
        <v>0</v>
      </c>
      <c r="M113" s="91">
        <f t="shared" si="22"/>
        <v>0</v>
      </c>
      <c r="N113" s="91">
        <f t="shared" si="21"/>
        <v>0</v>
      </c>
      <c r="O113" s="91">
        <f t="shared" si="25"/>
        <v>0</v>
      </c>
      <c r="R113" s="91">
        <f>IF(AND(J113=0,C113&gt;=設定シート!E$85,C113&lt;=設定シート!G$85),1,0)</f>
        <v>0</v>
      </c>
    </row>
    <row r="114" spans="1:18" ht="15" customHeight="1" x14ac:dyDescent="0.15">
      <c r="B114" s="91">
        <v>6</v>
      </c>
      <c r="C114" s="91" t="str">
        <f>'事業主控（こちらにご入力下さい）'!AV342</f>
        <v/>
      </c>
      <c r="E114" s="91">
        <f>'事業主控（こちらにご入力下さい）'!$F$350</f>
        <v>0</v>
      </c>
      <c r="F114" s="91" t="str">
        <f>'事業主控（こちらにご入力下さい）'!AW342</f>
        <v>下</v>
      </c>
      <c r="G114" s="91" t="str">
        <f>IF(ISERROR(VLOOKUP(E114,労務比率,'事業主控（こちらにご入力下さい）'!AX342,FALSE)),"",VLOOKUP(E114,労務比率,'事業主控（こちらにご入力下さい）'!AX342,FALSE))</f>
        <v/>
      </c>
      <c r="H114" s="91" t="str">
        <f>IF(ISERROR(VLOOKUP(E114,労務比率,'事業主控（こちらにご入力下さい）'!AX342+1,FALSE)),"",VLOOKUP(E114,労務比率,'事業主控（こちらにご入力下さい）'!AX342+1,FALSE))</f>
        <v/>
      </c>
      <c r="I114" s="91">
        <f>'事業主控（こちらにご入力下さい）'!AH343</f>
        <v>0</v>
      </c>
      <c r="J114" s="91">
        <f>'事業主控（こちらにご入力下さい）'!AH342</f>
        <v>0</v>
      </c>
      <c r="K114" s="91">
        <f>'事業主控（こちらにご入力下さい）'!AN342</f>
        <v>0</v>
      </c>
      <c r="L114" s="91">
        <f t="shared" si="17"/>
        <v>0</v>
      </c>
      <c r="M114" s="91">
        <f t="shared" si="22"/>
        <v>0</v>
      </c>
      <c r="N114" s="91">
        <f t="shared" si="21"/>
        <v>0</v>
      </c>
      <c r="O114" s="91">
        <f t="shared" si="25"/>
        <v>0</v>
      </c>
      <c r="R114" s="91">
        <f>IF(AND(J114=0,C114&gt;=設定シート!E$85,C114&lt;=設定シート!G$85),1,0)</f>
        <v>0</v>
      </c>
    </row>
    <row r="115" spans="1:18" ht="15" customHeight="1" x14ac:dyDescent="0.15">
      <c r="B115" s="91">
        <v>7</v>
      </c>
      <c r="C115" s="91" t="str">
        <f>'事業主控（こちらにご入力下さい）'!AV344</f>
        <v/>
      </c>
      <c r="E115" s="91">
        <f>'事業主控（こちらにご入力下さい）'!$F$350</f>
        <v>0</v>
      </c>
      <c r="F115" s="91" t="str">
        <f>'事業主控（こちらにご入力下さい）'!AW344</f>
        <v>下</v>
      </c>
      <c r="G115" s="91" t="str">
        <f>IF(ISERROR(VLOOKUP(E115,労務比率,'事業主控（こちらにご入力下さい）'!AX344,FALSE)),"",VLOOKUP(E115,労務比率,'事業主控（こちらにご入力下さい）'!AX344,FALSE))</f>
        <v/>
      </c>
      <c r="H115" s="91" t="str">
        <f>IF(ISERROR(VLOOKUP(E115,労務比率,'事業主控（こちらにご入力下さい）'!AX344+1,FALSE)),"",VLOOKUP(E115,労務比率,'事業主控（こちらにご入力下さい）'!AX344+1,FALSE))</f>
        <v/>
      </c>
      <c r="I115" s="91">
        <f>'事業主控（こちらにご入力下さい）'!AH345</f>
        <v>0</v>
      </c>
      <c r="J115" s="91">
        <f>'事業主控（こちらにご入力下さい）'!AH344</f>
        <v>0</v>
      </c>
      <c r="K115" s="91">
        <f>'事業主控（こちらにご入力下さい）'!AN344</f>
        <v>0</v>
      </c>
      <c r="L115" s="91">
        <f t="shared" ref="L115:L178" si="26">IF(ISERROR(INT((ROUNDDOWN(I115*G115/100,0)+K115)/1000)),0,INT((ROUNDDOWN(I115*G115/100,0)+K115)/1000))</f>
        <v>0</v>
      </c>
      <c r="M115" s="91">
        <f t="shared" si="22"/>
        <v>0</v>
      </c>
      <c r="N115" s="91">
        <f t="shared" ref="N115:N178" si="27">IF(R115=1,0,I115)</f>
        <v>0</v>
      </c>
      <c r="O115" s="91">
        <f t="shared" si="25"/>
        <v>0</v>
      </c>
      <c r="R115" s="91">
        <f>IF(AND(J115=0,C115&gt;=設定シート!E$85,C115&lt;=設定シート!G$85),1,0)</f>
        <v>0</v>
      </c>
    </row>
    <row r="116" spans="1:18" ht="15" customHeight="1" x14ac:dyDescent="0.15">
      <c r="B116" s="91">
        <v>8</v>
      </c>
      <c r="C116" s="91" t="str">
        <f>'事業主控（こちらにご入力下さい）'!AV346</f>
        <v/>
      </c>
      <c r="E116" s="91">
        <f>'事業主控（こちらにご入力下さい）'!$F$350</f>
        <v>0</v>
      </c>
      <c r="F116" s="91" t="str">
        <f>'事業主控（こちらにご入力下さい）'!AW346</f>
        <v>下</v>
      </c>
      <c r="G116" s="91" t="str">
        <f>IF(ISERROR(VLOOKUP(E116,労務比率,'事業主控（こちらにご入力下さい）'!AX346,FALSE)),"",VLOOKUP(E116,労務比率,'事業主控（こちらにご入力下さい）'!AX346,FALSE))</f>
        <v/>
      </c>
      <c r="H116" s="91" t="str">
        <f>IF(ISERROR(VLOOKUP(E116,労務比率,'事業主控（こちらにご入力下さい）'!AX346+1,FALSE)),"",VLOOKUP(E116,労務比率,'事業主控（こちらにご入力下さい）'!AX346+1,FALSE))</f>
        <v/>
      </c>
      <c r="I116" s="91">
        <f>'事業主控（こちらにご入力下さい）'!AH347</f>
        <v>0</v>
      </c>
      <c r="J116" s="91">
        <f>'事業主控（こちらにご入力下さい）'!AH346</f>
        <v>0</v>
      </c>
      <c r="K116" s="91">
        <f>'事業主控（こちらにご入力下さい）'!AN346</f>
        <v>0</v>
      </c>
      <c r="L116" s="91">
        <f t="shared" si="26"/>
        <v>0</v>
      </c>
      <c r="M116" s="91">
        <f t="shared" si="22"/>
        <v>0</v>
      </c>
      <c r="N116" s="91">
        <f t="shared" si="27"/>
        <v>0</v>
      </c>
      <c r="O116" s="91">
        <f t="shared" si="25"/>
        <v>0</v>
      </c>
      <c r="R116" s="91">
        <f>IF(AND(J116=0,C116&gt;=設定シート!E$85,C116&lt;=設定シート!G$85),1,0)</f>
        <v>0</v>
      </c>
    </row>
    <row r="117" spans="1:18" ht="15" customHeight="1" x14ac:dyDescent="0.15">
      <c r="B117" s="91">
        <v>9</v>
      </c>
      <c r="C117" s="91" t="str">
        <f>'事業主控（こちらにご入力下さい）'!AV348</f>
        <v/>
      </c>
      <c r="E117" s="91">
        <f>'事業主控（こちらにご入力下さい）'!$F$350</f>
        <v>0</v>
      </c>
      <c r="F117" s="91" t="str">
        <f>'事業主控（こちらにご入力下さい）'!AW348</f>
        <v>下</v>
      </c>
      <c r="G117" s="91" t="str">
        <f>IF(ISERROR(VLOOKUP(E117,労務比率,'事業主控（こちらにご入力下さい）'!AX348,FALSE)),"",VLOOKUP(E117,労務比率,'事業主控（こちらにご入力下さい）'!AX348,FALSE))</f>
        <v/>
      </c>
      <c r="H117" s="91" t="str">
        <f>IF(ISERROR(VLOOKUP(E117,労務比率,'事業主控（こちらにご入力下さい）'!AX348+1,FALSE)),"",VLOOKUP(E117,労務比率,'事業主控（こちらにご入力下さい）'!AX348+1,FALSE))</f>
        <v/>
      </c>
      <c r="I117" s="91">
        <f>'事業主控（こちらにご入力下さい）'!AH349</f>
        <v>0</v>
      </c>
      <c r="J117" s="91">
        <f>'事業主控（こちらにご入力下さい）'!AH348</f>
        <v>0</v>
      </c>
      <c r="K117" s="91">
        <f>'事業主控（こちらにご入力下さい）'!AN348</f>
        <v>0</v>
      </c>
      <c r="L117" s="91">
        <f t="shared" si="26"/>
        <v>0</v>
      </c>
      <c r="M117" s="91">
        <f t="shared" si="22"/>
        <v>0</v>
      </c>
      <c r="N117" s="91">
        <f t="shared" si="27"/>
        <v>0</v>
      </c>
      <c r="O117" s="91">
        <f t="shared" si="25"/>
        <v>0</v>
      </c>
      <c r="R117" s="91">
        <f>IF(AND(J117=0,C117&gt;=設定シート!E$85,C117&lt;=設定シート!G$85),1,0)</f>
        <v>0</v>
      </c>
    </row>
    <row r="118" spans="1:18" ht="15" customHeight="1" x14ac:dyDescent="0.15">
      <c r="A118" s="91">
        <v>9</v>
      </c>
      <c r="B118" s="91">
        <v>1</v>
      </c>
      <c r="C118" s="91" t="str">
        <f>'事業主控（こちらにご入力下さい）'!AV373</f>
        <v/>
      </c>
      <c r="E118" s="91">
        <f>'事業主控（こちらにご入力下さい）'!$F$391</f>
        <v>0</v>
      </c>
      <c r="F118" s="91" t="str">
        <f>'事業主控（こちらにご入力下さい）'!AW373</f>
        <v>下</v>
      </c>
      <c r="G118" s="91" t="str">
        <f>IF(ISERROR(VLOOKUP(E118,労務比率,'事業主控（こちらにご入力下さい）'!AX373,FALSE)),"",VLOOKUP(E118,労務比率,'事業主控（こちらにご入力下さい）'!AX373,FALSE))</f>
        <v/>
      </c>
      <c r="H118" s="91" t="str">
        <f>IF(ISERROR(VLOOKUP(E118,労務比率,'事業主控（こちらにご入力下さい）'!AX373+1,FALSE)),"",VLOOKUP(E118,労務比率,'事業主控（こちらにご入力下さい）'!AX373+1,FALSE))</f>
        <v/>
      </c>
      <c r="I118" s="91">
        <f>'事業主控（こちらにご入力下さい）'!AH374</f>
        <v>0</v>
      </c>
      <c r="J118" s="91">
        <f>'事業主控（こちらにご入力下さい）'!AH373</f>
        <v>0</v>
      </c>
      <c r="K118" s="91">
        <f>'事業主控（こちらにご入力下さい）'!AN373</f>
        <v>0</v>
      </c>
      <c r="L118" s="91">
        <f t="shared" si="26"/>
        <v>0</v>
      </c>
      <c r="M118" s="91">
        <f t="shared" si="22"/>
        <v>0</v>
      </c>
      <c r="N118" s="91">
        <f t="shared" si="27"/>
        <v>0</v>
      </c>
      <c r="O118" s="91">
        <f t="shared" si="25"/>
        <v>0</v>
      </c>
      <c r="P118" s="91">
        <f>INT(SUMIF(O118:O126,0,I118:I126)*105/108)</f>
        <v>0</v>
      </c>
      <c r="Q118" s="91">
        <f>INT(P118*IF(COUNTIF(R118:R126,1)=0,0,SUMIF(R118:R126,1,G118:G126)/COUNTIF(R118:R126,1))/100)</f>
        <v>0</v>
      </c>
      <c r="R118" s="91">
        <f>IF(AND(J118=0,C118&gt;=設定シート!E$85,C118&lt;=設定シート!G$85),1,0)</f>
        <v>0</v>
      </c>
    </row>
    <row r="119" spans="1:18" ht="15" customHeight="1" x14ac:dyDescent="0.15">
      <c r="B119" s="91">
        <v>2</v>
      </c>
      <c r="C119" s="91" t="str">
        <f>'事業主控（こちらにご入力下さい）'!AV375</f>
        <v/>
      </c>
      <c r="E119" s="91">
        <f>'事業主控（こちらにご入力下さい）'!$F$391</f>
        <v>0</v>
      </c>
      <c r="F119" s="91" t="str">
        <f>'事業主控（こちらにご入力下さい）'!AW375</f>
        <v>下</v>
      </c>
      <c r="G119" s="91" t="str">
        <f>IF(ISERROR(VLOOKUP(E119,労務比率,'事業主控（こちらにご入力下さい）'!AX375,FALSE)),"",VLOOKUP(E119,労務比率,'事業主控（こちらにご入力下さい）'!AX375,FALSE))</f>
        <v/>
      </c>
      <c r="H119" s="91" t="str">
        <f>IF(ISERROR(VLOOKUP(E119,労務比率,'事業主控（こちらにご入力下さい）'!AX375+1,FALSE)),"",VLOOKUP(E119,労務比率,'事業主控（こちらにご入力下さい）'!AX375+1,FALSE))</f>
        <v/>
      </c>
      <c r="I119" s="91">
        <f>'事業主控（こちらにご入力下さい）'!AH376</f>
        <v>0</v>
      </c>
      <c r="J119" s="91">
        <f>'事業主控（こちらにご入力下さい）'!AH375</f>
        <v>0</v>
      </c>
      <c r="K119" s="91">
        <f>'事業主控（こちらにご入力下さい）'!AN375</f>
        <v>0</v>
      </c>
      <c r="L119" s="91">
        <f t="shared" si="26"/>
        <v>0</v>
      </c>
      <c r="M119" s="91">
        <f t="shared" si="22"/>
        <v>0</v>
      </c>
      <c r="N119" s="91">
        <f t="shared" si="27"/>
        <v>0</v>
      </c>
      <c r="O119" s="91">
        <f t="shared" si="25"/>
        <v>0</v>
      </c>
      <c r="R119" s="91">
        <f>IF(AND(J119=0,C119&gt;=設定シート!E$85,C119&lt;=設定シート!G$85),1,0)</f>
        <v>0</v>
      </c>
    </row>
    <row r="120" spans="1:18" ht="15" customHeight="1" x14ac:dyDescent="0.15">
      <c r="B120" s="91">
        <v>3</v>
      </c>
      <c r="C120" s="91" t="str">
        <f>'事業主控（こちらにご入力下さい）'!AV377</f>
        <v/>
      </c>
      <c r="E120" s="91">
        <f>'事業主控（こちらにご入力下さい）'!$F$391</f>
        <v>0</v>
      </c>
      <c r="F120" s="91" t="str">
        <f>'事業主控（こちらにご入力下さい）'!AW377</f>
        <v>下</v>
      </c>
      <c r="G120" s="91" t="str">
        <f>IF(ISERROR(VLOOKUP(E120,労務比率,'事業主控（こちらにご入力下さい）'!AX377,FALSE)),"",VLOOKUP(E120,労務比率,'事業主控（こちらにご入力下さい）'!AX377,FALSE))</f>
        <v/>
      </c>
      <c r="H120" s="91" t="str">
        <f>IF(ISERROR(VLOOKUP(E120,労務比率,'事業主控（こちらにご入力下さい）'!AX377+1,FALSE)),"",VLOOKUP(E120,労務比率,'事業主控（こちらにご入力下さい）'!AX377+1,FALSE))</f>
        <v/>
      </c>
      <c r="I120" s="91">
        <f>'事業主控（こちらにご入力下さい）'!AH378</f>
        <v>0</v>
      </c>
      <c r="J120" s="91">
        <f>'事業主控（こちらにご入力下さい）'!AH377</f>
        <v>0</v>
      </c>
      <c r="K120" s="91">
        <f>'事業主控（こちらにご入力下さい）'!AN377</f>
        <v>0</v>
      </c>
      <c r="L120" s="91">
        <f t="shared" si="26"/>
        <v>0</v>
      </c>
      <c r="M120" s="91">
        <f t="shared" ref="M120:M183" si="28">IF(ISERROR(L120*H120),0,L120*H120)</f>
        <v>0</v>
      </c>
      <c r="N120" s="91">
        <f t="shared" si="27"/>
        <v>0</v>
      </c>
      <c r="O120" s="91">
        <f t="shared" si="25"/>
        <v>0</v>
      </c>
      <c r="R120" s="91">
        <f>IF(AND(J120=0,C120&gt;=設定シート!E$85,C120&lt;=設定シート!G$85),1,0)</f>
        <v>0</v>
      </c>
    </row>
    <row r="121" spans="1:18" ht="15" customHeight="1" x14ac:dyDescent="0.15">
      <c r="B121" s="91">
        <v>4</v>
      </c>
      <c r="C121" s="91" t="str">
        <f>'事業主控（こちらにご入力下さい）'!AV379</f>
        <v/>
      </c>
      <c r="E121" s="91">
        <f>'事業主控（こちらにご入力下さい）'!$F$391</f>
        <v>0</v>
      </c>
      <c r="F121" s="91" t="str">
        <f>'事業主控（こちらにご入力下さい）'!AW379</f>
        <v>下</v>
      </c>
      <c r="G121" s="91" t="str">
        <f>IF(ISERROR(VLOOKUP(E121,労務比率,'事業主控（こちらにご入力下さい）'!AX379,FALSE)),"",VLOOKUP(E121,労務比率,'事業主控（こちらにご入力下さい）'!AX379,FALSE))</f>
        <v/>
      </c>
      <c r="H121" s="91" t="str">
        <f>IF(ISERROR(VLOOKUP(E121,労務比率,'事業主控（こちらにご入力下さい）'!AX379+1,FALSE)),"",VLOOKUP(E121,労務比率,'事業主控（こちらにご入力下さい）'!AX379+1,FALSE))</f>
        <v/>
      </c>
      <c r="I121" s="91">
        <f>'事業主控（こちらにご入力下さい）'!AH380</f>
        <v>0</v>
      </c>
      <c r="J121" s="91">
        <f>'事業主控（こちらにご入力下さい）'!AH379</f>
        <v>0</v>
      </c>
      <c r="K121" s="91">
        <f>'事業主控（こちらにご入力下さい）'!AN379</f>
        <v>0</v>
      </c>
      <c r="L121" s="91">
        <f t="shared" si="26"/>
        <v>0</v>
      </c>
      <c r="M121" s="91">
        <f t="shared" si="28"/>
        <v>0</v>
      </c>
      <c r="N121" s="91">
        <f t="shared" si="27"/>
        <v>0</v>
      </c>
      <c r="O121" s="91">
        <f t="shared" si="25"/>
        <v>0</v>
      </c>
      <c r="R121" s="91">
        <f>IF(AND(J121=0,C121&gt;=設定シート!E$85,C121&lt;=設定シート!G$85),1,0)</f>
        <v>0</v>
      </c>
    </row>
    <row r="122" spans="1:18" ht="15" customHeight="1" x14ac:dyDescent="0.15">
      <c r="B122" s="91">
        <v>5</v>
      </c>
      <c r="C122" s="91" t="str">
        <f>'事業主控（こちらにご入力下さい）'!AV381</f>
        <v/>
      </c>
      <c r="E122" s="91">
        <f>'事業主控（こちらにご入力下さい）'!$F$391</f>
        <v>0</v>
      </c>
      <c r="F122" s="91" t="str">
        <f>'事業主控（こちらにご入力下さい）'!AW381</f>
        <v>下</v>
      </c>
      <c r="G122" s="91" t="str">
        <f>IF(ISERROR(VLOOKUP(E122,労務比率,'事業主控（こちらにご入力下さい）'!AX381,FALSE)),"",VLOOKUP(E122,労務比率,'事業主控（こちらにご入力下さい）'!AX381,FALSE))</f>
        <v/>
      </c>
      <c r="H122" s="91" t="str">
        <f>IF(ISERROR(VLOOKUP(E122,労務比率,'事業主控（こちらにご入力下さい）'!AX381+1,FALSE)),"",VLOOKUP(E122,労務比率,'事業主控（こちらにご入力下さい）'!AX381+1,FALSE))</f>
        <v/>
      </c>
      <c r="I122" s="91">
        <f>'事業主控（こちらにご入力下さい）'!AH382</f>
        <v>0</v>
      </c>
      <c r="J122" s="91">
        <f>'事業主控（こちらにご入力下さい）'!AH381</f>
        <v>0</v>
      </c>
      <c r="K122" s="91">
        <f>'事業主控（こちらにご入力下さい）'!AN381</f>
        <v>0</v>
      </c>
      <c r="L122" s="91">
        <f t="shared" si="26"/>
        <v>0</v>
      </c>
      <c r="M122" s="91">
        <f t="shared" si="28"/>
        <v>0</v>
      </c>
      <c r="N122" s="91">
        <f t="shared" si="27"/>
        <v>0</v>
      </c>
      <c r="O122" s="91">
        <f t="shared" si="25"/>
        <v>0</v>
      </c>
      <c r="R122" s="91">
        <f>IF(AND(J122=0,C122&gt;=設定シート!E$85,C122&lt;=設定シート!G$85),1,0)</f>
        <v>0</v>
      </c>
    </row>
    <row r="123" spans="1:18" ht="15" customHeight="1" x14ac:dyDescent="0.15">
      <c r="B123" s="91">
        <v>6</v>
      </c>
      <c r="C123" s="91" t="str">
        <f>'事業主控（こちらにご入力下さい）'!AV383</f>
        <v/>
      </c>
      <c r="E123" s="91">
        <f>'事業主控（こちらにご入力下さい）'!$F$391</f>
        <v>0</v>
      </c>
      <c r="F123" s="91" t="str">
        <f>'事業主控（こちらにご入力下さい）'!AW383</f>
        <v>下</v>
      </c>
      <c r="G123" s="91" t="str">
        <f>IF(ISERROR(VLOOKUP(E123,労務比率,'事業主控（こちらにご入力下さい）'!AX383,FALSE)),"",VLOOKUP(E123,労務比率,'事業主控（こちらにご入力下さい）'!AX383,FALSE))</f>
        <v/>
      </c>
      <c r="H123" s="91" t="str">
        <f>IF(ISERROR(VLOOKUP(E123,労務比率,'事業主控（こちらにご入力下さい）'!AX383+1,FALSE)),"",VLOOKUP(E123,労務比率,'事業主控（こちらにご入力下さい）'!AX383+1,FALSE))</f>
        <v/>
      </c>
      <c r="I123" s="91">
        <f>'事業主控（こちらにご入力下さい）'!AH384</f>
        <v>0</v>
      </c>
      <c r="J123" s="91">
        <f>'事業主控（こちらにご入力下さい）'!AH383</f>
        <v>0</v>
      </c>
      <c r="K123" s="91">
        <f>'事業主控（こちらにご入力下さい）'!AN383</f>
        <v>0</v>
      </c>
      <c r="L123" s="91">
        <f t="shared" si="26"/>
        <v>0</v>
      </c>
      <c r="M123" s="91">
        <f t="shared" si="28"/>
        <v>0</v>
      </c>
      <c r="N123" s="91">
        <f t="shared" si="27"/>
        <v>0</v>
      </c>
      <c r="O123" s="91">
        <f t="shared" si="25"/>
        <v>0</v>
      </c>
      <c r="R123" s="91">
        <f>IF(AND(J123=0,C123&gt;=設定シート!E$85,C123&lt;=設定シート!G$85),1,0)</f>
        <v>0</v>
      </c>
    </row>
    <row r="124" spans="1:18" ht="15" customHeight="1" x14ac:dyDescent="0.15">
      <c r="B124" s="91">
        <v>7</v>
      </c>
      <c r="C124" s="91" t="str">
        <f>'事業主控（こちらにご入力下さい）'!AV385</f>
        <v/>
      </c>
      <c r="E124" s="91">
        <f>'事業主控（こちらにご入力下さい）'!$F$391</f>
        <v>0</v>
      </c>
      <c r="F124" s="91" t="str">
        <f>'事業主控（こちらにご入力下さい）'!AW385</f>
        <v>下</v>
      </c>
      <c r="G124" s="91" t="str">
        <f>IF(ISERROR(VLOOKUP(E124,労務比率,'事業主控（こちらにご入力下さい）'!AX385,FALSE)),"",VLOOKUP(E124,労務比率,'事業主控（こちらにご入力下さい）'!AX385,FALSE))</f>
        <v/>
      </c>
      <c r="H124" s="91" t="str">
        <f>IF(ISERROR(VLOOKUP(E124,労務比率,'事業主控（こちらにご入力下さい）'!AX385+1,FALSE)),"",VLOOKUP(E124,労務比率,'事業主控（こちらにご入力下さい）'!AX385+1,FALSE))</f>
        <v/>
      </c>
      <c r="I124" s="91">
        <f>'事業主控（こちらにご入力下さい）'!AH386</f>
        <v>0</v>
      </c>
      <c r="J124" s="91">
        <f>'事業主控（こちらにご入力下さい）'!AH385</f>
        <v>0</v>
      </c>
      <c r="K124" s="91">
        <f>'事業主控（こちらにご入力下さい）'!AN385</f>
        <v>0</v>
      </c>
      <c r="L124" s="91">
        <f t="shared" si="26"/>
        <v>0</v>
      </c>
      <c r="M124" s="91">
        <f t="shared" si="28"/>
        <v>0</v>
      </c>
      <c r="N124" s="91">
        <f t="shared" si="27"/>
        <v>0</v>
      </c>
      <c r="O124" s="91">
        <f t="shared" si="25"/>
        <v>0</v>
      </c>
      <c r="R124" s="91">
        <f>IF(AND(J124=0,C124&gt;=設定シート!E$85,C124&lt;=設定シート!G$85),1,0)</f>
        <v>0</v>
      </c>
    </row>
    <row r="125" spans="1:18" ht="15" customHeight="1" x14ac:dyDescent="0.15">
      <c r="B125" s="91">
        <v>8</v>
      </c>
      <c r="C125" s="91" t="str">
        <f>'事業主控（こちらにご入力下さい）'!AV387</f>
        <v/>
      </c>
      <c r="E125" s="91">
        <f>'事業主控（こちらにご入力下さい）'!$F$391</f>
        <v>0</v>
      </c>
      <c r="F125" s="91" t="str">
        <f>'事業主控（こちらにご入力下さい）'!AW387</f>
        <v>下</v>
      </c>
      <c r="G125" s="91" t="str">
        <f>IF(ISERROR(VLOOKUP(E125,労務比率,'事業主控（こちらにご入力下さい）'!AX387,FALSE)),"",VLOOKUP(E125,労務比率,'事業主控（こちらにご入力下さい）'!AX387,FALSE))</f>
        <v/>
      </c>
      <c r="H125" s="91" t="str">
        <f>IF(ISERROR(VLOOKUP(E125,労務比率,'事業主控（こちらにご入力下さい）'!AX387+1,FALSE)),"",VLOOKUP(E125,労務比率,'事業主控（こちらにご入力下さい）'!AX387+1,FALSE))</f>
        <v/>
      </c>
      <c r="I125" s="91">
        <f>'事業主控（こちらにご入力下さい）'!AH388</f>
        <v>0</v>
      </c>
      <c r="J125" s="91">
        <f>'事業主控（こちらにご入力下さい）'!AH387</f>
        <v>0</v>
      </c>
      <c r="K125" s="91">
        <f>'事業主控（こちらにご入力下さい）'!AN387</f>
        <v>0</v>
      </c>
      <c r="L125" s="91">
        <f t="shared" si="26"/>
        <v>0</v>
      </c>
      <c r="M125" s="91">
        <f t="shared" si="28"/>
        <v>0</v>
      </c>
      <c r="N125" s="91">
        <f t="shared" si="27"/>
        <v>0</v>
      </c>
      <c r="O125" s="91">
        <f t="shared" si="25"/>
        <v>0</v>
      </c>
      <c r="R125" s="91">
        <f>IF(AND(J125=0,C125&gt;=設定シート!E$85,C125&lt;=設定シート!G$85),1,0)</f>
        <v>0</v>
      </c>
    </row>
    <row r="126" spans="1:18" ht="15" customHeight="1" x14ac:dyDescent="0.15">
      <c r="B126" s="91">
        <v>9</v>
      </c>
      <c r="C126" s="91" t="str">
        <f>'事業主控（こちらにご入力下さい）'!AV389</f>
        <v/>
      </c>
      <c r="E126" s="91">
        <f>'事業主控（こちらにご入力下さい）'!$F$391</f>
        <v>0</v>
      </c>
      <c r="F126" s="91" t="str">
        <f>'事業主控（こちらにご入力下さい）'!AW389</f>
        <v>下</v>
      </c>
      <c r="G126" s="91" t="str">
        <f>IF(ISERROR(VLOOKUP(E126,労務比率,'事業主控（こちらにご入力下さい）'!AX389,FALSE)),"",VLOOKUP(E126,労務比率,'事業主控（こちらにご入力下さい）'!AX389,FALSE))</f>
        <v/>
      </c>
      <c r="H126" s="91" t="str">
        <f>IF(ISERROR(VLOOKUP(E126,労務比率,'事業主控（こちらにご入力下さい）'!AX389+1,FALSE)),"",VLOOKUP(E126,労務比率,'事業主控（こちらにご入力下さい）'!AX389+1,FALSE))</f>
        <v/>
      </c>
      <c r="I126" s="91">
        <f>'事業主控（こちらにご入力下さい）'!AH390</f>
        <v>0</v>
      </c>
      <c r="J126" s="91">
        <f>'事業主控（こちらにご入力下さい）'!AH389</f>
        <v>0</v>
      </c>
      <c r="K126" s="91">
        <f>'事業主控（こちらにご入力下さい）'!AN389</f>
        <v>0</v>
      </c>
      <c r="L126" s="91">
        <f t="shared" si="26"/>
        <v>0</v>
      </c>
      <c r="M126" s="91">
        <f t="shared" si="28"/>
        <v>0</v>
      </c>
      <c r="N126" s="91">
        <f t="shared" si="27"/>
        <v>0</v>
      </c>
      <c r="O126" s="91">
        <f t="shared" si="25"/>
        <v>0</v>
      </c>
      <c r="R126" s="91">
        <f>IF(AND(J126=0,C126&gt;=設定シート!E$85,C126&lt;=設定シート!G$85),1,0)</f>
        <v>0</v>
      </c>
    </row>
    <row r="127" spans="1:18" ht="15" customHeight="1" x14ac:dyDescent="0.15">
      <c r="A127" s="91">
        <v>10</v>
      </c>
      <c r="B127" s="91">
        <v>1</v>
      </c>
      <c r="C127" s="91" t="str">
        <f>'事業主控（こちらにご入力下さい）'!AV414</f>
        <v/>
      </c>
      <c r="E127" s="91">
        <f>'事業主控（こちらにご入力下さい）'!$F$432</f>
        <v>0</v>
      </c>
      <c r="F127" s="91" t="str">
        <f>'事業主控（こちらにご入力下さい）'!AW414</f>
        <v>下</v>
      </c>
      <c r="G127" s="91" t="str">
        <f>IF(ISERROR(VLOOKUP(E127,労務比率,'事業主控（こちらにご入力下さい）'!AX414,FALSE)),"",VLOOKUP(E127,労務比率,'事業主控（こちらにご入力下さい）'!AX414,FALSE))</f>
        <v/>
      </c>
      <c r="H127" s="91" t="str">
        <f>IF(ISERROR(VLOOKUP(E127,労務比率,'事業主控（こちらにご入力下さい）'!AX414+1,FALSE)),"",VLOOKUP(E127,労務比率,'事業主控（こちらにご入力下さい）'!AX414+1,FALSE))</f>
        <v/>
      </c>
      <c r="I127" s="91">
        <f>'事業主控（こちらにご入力下さい）'!AH415</f>
        <v>0</v>
      </c>
      <c r="J127" s="91">
        <f>'事業主控（こちらにご入力下さい）'!AH414</f>
        <v>0</v>
      </c>
      <c r="K127" s="91">
        <f>'事業主控（こちらにご入力下さい）'!AN414</f>
        <v>0</v>
      </c>
      <c r="L127" s="91">
        <f t="shared" si="26"/>
        <v>0</v>
      </c>
      <c r="M127" s="91">
        <f t="shared" si="28"/>
        <v>0</v>
      </c>
      <c r="N127" s="91">
        <f t="shared" si="27"/>
        <v>0</v>
      </c>
      <c r="O127" s="91">
        <f t="shared" si="25"/>
        <v>0</v>
      </c>
      <c r="P127" s="91">
        <f>INT(SUMIF(O127:O135,0,I127:I135)*105/108)</f>
        <v>0</v>
      </c>
      <c r="Q127" s="91">
        <f>INT(P127*IF(COUNTIF(R127:R135,1)=0,0,SUMIF(R127:R135,1,G127:G135)/COUNTIF(R127:R135,1))/100)</f>
        <v>0</v>
      </c>
      <c r="R127" s="91">
        <f>IF(AND(J127=0,C127&gt;=設定シート!E$85,C127&lt;=設定シート!G$85),1,0)</f>
        <v>0</v>
      </c>
    </row>
    <row r="128" spans="1:18" ht="15" customHeight="1" x14ac:dyDescent="0.15">
      <c r="B128" s="91">
        <v>2</v>
      </c>
      <c r="C128" s="91" t="str">
        <f>'事業主控（こちらにご入力下さい）'!AV416</f>
        <v/>
      </c>
      <c r="E128" s="91">
        <f>'事業主控（こちらにご入力下さい）'!$F$432</f>
        <v>0</v>
      </c>
      <c r="F128" s="91" t="str">
        <f>'事業主控（こちらにご入力下さい）'!AW416</f>
        <v>下</v>
      </c>
      <c r="G128" s="91" t="str">
        <f>IF(ISERROR(VLOOKUP(E128,労務比率,'事業主控（こちらにご入力下さい）'!AX416,FALSE)),"",VLOOKUP(E128,労務比率,'事業主控（こちらにご入力下さい）'!AX416,FALSE))</f>
        <v/>
      </c>
      <c r="H128" s="91" t="str">
        <f>IF(ISERROR(VLOOKUP(E128,労務比率,'事業主控（こちらにご入力下さい）'!AX416+1,FALSE)),"",VLOOKUP(E128,労務比率,'事業主控（こちらにご入力下さい）'!AX416+1,FALSE))</f>
        <v/>
      </c>
      <c r="I128" s="91">
        <f>'事業主控（こちらにご入力下さい）'!AH417</f>
        <v>0</v>
      </c>
      <c r="J128" s="91">
        <f>'事業主控（こちらにご入力下さい）'!AH416</f>
        <v>0</v>
      </c>
      <c r="K128" s="91">
        <f>'事業主控（こちらにご入力下さい）'!AN416</f>
        <v>0</v>
      </c>
      <c r="L128" s="91">
        <f t="shared" si="26"/>
        <v>0</v>
      </c>
      <c r="M128" s="91">
        <f t="shared" si="28"/>
        <v>0</v>
      </c>
      <c r="N128" s="91">
        <f t="shared" si="27"/>
        <v>0</v>
      </c>
      <c r="O128" s="91">
        <f t="shared" si="25"/>
        <v>0</v>
      </c>
      <c r="R128" s="91">
        <f>IF(AND(J128=0,C128&gt;=設定シート!E$85,C128&lt;=設定シート!G$85),1,0)</f>
        <v>0</v>
      </c>
    </row>
    <row r="129" spans="1:18" ht="15" customHeight="1" x14ac:dyDescent="0.15">
      <c r="B129" s="91">
        <v>3</v>
      </c>
      <c r="C129" s="91" t="str">
        <f>'事業主控（こちらにご入力下さい）'!AV418</f>
        <v/>
      </c>
      <c r="E129" s="91">
        <f>'事業主控（こちらにご入力下さい）'!$F$432</f>
        <v>0</v>
      </c>
      <c r="F129" s="91" t="str">
        <f>'事業主控（こちらにご入力下さい）'!AW418</f>
        <v>下</v>
      </c>
      <c r="G129" s="91" t="str">
        <f>IF(ISERROR(VLOOKUP(E129,労務比率,'事業主控（こちらにご入力下さい）'!AX418,FALSE)),"",VLOOKUP(E129,労務比率,'事業主控（こちらにご入力下さい）'!AX418,FALSE))</f>
        <v/>
      </c>
      <c r="H129" s="91" t="str">
        <f>IF(ISERROR(VLOOKUP(E129,労務比率,'事業主控（こちらにご入力下さい）'!AX418+1,FALSE)),"",VLOOKUP(E129,労務比率,'事業主控（こちらにご入力下さい）'!AX418+1,FALSE))</f>
        <v/>
      </c>
      <c r="I129" s="91">
        <f>'事業主控（こちらにご入力下さい）'!AH419</f>
        <v>0</v>
      </c>
      <c r="J129" s="91">
        <f>'事業主控（こちらにご入力下さい）'!AH418</f>
        <v>0</v>
      </c>
      <c r="K129" s="91">
        <f>'事業主控（こちらにご入力下さい）'!AN418</f>
        <v>0</v>
      </c>
      <c r="L129" s="91">
        <f t="shared" si="26"/>
        <v>0</v>
      </c>
      <c r="M129" s="91">
        <f t="shared" si="28"/>
        <v>0</v>
      </c>
      <c r="N129" s="91">
        <f t="shared" si="27"/>
        <v>0</v>
      </c>
      <c r="O129" s="91">
        <f t="shared" si="25"/>
        <v>0</v>
      </c>
      <c r="R129" s="91">
        <f>IF(AND(J129=0,C129&gt;=設定シート!E$85,C129&lt;=設定シート!G$85),1,0)</f>
        <v>0</v>
      </c>
    </row>
    <row r="130" spans="1:18" ht="15" customHeight="1" x14ac:dyDescent="0.15">
      <c r="B130" s="91">
        <v>4</v>
      </c>
      <c r="C130" s="91" t="str">
        <f>'事業主控（こちらにご入力下さい）'!AV420</f>
        <v/>
      </c>
      <c r="E130" s="91">
        <f>'事業主控（こちらにご入力下さい）'!$F$432</f>
        <v>0</v>
      </c>
      <c r="F130" s="91" t="str">
        <f>'事業主控（こちらにご入力下さい）'!AW420</f>
        <v>下</v>
      </c>
      <c r="G130" s="91" t="str">
        <f>IF(ISERROR(VLOOKUP(E130,労務比率,'事業主控（こちらにご入力下さい）'!AX420,FALSE)),"",VLOOKUP(E130,労務比率,'事業主控（こちらにご入力下さい）'!AX420,FALSE))</f>
        <v/>
      </c>
      <c r="H130" s="91" t="str">
        <f>IF(ISERROR(VLOOKUP(E130,労務比率,'事業主控（こちらにご入力下さい）'!AX420+1,FALSE)),"",VLOOKUP(E130,労務比率,'事業主控（こちらにご入力下さい）'!AX420+1,FALSE))</f>
        <v/>
      </c>
      <c r="I130" s="91">
        <f>'事業主控（こちらにご入力下さい）'!AH421</f>
        <v>0</v>
      </c>
      <c r="J130" s="91">
        <f>'事業主控（こちらにご入力下さい）'!AH420</f>
        <v>0</v>
      </c>
      <c r="K130" s="91">
        <f>'事業主控（こちらにご入力下さい）'!AN420</f>
        <v>0</v>
      </c>
      <c r="L130" s="91">
        <f t="shared" si="26"/>
        <v>0</v>
      </c>
      <c r="M130" s="91">
        <f t="shared" si="28"/>
        <v>0</v>
      </c>
      <c r="N130" s="91">
        <f t="shared" si="27"/>
        <v>0</v>
      </c>
      <c r="O130" s="91">
        <f t="shared" si="25"/>
        <v>0</v>
      </c>
      <c r="R130" s="91">
        <f>IF(AND(J130=0,C130&gt;=設定シート!E$85,C130&lt;=設定シート!G$85),1,0)</f>
        <v>0</v>
      </c>
    </row>
    <row r="131" spans="1:18" ht="15" customHeight="1" x14ac:dyDescent="0.15">
      <c r="B131" s="91">
        <v>5</v>
      </c>
      <c r="C131" s="91" t="str">
        <f>'事業主控（こちらにご入力下さい）'!AV422</f>
        <v/>
      </c>
      <c r="E131" s="91">
        <f>'事業主控（こちらにご入力下さい）'!$F$432</f>
        <v>0</v>
      </c>
      <c r="F131" s="91" t="str">
        <f>'事業主控（こちらにご入力下さい）'!AW422</f>
        <v>下</v>
      </c>
      <c r="G131" s="91" t="str">
        <f>IF(ISERROR(VLOOKUP(E131,労務比率,'事業主控（こちらにご入力下さい）'!AX422,FALSE)),"",VLOOKUP(E131,労務比率,'事業主控（こちらにご入力下さい）'!AX422,FALSE))</f>
        <v/>
      </c>
      <c r="H131" s="91" t="str">
        <f>IF(ISERROR(VLOOKUP(E131,労務比率,'事業主控（こちらにご入力下さい）'!AX422+1,FALSE)),"",VLOOKUP(E131,労務比率,'事業主控（こちらにご入力下さい）'!AX422+1,FALSE))</f>
        <v/>
      </c>
      <c r="I131" s="91">
        <f>'事業主控（こちらにご入力下さい）'!AH423</f>
        <v>0</v>
      </c>
      <c r="J131" s="91">
        <f>'事業主控（こちらにご入力下さい）'!AH422</f>
        <v>0</v>
      </c>
      <c r="K131" s="91">
        <f>'事業主控（こちらにご入力下さい）'!AN422</f>
        <v>0</v>
      </c>
      <c r="L131" s="91">
        <f t="shared" si="26"/>
        <v>0</v>
      </c>
      <c r="M131" s="91">
        <f t="shared" si="28"/>
        <v>0</v>
      </c>
      <c r="N131" s="91">
        <f t="shared" si="27"/>
        <v>0</v>
      </c>
      <c r="O131" s="91">
        <f t="shared" si="25"/>
        <v>0</v>
      </c>
      <c r="R131" s="91">
        <f>IF(AND(J131=0,C131&gt;=設定シート!E$85,C131&lt;=設定シート!G$85),1,0)</f>
        <v>0</v>
      </c>
    </row>
    <row r="132" spans="1:18" ht="15" customHeight="1" x14ac:dyDescent="0.15">
      <c r="B132" s="91">
        <v>6</v>
      </c>
      <c r="C132" s="91" t="str">
        <f>'事業主控（こちらにご入力下さい）'!AV424</f>
        <v/>
      </c>
      <c r="E132" s="91">
        <f>'事業主控（こちらにご入力下さい）'!$F$432</f>
        <v>0</v>
      </c>
      <c r="F132" s="91" t="str">
        <f>'事業主控（こちらにご入力下さい）'!AW424</f>
        <v>下</v>
      </c>
      <c r="G132" s="91" t="str">
        <f>IF(ISERROR(VLOOKUP(E132,労務比率,'事業主控（こちらにご入力下さい）'!AX424,FALSE)),"",VLOOKUP(E132,労務比率,'事業主控（こちらにご入力下さい）'!AX424,FALSE))</f>
        <v/>
      </c>
      <c r="H132" s="91" t="str">
        <f>IF(ISERROR(VLOOKUP(E132,労務比率,'事業主控（こちらにご入力下さい）'!AX424+1,FALSE)),"",VLOOKUP(E132,労務比率,'事業主控（こちらにご入力下さい）'!AX424+1,FALSE))</f>
        <v/>
      </c>
      <c r="I132" s="91">
        <f>'事業主控（こちらにご入力下さい）'!AH425</f>
        <v>0</v>
      </c>
      <c r="J132" s="91">
        <f>'事業主控（こちらにご入力下さい）'!AH424</f>
        <v>0</v>
      </c>
      <c r="K132" s="91">
        <f>'事業主控（こちらにご入力下さい）'!AN424</f>
        <v>0</v>
      </c>
      <c r="L132" s="91">
        <f t="shared" si="26"/>
        <v>0</v>
      </c>
      <c r="M132" s="91">
        <f t="shared" si="28"/>
        <v>0</v>
      </c>
      <c r="N132" s="91">
        <f t="shared" si="27"/>
        <v>0</v>
      </c>
      <c r="O132" s="91">
        <f t="shared" si="25"/>
        <v>0</v>
      </c>
      <c r="R132" s="91">
        <f>IF(AND(J132=0,C132&gt;=設定シート!E$85,C132&lt;=設定シート!G$85),1,0)</f>
        <v>0</v>
      </c>
    </row>
    <row r="133" spans="1:18" ht="15" customHeight="1" x14ac:dyDescent="0.15">
      <c r="B133" s="91">
        <v>7</v>
      </c>
      <c r="C133" s="91" t="str">
        <f>'事業主控（こちらにご入力下さい）'!AV426</f>
        <v/>
      </c>
      <c r="E133" s="91">
        <f>'事業主控（こちらにご入力下さい）'!$F$432</f>
        <v>0</v>
      </c>
      <c r="F133" s="91" t="str">
        <f>'事業主控（こちらにご入力下さい）'!AW426</f>
        <v>下</v>
      </c>
      <c r="G133" s="91" t="str">
        <f>IF(ISERROR(VLOOKUP(E133,労務比率,'事業主控（こちらにご入力下さい）'!AX426,FALSE)),"",VLOOKUP(E133,労務比率,'事業主控（こちらにご入力下さい）'!AX426,FALSE))</f>
        <v/>
      </c>
      <c r="H133" s="91" t="str">
        <f>IF(ISERROR(VLOOKUP(E133,労務比率,'事業主控（こちらにご入力下さい）'!AX426+1,FALSE)),"",VLOOKUP(E133,労務比率,'事業主控（こちらにご入力下さい）'!AX426+1,FALSE))</f>
        <v/>
      </c>
      <c r="I133" s="91">
        <f>'事業主控（こちらにご入力下さい）'!AH427</f>
        <v>0</v>
      </c>
      <c r="J133" s="91">
        <f>'事業主控（こちらにご入力下さい）'!AH426</f>
        <v>0</v>
      </c>
      <c r="K133" s="91">
        <f>'事業主控（こちらにご入力下さい）'!AN426</f>
        <v>0</v>
      </c>
      <c r="L133" s="91">
        <f t="shared" si="26"/>
        <v>0</v>
      </c>
      <c r="M133" s="91">
        <f t="shared" si="28"/>
        <v>0</v>
      </c>
      <c r="N133" s="91">
        <f t="shared" si="27"/>
        <v>0</v>
      </c>
      <c r="O133" s="91">
        <f t="shared" si="25"/>
        <v>0</v>
      </c>
      <c r="R133" s="91">
        <f>IF(AND(J133=0,C133&gt;=設定シート!E$85,C133&lt;=設定シート!G$85),1,0)</f>
        <v>0</v>
      </c>
    </row>
    <row r="134" spans="1:18" ht="15" customHeight="1" x14ac:dyDescent="0.15">
      <c r="B134" s="91">
        <v>8</v>
      </c>
      <c r="C134" s="91" t="str">
        <f>'事業主控（こちらにご入力下さい）'!AV428</f>
        <v/>
      </c>
      <c r="E134" s="91">
        <f>'事業主控（こちらにご入力下さい）'!$F$432</f>
        <v>0</v>
      </c>
      <c r="F134" s="91" t="str">
        <f>'事業主控（こちらにご入力下さい）'!AW428</f>
        <v>下</v>
      </c>
      <c r="G134" s="91" t="str">
        <f>IF(ISERROR(VLOOKUP(E134,労務比率,'事業主控（こちらにご入力下さい）'!AX428,FALSE)),"",VLOOKUP(E134,労務比率,'事業主控（こちらにご入力下さい）'!AX428,FALSE))</f>
        <v/>
      </c>
      <c r="H134" s="91" t="str">
        <f>IF(ISERROR(VLOOKUP(E134,労務比率,'事業主控（こちらにご入力下さい）'!AX428+1,FALSE)),"",VLOOKUP(E134,労務比率,'事業主控（こちらにご入力下さい）'!AX428+1,FALSE))</f>
        <v/>
      </c>
      <c r="I134" s="91">
        <f>'事業主控（こちらにご入力下さい）'!AH429</f>
        <v>0</v>
      </c>
      <c r="J134" s="91">
        <f>'事業主控（こちらにご入力下さい）'!AH428</f>
        <v>0</v>
      </c>
      <c r="K134" s="91">
        <f>'事業主控（こちらにご入力下さい）'!AN428</f>
        <v>0</v>
      </c>
      <c r="L134" s="91">
        <f t="shared" si="26"/>
        <v>0</v>
      </c>
      <c r="M134" s="91">
        <f t="shared" si="28"/>
        <v>0</v>
      </c>
      <c r="N134" s="91">
        <f t="shared" si="27"/>
        <v>0</v>
      </c>
      <c r="O134" s="91">
        <f t="shared" si="25"/>
        <v>0</v>
      </c>
      <c r="R134" s="91">
        <f>IF(AND(J134=0,C134&gt;=設定シート!E$85,C134&lt;=設定シート!G$85),1,0)</f>
        <v>0</v>
      </c>
    </row>
    <row r="135" spans="1:18" ht="15" customHeight="1" x14ac:dyDescent="0.15">
      <c r="B135" s="91">
        <v>9</v>
      </c>
      <c r="C135" s="91" t="str">
        <f>'事業主控（こちらにご入力下さい）'!AV430</f>
        <v/>
      </c>
      <c r="E135" s="91">
        <f>'事業主控（こちらにご入力下さい）'!$F$432</f>
        <v>0</v>
      </c>
      <c r="F135" s="91" t="str">
        <f>'事業主控（こちらにご入力下さい）'!AW430</f>
        <v>下</v>
      </c>
      <c r="G135" s="91" t="str">
        <f>IF(ISERROR(VLOOKUP(E135,労務比率,'事業主控（こちらにご入力下さい）'!AX430,FALSE)),"",VLOOKUP(E135,労務比率,'事業主控（こちらにご入力下さい）'!AX430,FALSE))</f>
        <v/>
      </c>
      <c r="H135" s="91" t="str">
        <f>IF(ISERROR(VLOOKUP(E135,労務比率,'事業主控（こちらにご入力下さい）'!AX430+1,FALSE)),"",VLOOKUP(E135,労務比率,'事業主控（こちらにご入力下さい）'!AX430+1,FALSE))</f>
        <v/>
      </c>
      <c r="I135" s="91">
        <f>'事業主控（こちらにご入力下さい）'!AH431</f>
        <v>0</v>
      </c>
      <c r="J135" s="91">
        <f>'事業主控（こちらにご入力下さい）'!AH430</f>
        <v>0</v>
      </c>
      <c r="K135" s="91">
        <f>'事業主控（こちらにご入力下さい）'!AN430</f>
        <v>0</v>
      </c>
      <c r="L135" s="91">
        <f t="shared" si="26"/>
        <v>0</v>
      </c>
      <c r="M135" s="91">
        <f t="shared" si="28"/>
        <v>0</v>
      </c>
      <c r="N135" s="91">
        <f t="shared" si="27"/>
        <v>0</v>
      </c>
      <c r="O135" s="91">
        <f t="shared" si="25"/>
        <v>0</v>
      </c>
      <c r="R135" s="91">
        <f>IF(AND(J135=0,C135&gt;=設定シート!E$85,C135&lt;=設定シート!G$85),1,0)</f>
        <v>0</v>
      </c>
    </row>
    <row r="136" spans="1:18" ht="15" customHeight="1" x14ac:dyDescent="0.15">
      <c r="A136" s="91">
        <v>11</v>
      </c>
      <c r="B136" s="91">
        <v>1</v>
      </c>
      <c r="C136" s="91" t="str">
        <f>'事業主控（こちらにご入力下さい）'!AV455</f>
        <v/>
      </c>
      <c r="E136" s="91">
        <f>'事業主控（こちらにご入力下さい）'!$F$473</f>
        <v>0</v>
      </c>
      <c r="F136" s="91" t="str">
        <f>'事業主控（こちらにご入力下さい）'!AW455</f>
        <v>下</v>
      </c>
      <c r="G136" s="91" t="str">
        <f>IF(ISERROR(VLOOKUP(E136,労務比率,'事業主控（こちらにご入力下さい）'!AX455,FALSE)),"",VLOOKUP(E136,労務比率,'事業主控（こちらにご入力下さい）'!AX455,FALSE))</f>
        <v/>
      </c>
      <c r="H136" s="91" t="str">
        <f>IF(ISERROR(VLOOKUP(E136,労務比率,'事業主控（こちらにご入力下さい）'!AX455+1,FALSE)),"",VLOOKUP(E136,労務比率,'事業主控（こちらにご入力下さい）'!AX455+1,FALSE))</f>
        <v/>
      </c>
      <c r="I136" s="91">
        <f>'事業主控（こちらにご入力下さい）'!AH456</f>
        <v>0</v>
      </c>
      <c r="J136" s="91">
        <f>'事業主控（こちらにご入力下さい）'!AH455</f>
        <v>0</v>
      </c>
      <c r="K136" s="91">
        <f>'事業主控（こちらにご入力下さい）'!AN455</f>
        <v>0</v>
      </c>
      <c r="L136" s="91">
        <f t="shared" si="26"/>
        <v>0</v>
      </c>
      <c r="M136" s="91">
        <f t="shared" si="28"/>
        <v>0</v>
      </c>
      <c r="N136" s="91">
        <f t="shared" si="27"/>
        <v>0</v>
      </c>
      <c r="O136" s="91">
        <f t="shared" si="25"/>
        <v>0</v>
      </c>
      <c r="P136" s="91">
        <f>INT(SUMIF(O136:O144,0,I136:I144)*105/108)</f>
        <v>0</v>
      </c>
      <c r="Q136" s="91">
        <f>INT(P136*IF(COUNTIF(R136:R144,1)=0,0,SUMIF(R136:R144,1,G136:G144)/COUNTIF(R136:R144,1))/100)</f>
        <v>0</v>
      </c>
      <c r="R136" s="91">
        <f>IF(AND(J136=0,C136&gt;=設定シート!E$85,C136&lt;=設定シート!G$85),1,0)</f>
        <v>0</v>
      </c>
    </row>
    <row r="137" spans="1:18" ht="15" customHeight="1" x14ac:dyDescent="0.15">
      <c r="B137" s="91">
        <v>2</v>
      </c>
      <c r="C137" s="91" t="str">
        <f>'事業主控（こちらにご入力下さい）'!AV457</f>
        <v/>
      </c>
      <c r="E137" s="91">
        <f>'事業主控（こちらにご入力下さい）'!$F$473</f>
        <v>0</v>
      </c>
      <c r="F137" s="91" t="str">
        <f>'事業主控（こちらにご入力下さい）'!AW457</f>
        <v>下</v>
      </c>
      <c r="G137" s="91" t="str">
        <f>IF(ISERROR(VLOOKUP(E137,労務比率,'事業主控（こちらにご入力下さい）'!AX457,FALSE)),"",VLOOKUP(E137,労務比率,'事業主控（こちらにご入力下さい）'!AX457,FALSE))</f>
        <v/>
      </c>
      <c r="H137" s="91" t="str">
        <f>IF(ISERROR(VLOOKUP(E137,労務比率,'事業主控（こちらにご入力下さい）'!AX457+1,FALSE)),"",VLOOKUP(E137,労務比率,'事業主控（こちらにご入力下さい）'!AX457+1,FALSE))</f>
        <v/>
      </c>
      <c r="I137" s="91">
        <f>'事業主控（こちらにご入力下さい）'!AH458</f>
        <v>0</v>
      </c>
      <c r="J137" s="91">
        <f>'事業主控（こちらにご入力下さい）'!AH457</f>
        <v>0</v>
      </c>
      <c r="K137" s="91">
        <f>'事業主控（こちらにご入力下さい）'!AN457</f>
        <v>0</v>
      </c>
      <c r="L137" s="91">
        <f t="shared" si="26"/>
        <v>0</v>
      </c>
      <c r="M137" s="91">
        <f t="shared" si="28"/>
        <v>0</v>
      </c>
      <c r="N137" s="91">
        <f t="shared" si="27"/>
        <v>0</v>
      </c>
      <c r="O137" s="91">
        <f t="shared" si="25"/>
        <v>0</v>
      </c>
      <c r="R137" s="91">
        <f>IF(AND(J137=0,C137&gt;=設定シート!E$85,C137&lt;=設定シート!G$85),1,0)</f>
        <v>0</v>
      </c>
    </row>
    <row r="138" spans="1:18" ht="15" customHeight="1" x14ac:dyDescent="0.15">
      <c r="B138" s="91">
        <v>3</v>
      </c>
      <c r="C138" s="91" t="str">
        <f>'事業主控（こちらにご入力下さい）'!AV459</f>
        <v/>
      </c>
      <c r="E138" s="91">
        <f>'事業主控（こちらにご入力下さい）'!$F$473</f>
        <v>0</v>
      </c>
      <c r="F138" s="91" t="str">
        <f>'事業主控（こちらにご入力下さい）'!AW459</f>
        <v>下</v>
      </c>
      <c r="G138" s="91" t="str">
        <f>IF(ISERROR(VLOOKUP(E138,労務比率,'事業主控（こちらにご入力下さい）'!AX459,FALSE)),"",VLOOKUP(E138,労務比率,'事業主控（こちらにご入力下さい）'!AX459,FALSE))</f>
        <v/>
      </c>
      <c r="H138" s="91" t="str">
        <f>IF(ISERROR(VLOOKUP(E138,労務比率,'事業主控（こちらにご入力下さい）'!AX459+1,FALSE)),"",VLOOKUP(E138,労務比率,'事業主控（こちらにご入力下さい）'!AX459+1,FALSE))</f>
        <v/>
      </c>
      <c r="I138" s="91">
        <f>'事業主控（こちらにご入力下さい）'!AH460</f>
        <v>0</v>
      </c>
      <c r="J138" s="91">
        <f>'事業主控（こちらにご入力下さい）'!AH459</f>
        <v>0</v>
      </c>
      <c r="K138" s="91">
        <f>'事業主控（こちらにご入力下さい）'!AN459</f>
        <v>0</v>
      </c>
      <c r="L138" s="91">
        <f t="shared" si="26"/>
        <v>0</v>
      </c>
      <c r="M138" s="91">
        <f t="shared" si="28"/>
        <v>0</v>
      </c>
      <c r="N138" s="91">
        <f t="shared" si="27"/>
        <v>0</v>
      </c>
      <c r="O138" s="91">
        <f t="shared" si="25"/>
        <v>0</v>
      </c>
      <c r="R138" s="91">
        <f>IF(AND(J138=0,C138&gt;=設定シート!E$85,C138&lt;=設定シート!G$85),1,0)</f>
        <v>0</v>
      </c>
    </row>
    <row r="139" spans="1:18" ht="15" customHeight="1" x14ac:dyDescent="0.15">
      <c r="B139" s="91">
        <v>4</v>
      </c>
      <c r="C139" s="91" t="str">
        <f>'事業主控（こちらにご入力下さい）'!AV461</f>
        <v/>
      </c>
      <c r="E139" s="91">
        <f>'事業主控（こちらにご入力下さい）'!$F$473</f>
        <v>0</v>
      </c>
      <c r="F139" s="91" t="str">
        <f>'事業主控（こちらにご入力下さい）'!AW461</f>
        <v>下</v>
      </c>
      <c r="G139" s="91" t="str">
        <f>IF(ISERROR(VLOOKUP(E139,労務比率,'事業主控（こちらにご入力下さい）'!AX461,FALSE)),"",VLOOKUP(E139,労務比率,'事業主控（こちらにご入力下さい）'!AX461,FALSE))</f>
        <v/>
      </c>
      <c r="H139" s="91" t="str">
        <f>IF(ISERROR(VLOOKUP(E139,労務比率,'事業主控（こちらにご入力下さい）'!AX461+1,FALSE)),"",VLOOKUP(E139,労務比率,'事業主控（こちらにご入力下さい）'!AX461+1,FALSE))</f>
        <v/>
      </c>
      <c r="I139" s="91">
        <f>'事業主控（こちらにご入力下さい）'!AH462</f>
        <v>0</v>
      </c>
      <c r="J139" s="91">
        <f>'事業主控（こちらにご入力下さい）'!AH461</f>
        <v>0</v>
      </c>
      <c r="K139" s="91">
        <f>'事業主控（こちらにご入力下さい）'!AN461</f>
        <v>0</v>
      </c>
      <c r="L139" s="91">
        <f t="shared" si="26"/>
        <v>0</v>
      </c>
      <c r="M139" s="91">
        <f t="shared" si="28"/>
        <v>0</v>
      </c>
      <c r="N139" s="91">
        <f t="shared" si="27"/>
        <v>0</v>
      </c>
      <c r="O139" s="91">
        <f t="shared" si="25"/>
        <v>0</v>
      </c>
      <c r="R139" s="91">
        <f>IF(AND(J139=0,C139&gt;=設定シート!E$85,C139&lt;=設定シート!G$85),1,0)</f>
        <v>0</v>
      </c>
    </row>
    <row r="140" spans="1:18" ht="15" customHeight="1" x14ac:dyDescent="0.15">
      <c r="B140" s="91">
        <v>5</v>
      </c>
      <c r="C140" s="91" t="str">
        <f>'事業主控（こちらにご入力下さい）'!AV463</f>
        <v/>
      </c>
      <c r="E140" s="91">
        <f>'事業主控（こちらにご入力下さい）'!$F$473</f>
        <v>0</v>
      </c>
      <c r="F140" s="91" t="str">
        <f>'事業主控（こちらにご入力下さい）'!AW463</f>
        <v>下</v>
      </c>
      <c r="G140" s="91" t="str">
        <f>IF(ISERROR(VLOOKUP(E140,労務比率,'事業主控（こちらにご入力下さい）'!AX463,FALSE)),"",VLOOKUP(E140,労務比率,'事業主控（こちらにご入力下さい）'!AX463,FALSE))</f>
        <v/>
      </c>
      <c r="H140" s="91" t="str">
        <f>IF(ISERROR(VLOOKUP(E140,労務比率,'事業主控（こちらにご入力下さい）'!AX463+1,FALSE)),"",VLOOKUP(E140,労務比率,'事業主控（こちらにご入力下さい）'!AX463+1,FALSE))</f>
        <v/>
      </c>
      <c r="I140" s="91">
        <f>'事業主控（こちらにご入力下さい）'!AH464</f>
        <v>0</v>
      </c>
      <c r="J140" s="91">
        <f>'事業主控（こちらにご入力下さい）'!AH463</f>
        <v>0</v>
      </c>
      <c r="K140" s="91">
        <f>'事業主控（こちらにご入力下さい）'!AN463</f>
        <v>0</v>
      </c>
      <c r="L140" s="91">
        <f t="shared" si="26"/>
        <v>0</v>
      </c>
      <c r="M140" s="91">
        <f t="shared" si="28"/>
        <v>0</v>
      </c>
      <c r="N140" s="91">
        <f t="shared" si="27"/>
        <v>0</v>
      </c>
      <c r="O140" s="91">
        <f t="shared" si="25"/>
        <v>0</v>
      </c>
      <c r="R140" s="91">
        <f>IF(AND(J140=0,C140&gt;=設定シート!E$85,C140&lt;=設定シート!G$85),1,0)</f>
        <v>0</v>
      </c>
    </row>
    <row r="141" spans="1:18" ht="15" customHeight="1" x14ac:dyDescent="0.15">
      <c r="B141" s="91">
        <v>6</v>
      </c>
      <c r="C141" s="91" t="str">
        <f>'事業主控（こちらにご入力下さい）'!AV465</f>
        <v/>
      </c>
      <c r="E141" s="91">
        <f>'事業主控（こちらにご入力下さい）'!$F$473</f>
        <v>0</v>
      </c>
      <c r="F141" s="91" t="str">
        <f>'事業主控（こちらにご入力下さい）'!AW465</f>
        <v>下</v>
      </c>
      <c r="G141" s="91" t="str">
        <f>IF(ISERROR(VLOOKUP(E141,労務比率,'事業主控（こちらにご入力下さい）'!AX465,FALSE)),"",VLOOKUP(E141,労務比率,'事業主控（こちらにご入力下さい）'!AX465,FALSE))</f>
        <v/>
      </c>
      <c r="H141" s="91" t="str">
        <f>IF(ISERROR(VLOOKUP(E141,労務比率,'事業主控（こちらにご入力下さい）'!AX465+1,FALSE)),"",VLOOKUP(E141,労務比率,'事業主控（こちらにご入力下さい）'!AX465+1,FALSE))</f>
        <v/>
      </c>
      <c r="I141" s="91">
        <f>'事業主控（こちらにご入力下さい）'!AH466</f>
        <v>0</v>
      </c>
      <c r="J141" s="91">
        <f>'事業主控（こちらにご入力下さい）'!AH465</f>
        <v>0</v>
      </c>
      <c r="K141" s="91">
        <f>'事業主控（こちらにご入力下さい）'!AN465</f>
        <v>0</v>
      </c>
      <c r="L141" s="91">
        <f t="shared" si="26"/>
        <v>0</v>
      </c>
      <c r="M141" s="91">
        <f t="shared" si="28"/>
        <v>0</v>
      </c>
      <c r="N141" s="91">
        <f t="shared" si="27"/>
        <v>0</v>
      </c>
      <c r="O141" s="91">
        <f t="shared" si="25"/>
        <v>0</v>
      </c>
      <c r="R141" s="91">
        <f>IF(AND(J141=0,C141&gt;=設定シート!E$85,C141&lt;=設定シート!G$85),1,0)</f>
        <v>0</v>
      </c>
    </row>
    <row r="142" spans="1:18" ht="15" customHeight="1" x14ac:dyDescent="0.15">
      <c r="B142" s="91">
        <v>7</v>
      </c>
      <c r="C142" s="91" t="str">
        <f>'事業主控（こちらにご入力下さい）'!AV467</f>
        <v/>
      </c>
      <c r="E142" s="91">
        <f>'事業主控（こちらにご入力下さい）'!$F$473</f>
        <v>0</v>
      </c>
      <c r="F142" s="91" t="str">
        <f>'事業主控（こちらにご入力下さい）'!AW467</f>
        <v>下</v>
      </c>
      <c r="G142" s="91" t="str">
        <f>IF(ISERROR(VLOOKUP(E142,労務比率,'事業主控（こちらにご入力下さい）'!AX467,FALSE)),"",VLOOKUP(E142,労務比率,'事業主控（こちらにご入力下さい）'!AX467,FALSE))</f>
        <v/>
      </c>
      <c r="H142" s="91" t="str">
        <f>IF(ISERROR(VLOOKUP(E142,労務比率,'事業主控（こちらにご入力下さい）'!AX467+1,FALSE)),"",VLOOKUP(E142,労務比率,'事業主控（こちらにご入力下さい）'!AX467+1,FALSE))</f>
        <v/>
      </c>
      <c r="I142" s="91">
        <f>'事業主控（こちらにご入力下さい）'!AH468</f>
        <v>0</v>
      </c>
      <c r="J142" s="91">
        <f>'事業主控（こちらにご入力下さい）'!AH467</f>
        <v>0</v>
      </c>
      <c r="K142" s="91">
        <f>'事業主控（こちらにご入力下さい）'!AN467</f>
        <v>0</v>
      </c>
      <c r="L142" s="91">
        <f t="shared" si="26"/>
        <v>0</v>
      </c>
      <c r="M142" s="91">
        <f t="shared" si="28"/>
        <v>0</v>
      </c>
      <c r="N142" s="91">
        <f t="shared" si="27"/>
        <v>0</v>
      </c>
      <c r="O142" s="91">
        <f t="shared" si="25"/>
        <v>0</v>
      </c>
      <c r="R142" s="91">
        <f>IF(AND(J142=0,C142&gt;=設定シート!E$85,C142&lt;=設定シート!G$85),1,0)</f>
        <v>0</v>
      </c>
    </row>
    <row r="143" spans="1:18" ht="15" customHeight="1" x14ac:dyDescent="0.15">
      <c r="B143" s="91">
        <v>8</v>
      </c>
      <c r="C143" s="91" t="str">
        <f>'事業主控（こちらにご入力下さい）'!AV469</f>
        <v/>
      </c>
      <c r="E143" s="91">
        <f>'事業主控（こちらにご入力下さい）'!$F$473</f>
        <v>0</v>
      </c>
      <c r="F143" s="91" t="str">
        <f>'事業主控（こちらにご入力下さい）'!AW469</f>
        <v>下</v>
      </c>
      <c r="G143" s="91" t="str">
        <f>IF(ISERROR(VLOOKUP(E143,労務比率,'事業主控（こちらにご入力下さい）'!AX469,FALSE)),"",VLOOKUP(E143,労務比率,'事業主控（こちらにご入力下さい）'!AX469,FALSE))</f>
        <v/>
      </c>
      <c r="H143" s="91" t="str">
        <f>IF(ISERROR(VLOOKUP(E143,労務比率,'事業主控（こちらにご入力下さい）'!AX469+1,FALSE)),"",VLOOKUP(E143,労務比率,'事業主控（こちらにご入力下さい）'!AX469+1,FALSE))</f>
        <v/>
      </c>
      <c r="I143" s="91">
        <f>'事業主控（こちらにご入力下さい）'!AH470</f>
        <v>0</v>
      </c>
      <c r="J143" s="91">
        <f>'事業主控（こちらにご入力下さい）'!AH469</f>
        <v>0</v>
      </c>
      <c r="K143" s="91">
        <f>'事業主控（こちらにご入力下さい）'!AN469</f>
        <v>0</v>
      </c>
      <c r="L143" s="91">
        <f t="shared" si="26"/>
        <v>0</v>
      </c>
      <c r="M143" s="91">
        <f t="shared" si="28"/>
        <v>0</v>
      </c>
      <c r="N143" s="91">
        <f t="shared" si="27"/>
        <v>0</v>
      </c>
      <c r="O143" s="91">
        <f t="shared" si="25"/>
        <v>0</v>
      </c>
      <c r="R143" s="91">
        <f>IF(AND(J143=0,C143&gt;=設定シート!E$85,C143&lt;=設定シート!G$85),1,0)</f>
        <v>0</v>
      </c>
    </row>
    <row r="144" spans="1:18" ht="15" customHeight="1" x14ac:dyDescent="0.15">
      <c r="B144" s="91">
        <v>9</v>
      </c>
      <c r="C144" s="91" t="str">
        <f>'事業主控（こちらにご入力下さい）'!AV471</f>
        <v/>
      </c>
      <c r="E144" s="91">
        <f>'事業主控（こちらにご入力下さい）'!$F$473</f>
        <v>0</v>
      </c>
      <c r="F144" s="91" t="str">
        <f>'事業主控（こちらにご入力下さい）'!AW471</f>
        <v>下</v>
      </c>
      <c r="G144" s="91" t="str">
        <f>IF(ISERROR(VLOOKUP(E144,労務比率,'事業主控（こちらにご入力下さい）'!AX471,FALSE)),"",VLOOKUP(E144,労務比率,'事業主控（こちらにご入力下さい）'!AX471,FALSE))</f>
        <v/>
      </c>
      <c r="H144" s="91" t="str">
        <f>IF(ISERROR(VLOOKUP(E144,労務比率,'事業主控（こちらにご入力下さい）'!AX471+1,FALSE)),"",VLOOKUP(E144,労務比率,'事業主控（こちらにご入力下さい）'!AX471+1,FALSE))</f>
        <v/>
      </c>
      <c r="I144" s="91">
        <f>'事業主控（こちらにご入力下さい）'!AH472</f>
        <v>0</v>
      </c>
      <c r="J144" s="91">
        <f>'事業主控（こちらにご入力下さい）'!AH471</f>
        <v>0</v>
      </c>
      <c r="K144" s="91">
        <f>'事業主控（こちらにご入力下さい）'!AN471</f>
        <v>0</v>
      </c>
      <c r="L144" s="91">
        <f t="shared" si="26"/>
        <v>0</v>
      </c>
      <c r="M144" s="91">
        <f t="shared" si="28"/>
        <v>0</v>
      </c>
      <c r="N144" s="91">
        <f t="shared" si="27"/>
        <v>0</v>
      </c>
      <c r="O144" s="91">
        <f t="shared" si="25"/>
        <v>0</v>
      </c>
      <c r="R144" s="91">
        <f>IF(AND(J144=0,C144&gt;=設定シート!E$85,C144&lt;=設定シート!G$85),1,0)</f>
        <v>0</v>
      </c>
    </row>
    <row r="145" spans="1:18" ht="15" customHeight="1" x14ac:dyDescent="0.15">
      <c r="A145" s="91">
        <v>12</v>
      </c>
      <c r="B145" s="91">
        <v>1</v>
      </c>
      <c r="C145" s="91" t="str">
        <f>'事業主控（こちらにご入力下さい）'!AV496</f>
        <v/>
      </c>
      <c r="E145" s="91">
        <f>'事業主控（こちらにご入力下さい）'!$F$514</f>
        <v>0</v>
      </c>
      <c r="F145" s="91" t="str">
        <f>'事業主控（こちらにご入力下さい）'!AW496</f>
        <v>下</v>
      </c>
      <c r="G145" s="91" t="str">
        <f>IF(ISERROR(VLOOKUP(E145,労務比率,'事業主控（こちらにご入力下さい）'!AX496,FALSE)),"",VLOOKUP(E145,労務比率,'事業主控（こちらにご入力下さい）'!AX496,FALSE))</f>
        <v/>
      </c>
      <c r="H145" s="91" t="str">
        <f>IF(ISERROR(VLOOKUP(E145,労務比率,'事業主控（こちらにご入力下さい）'!AX496+1,FALSE)),"",VLOOKUP(E145,労務比率,'事業主控（こちらにご入力下さい）'!AX496+1,FALSE))</f>
        <v/>
      </c>
      <c r="I145" s="91">
        <f>'事業主控（こちらにご入力下さい）'!AH497</f>
        <v>0</v>
      </c>
      <c r="J145" s="91">
        <f>'事業主控（こちらにご入力下さい）'!AH496</f>
        <v>0</v>
      </c>
      <c r="K145" s="91">
        <f>'事業主控（こちらにご入力下さい）'!AN496</f>
        <v>0</v>
      </c>
      <c r="L145" s="91">
        <f t="shared" si="26"/>
        <v>0</v>
      </c>
      <c r="M145" s="91">
        <f t="shared" si="28"/>
        <v>0</v>
      </c>
      <c r="N145" s="91">
        <f t="shared" si="27"/>
        <v>0</v>
      </c>
      <c r="O145" s="91">
        <f t="shared" si="25"/>
        <v>0</v>
      </c>
      <c r="P145" s="91">
        <f>INT(SUMIF(O145:O153,0,I145:I153)*105/108)</f>
        <v>0</v>
      </c>
      <c r="Q145" s="91">
        <f>INT(P145*IF(COUNTIF(R145:R153,1)=0,0,SUMIF(R145:R153,1,G145:G153)/COUNTIF(R145:R153,1))/100)</f>
        <v>0</v>
      </c>
      <c r="R145" s="91">
        <f>IF(AND(J145=0,C145&gt;=設定シート!E$85,C145&lt;=設定シート!G$85),1,0)</f>
        <v>0</v>
      </c>
    </row>
    <row r="146" spans="1:18" ht="15" customHeight="1" x14ac:dyDescent="0.15">
      <c r="B146" s="91">
        <v>2</v>
      </c>
      <c r="C146" s="91" t="str">
        <f>'事業主控（こちらにご入力下さい）'!AV498</f>
        <v/>
      </c>
      <c r="E146" s="91">
        <f>'事業主控（こちらにご入力下さい）'!$F$514</f>
        <v>0</v>
      </c>
      <c r="F146" s="91" t="str">
        <f>'事業主控（こちらにご入力下さい）'!AW498</f>
        <v>下</v>
      </c>
      <c r="G146" s="91" t="str">
        <f>IF(ISERROR(VLOOKUP(E146,労務比率,'事業主控（こちらにご入力下さい）'!AX498,FALSE)),"",VLOOKUP(E146,労務比率,'事業主控（こちらにご入力下さい）'!AX498,FALSE))</f>
        <v/>
      </c>
      <c r="H146" s="91" t="str">
        <f>IF(ISERROR(VLOOKUP(E146,労務比率,'事業主控（こちらにご入力下さい）'!AX498+1,FALSE)),"",VLOOKUP(E146,労務比率,'事業主控（こちらにご入力下さい）'!AX498+1,FALSE))</f>
        <v/>
      </c>
      <c r="I146" s="91">
        <f>'事業主控（こちらにご入力下さい）'!AH499</f>
        <v>0</v>
      </c>
      <c r="J146" s="91">
        <f>'事業主控（こちらにご入力下さい）'!AH498</f>
        <v>0</v>
      </c>
      <c r="K146" s="91">
        <f>'事業主控（こちらにご入力下さい）'!AN498</f>
        <v>0</v>
      </c>
      <c r="L146" s="91">
        <f t="shared" si="26"/>
        <v>0</v>
      </c>
      <c r="M146" s="91">
        <f t="shared" si="28"/>
        <v>0</v>
      </c>
      <c r="N146" s="91">
        <f t="shared" si="27"/>
        <v>0</v>
      </c>
      <c r="O146" s="91">
        <f t="shared" si="25"/>
        <v>0</v>
      </c>
      <c r="R146" s="91">
        <f>IF(AND(J146=0,C146&gt;=設定シート!E$85,C146&lt;=設定シート!G$85),1,0)</f>
        <v>0</v>
      </c>
    </row>
    <row r="147" spans="1:18" ht="15" customHeight="1" x14ac:dyDescent="0.15">
      <c r="B147" s="91">
        <v>3</v>
      </c>
      <c r="C147" s="91" t="str">
        <f>'事業主控（こちらにご入力下さい）'!AV500</f>
        <v/>
      </c>
      <c r="E147" s="91">
        <f>'事業主控（こちらにご入力下さい）'!$F$514</f>
        <v>0</v>
      </c>
      <c r="F147" s="91" t="str">
        <f>'事業主控（こちらにご入力下さい）'!AW500</f>
        <v>下</v>
      </c>
      <c r="G147" s="91" t="str">
        <f>IF(ISERROR(VLOOKUP(E147,労務比率,'事業主控（こちらにご入力下さい）'!AX500,FALSE)),"",VLOOKUP(E147,労務比率,'事業主控（こちらにご入力下さい）'!AX500,FALSE))</f>
        <v/>
      </c>
      <c r="H147" s="91" t="str">
        <f>IF(ISERROR(VLOOKUP(E147,労務比率,'事業主控（こちらにご入力下さい）'!AX500+1,FALSE)),"",VLOOKUP(E147,労務比率,'事業主控（こちらにご入力下さい）'!AX500+1,FALSE))</f>
        <v/>
      </c>
      <c r="I147" s="91">
        <f>'事業主控（こちらにご入力下さい）'!AH501</f>
        <v>0</v>
      </c>
      <c r="J147" s="91">
        <f>'事業主控（こちらにご入力下さい）'!AH500</f>
        <v>0</v>
      </c>
      <c r="K147" s="91">
        <f>'事業主控（こちらにご入力下さい）'!AN500</f>
        <v>0</v>
      </c>
      <c r="L147" s="91">
        <f t="shared" si="26"/>
        <v>0</v>
      </c>
      <c r="M147" s="91">
        <f t="shared" si="28"/>
        <v>0</v>
      </c>
      <c r="N147" s="91">
        <f t="shared" si="27"/>
        <v>0</v>
      </c>
      <c r="O147" s="91">
        <f t="shared" si="25"/>
        <v>0</v>
      </c>
      <c r="R147" s="91">
        <f>IF(AND(J147=0,C147&gt;=設定シート!E$85,C147&lt;=設定シート!G$85),1,0)</f>
        <v>0</v>
      </c>
    </row>
    <row r="148" spans="1:18" ht="15" customHeight="1" x14ac:dyDescent="0.15">
      <c r="B148" s="91">
        <v>4</v>
      </c>
      <c r="C148" s="91" t="str">
        <f>'事業主控（こちらにご入力下さい）'!AV502</f>
        <v/>
      </c>
      <c r="E148" s="91">
        <f>'事業主控（こちらにご入力下さい）'!$F$514</f>
        <v>0</v>
      </c>
      <c r="F148" s="91" t="str">
        <f>'事業主控（こちらにご入力下さい）'!AW502</f>
        <v>下</v>
      </c>
      <c r="G148" s="91" t="str">
        <f>IF(ISERROR(VLOOKUP(E148,労務比率,'事業主控（こちらにご入力下さい）'!AX502,FALSE)),"",VLOOKUP(E148,労務比率,'事業主控（こちらにご入力下さい）'!AX502,FALSE))</f>
        <v/>
      </c>
      <c r="H148" s="91" t="str">
        <f>IF(ISERROR(VLOOKUP(E148,労務比率,'事業主控（こちらにご入力下さい）'!AX502+1,FALSE)),"",VLOOKUP(E148,労務比率,'事業主控（こちらにご入力下さい）'!AX502+1,FALSE))</f>
        <v/>
      </c>
      <c r="I148" s="91">
        <f>'事業主控（こちらにご入力下さい）'!AH503</f>
        <v>0</v>
      </c>
      <c r="J148" s="91">
        <f>'事業主控（こちらにご入力下さい）'!AH502</f>
        <v>0</v>
      </c>
      <c r="K148" s="91">
        <f>'事業主控（こちらにご入力下さい）'!AN502</f>
        <v>0</v>
      </c>
      <c r="L148" s="91">
        <f t="shared" si="26"/>
        <v>0</v>
      </c>
      <c r="M148" s="91">
        <f t="shared" si="28"/>
        <v>0</v>
      </c>
      <c r="N148" s="91">
        <f t="shared" si="27"/>
        <v>0</v>
      </c>
      <c r="O148" s="91">
        <f t="shared" si="25"/>
        <v>0</v>
      </c>
      <c r="R148" s="91">
        <f>IF(AND(J148=0,C148&gt;=設定シート!E$85,C148&lt;=設定シート!G$85),1,0)</f>
        <v>0</v>
      </c>
    </row>
    <row r="149" spans="1:18" ht="15" customHeight="1" x14ac:dyDescent="0.15">
      <c r="B149" s="91">
        <v>5</v>
      </c>
      <c r="C149" s="91" t="str">
        <f>'事業主控（こちらにご入力下さい）'!AV504</f>
        <v/>
      </c>
      <c r="E149" s="91">
        <f>'事業主控（こちらにご入力下さい）'!$F$514</f>
        <v>0</v>
      </c>
      <c r="F149" s="91" t="str">
        <f>'事業主控（こちらにご入力下さい）'!AW504</f>
        <v>下</v>
      </c>
      <c r="G149" s="91" t="str">
        <f>IF(ISERROR(VLOOKUP(E149,労務比率,'事業主控（こちらにご入力下さい）'!AX504,FALSE)),"",VLOOKUP(E149,労務比率,'事業主控（こちらにご入力下さい）'!AX504,FALSE))</f>
        <v/>
      </c>
      <c r="H149" s="91" t="str">
        <f>IF(ISERROR(VLOOKUP(E149,労務比率,'事業主控（こちらにご入力下さい）'!AX504+1,FALSE)),"",VLOOKUP(E149,労務比率,'事業主控（こちらにご入力下さい）'!AX504+1,FALSE))</f>
        <v/>
      </c>
      <c r="I149" s="91">
        <f>'事業主控（こちらにご入力下さい）'!AH505</f>
        <v>0</v>
      </c>
      <c r="J149" s="91">
        <f>'事業主控（こちらにご入力下さい）'!AH504</f>
        <v>0</v>
      </c>
      <c r="K149" s="91">
        <f>'事業主控（こちらにご入力下さい）'!AN504</f>
        <v>0</v>
      </c>
      <c r="L149" s="91">
        <f t="shared" si="26"/>
        <v>0</v>
      </c>
      <c r="M149" s="91">
        <f t="shared" si="28"/>
        <v>0</v>
      </c>
      <c r="N149" s="91">
        <f t="shared" si="27"/>
        <v>0</v>
      </c>
      <c r="O149" s="91">
        <f t="shared" ref="O149:O212" si="29">IF(I149=N149,IF(ISERROR(ROUNDDOWN(I149*G149/100,0)+K149),0,ROUNDDOWN(I149*G149/100,0)+K149),0)</f>
        <v>0</v>
      </c>
      <c r="R149" s="91">
        <f>IF(AND(J149=0,C149&gt;=設定シート!E$85,C149&lt;=設定シート!G$85),1,0)</f>
        <v>0</v>
      </c>
    </row>
    <row r="150" spans="1:18" ht="15" customHeight="1" x14ac:dyDescent="0.15">
      <c r="B150" s="91">
        <v>6</v>
      </c>
      <c r="C150" s="91" t="str">
        <f>'事業主控（こちらにご入力下さい）'!AV506</f>
        <v/>
      </c>
      <c r="E150" s="91">
        <f>'事業主控（こちらにご入力下さい）'!$F$514</f>
        <v>0</v>
      </c>
      <c r="F150" s="91" t="str">
        <f>'事業主控（こちらにご入力下さい）'!AW506</f>
        <v>下</v>
      </c>
      <c r="G150" s="91" t="str">
        <f>IF(ISERROR(VLOOKUP(E150,労務比率,'事業主控（こちらにご入力下さい）'!AX506,FALSE)),"",VLOOKUP(E150,労務比率,'事業主控（こちらにご入力下さい）'!AX506,FALSE))</f>
        <v/>
      </c>
      <c r="H150" s="91" t="str">
        <f>IF(ISERROR(VLOOKUP(E150,労務比率,'事業主控（こちらにご入力下さい）'!AX506+1,FALSE)),"",VLOOKUP(E150,労務比率,'事業主控（こちらにご入力下さい）'!AX506+1,FALSE))</f>
        <v/>
      </c>
      <c r="I150" s="91">
        <f>'事業主控（こちらにご入力下さい）'!AH507</f>
        <v>0</v>
      </c>
      <c r="J150" s="91">
        <f>'事業主控（こちらにご入力下さい）'!AH506</f>
        <v>0</v>
      </c>
      <c r="K150" s="91">
        <f>'事業主控（こちらにご入力下さい）'!AN506</f>
        <v>0</v>
      </c>
      <c r="L150" s="91">
        <f t="shared" si="26"/>
        <v>0</v>
      </c>
      <c r="M150" s="91">
        <f t="shared" si="28"/>
        <v>0</v>
      </c>
      <c r="N150" s="91">
        <f t="shared" si="27"/>
        <v>0</v>
      </c>
      <c r="O150" s="91">
        <f t="shared" si="29"/>
        <v>0</v>
      </c>
      <c r="R150" s="91">
        <f>IF(AND(J150=0,C150&gt;=設定シート!E$85,C150&lt;=設定シート!G$85),1,0)</f>
        <v>0</v>
      </c>
    </row>
    <row r="151" spans="1:18" ht="15" customHeight="1" x14ac:dyDescent="0.15">
      <c r="B151" s="91">
        <v>7</v>
      </c>
      <c r="C151" s="91" t="str">
        <f>'事業主控（こちらにご入力下さい）'!AV508</f>
        <v/>
      </c>
      <c r="E151" s="91">
        <f>'事業主控（こちらにご入力下さい）'!$F$514</f>
        <v>0</v>
      </c>
      <c r="F151" s="91" t="str">
        <f>'事業主控（こちらにご入力下さい）'!AW508</f>
        <v>下</v>
      </c>
      <c r="G151" s="91" t="str">
        <f>IF(ISERROR(VLOOKUP(E151,労務比率,'事業主控（こちらにご入力下さい）'!AX508,FALSE)),"",VLOOKUP(E151,労務比率,'事業主控（こちらにご入力下さい）'!AX508,FALSE))</f>
        <v/>
      </c>
      <c r="H151" s="91" t="str">
        <f>IF(ISERROR(VLOOKUP(E151,労務比率,'事業主控（こちらにご入力下さい）'!AX508+1,FALSE)),"",VLOOKUP(E151,労務比率,'事業主控（こちらにご入力下さい）'!AX508+1,FALSE))</f>
        <v/>
      </c>
      <c r="I151" s="91">
        <f>'事業主控（こちらにご入力下さい）'!AH509</f>
        <v>0</v>
      </c>
      <c r="J151" s="91">
        <f>'事業主控（こちらにご入力下さい）'!AH508</f>
        <v>0</v>
      </c>
      <c r="K151" s="91">
        <f>'事業主控（こちらにご入力下さい）'!AN508</f>
        <v>0</v>
      </c>
      <c r="L151" s="91">
        <f t="shared" si="26"/>
        <v>0</v>
      </c>
      <c r="M151" s="91">
        <f t="shared" si="28"/>
        <v>0</v>
      </c>
      <c r="N151" s="91">
        <f t="shared" si="27"/>
        <v>0</v>
      </c>
      <c r="O151" s="91">
        <f t="shared" si="29"/>
        <v>0</v>
      </c>
      <c r="R151" s="91">
        <f>IF(AND(J151=0,C151&gt;=設定シート!E$85,C151&lt;=設定シート!G$85),1,0)</f>
        <v>0</v>
      </c>
    </row>
    <row r="152" spans="1:18" ht="15" customHeight="1" x14ac:dyDescent="0.15">
      <c r="B152" s="91">
        <v>8</v>
      </c>
      <c r="C152" s="91" t="str">
        <f>'事業主控（こちらにご入力下さい）'!AV510</f>
        <v/>
      </c>
      <c r="E152" s="91">
        <f>'事業主控（こちらにご入力下さい）'!$F$514</f>
        <v>0</v>
      </c>
      <c r="F152" s="91" t="str">
        <f>'事業主控（こちらにご入力下さい）'!AW510</f>
        <v>下</v>
      </c>
      <c r="G152" s="91" t="str">
        <f>IF(ISERROR(VLOOKUP(E152,労務比率,'事業主控（こちらにご入力下さい）'!AX510,FALSE)),"",VLOOKUP(E152,労務比率,'事業主控（こちらにご入力下さい）'!AX510,FALSE))</f>
        <v/>
      </c>
      <c r="H152" s="91" t="str">
        <f>IF(ISERROR(VLOOKUP(E152,労務比率,'事業主控（こちらにご入力下さい）'!AX510+1,FALSE)),"",VLOOKUP(E152,労務比率,'事業主控（こちらにご入力下さい）'!AX510+1,FALSE))</f>
        <v/>
      </c>
      <c r="I152" s="91">
        <f>'事業主控（こちらにご入力下さい）'!AH511</f>
        <v>0</v>
      </c>
      <c r="J152" s="91">
        <f>'事業主控（こちらにご入力下さい）'!AH510</f>
        <v>0</v>
      </c>
      <c r="K152" s="91">
        <f>'事業主控（こちらにご入力下さい）'!AN510</f>
        <v>0</v>
      </c>
      <c r="L152" s="91">
        <f t="shared" si="26"/>
        <v>0</v>
      </c>
      <c r="M152" s="91">
        <f t="shared" si="28"/>
        <v>0</v>
      </c>
      <c r="N152" s="91">
        <f t="shared" si="27"/>
        <v>0</v>
      </c>
      <c r="O152" s="91">
        <f t="shared" si="29"/>
        <v>0</v>
      </c>
      <c r="R152" s="91">
        <f>IF(AND(J152=0,C152&gt;=設定シート!E$85,C152&lt;=設定シート!G$85),1,0)</f>
        <v>0</v>
      </c>
    </row>
    <row r="153" spans="1:18" ht="15" customHeight="1" x14ac:dyDescent="0.15">
      <c r="B153" s="91">
        <v>9</v>
      </c>
      <c r="C153" s="91" t="str">
        <f>'事業主控（こちらにご入力下さい）'!AV512</f>
        <v/>
      </c>
      <c r="E153" s="91">
        <f>'事業主控（こちらにご入力下さい）'!$F$514</f>
        <v>0</v>
      </c>
      <c r="F153" s="91" t="str">
        <f>'事業主控（こちらにご入力下さい）'!AW512</f>
        <v>下</v>
      </c>
      <c r="G153" s="91" t="str">
        <f>IF(ISERROR(VLOOKUP(E153,労務比率,'事業主控（こちらにご入力下さい）'!AX512,FALSE)),"",VLOOKUP(E153,労務比率,'事業主控（こちらにご入力下さい）'!AX512,FALSE))</f>
        <v/>
      </c>
      <c r="H153" s="91" t="str">
        <f>IF(ISERROR(VLOOKUP(E153,労務比率,'事業主控（こちらにご入力下さい）'!AX512+1,FALSE)),"",VLOOKUP(E153,労務比率,'事業主控（こちらにご入力下さい）'!AX512+1,FALSE))</f>
        <v/>
      </c>
      <c r="I153" s="91">
        <f>'事業主控（こちらにご入力下さい）'!AH513</f>
        <v>0</v>
      </c>
      <c r="J153" s="91">
        <f>'事業主控（こちらにご入力下さい）'!AH512</f>
        <v>0</v>
      </c>
      <c r="K153" s="91">
        <f>'事業主控（こちらにご入力下さい）'!AN512</f>
        <v>0</v>
      </c>
      <c r="L153" s="91">
        <f t="shared" si="26"/>
        <v>0</v>
      </c>
      <c r="M153" s="91">
        <f t="shared" si="28"/>
        <v>0</v>
      </c>
      <c r="N153" s="91">
        <f t="shared" si="27"/>
        <v>0</v>
      </c>
      <c r="O153" s="91">
        <f t="shared" si="29"/>
        <v>0</v>
      </c>
      <c r="R153" s="91">
        <f>IF(AND(J153=0,C153&gt;=設定シート!E$85,C153&lt;=設定シート!G$85),1,0)</f>
        <v>0</v>
      </c>
    </row>
    <row r="154" spans="1:18" ht="15" customHeight="1" x14ac:dyDescent="0.15">
      <c r="A154" s="91">
        <v>13</v>
      </c>
      <c r="B154" s="91">
        <v>1</v>
      </c>
      <c r="C154" s="91" t="str">
        <f>'事業主控（こちらにご入力下さい）'!AV537</f>
        <v/>
      </c>
      <c r="E154" s="91">
        <f>'事業主控（こちらにご入力下さい）'!$F$555</f>
        <v>0</v>
      </c>
      <c r="F154" s="91" t="str">
        <f>'事業主控（こちらにご入力下さい）'!AW537</f>
        <v>下</v>
      </c>
      <c r="G154" s="91" t="str">
        <f>IF(ISERROR(VLOOKUP(E154,労務比率,'事業主控（こちらにご入力下さい）'!AX537,FALSE)),"",VLOOKUP(E154,労務比率,'事業主控（こちらにご入力下さい）'!AX537,FALSE))</f>
        <v/>
      </c>
      <c r="H154" s="91" t="str">
        <f>IF(ISERROR(VLOOKUP(E154,労務比率,'事業主控（こちらにご入力下さい）'!AX537+1,FALSE)),"",VLOOKUP(E154,労務比率,'事業主控（こちらにご入力下さい）'!AX537+1,FALSE))</f>
        <v/>
      </c>
      <c r="I154" s="91">
        <f>'事業主控（こちらにご入力下さい）'!AH538</f>
        <v>0</v>
      </c>
      <c r="J154" s="91">
        <f>'事業主控（こちらにご入力下さい）'!AH537</f>
        <v>0</v>
      </c>
      <c r="K154" s="91">
        <f>'事業主控（こちらにご入力下さい）'!AN537</f>
        <v>0</v>
      </c>
      <c r="L154" s="91">
        <f t="shared" si="26"/>
        <v>0</v>
      </c>
      <c r="M154" s="91">
        <f t="shared" si="28"/>
        <v>0</v>
      </c>
      <c r="N154" s="91">
        <f t="shared" si="27"/>
        <v>0</v>
      </c>
      <c r="O154" s="91">
        <f t="shared" si="29"/>
        <v>0</v>
      </c>
      <c r="P154" s="91">
        <f>INT(SUMIF(O154:O162,0,I154:I162)*105/108)</f>
        <v>0</v>
      </c>
      <c r="Q154" s="91">
        <f>INT(P154*IF(COUNTIF(R154:R162,1)=0,0,SUMIF(R154:R162,1,G154:G162)/COUNTIF(R154:R162,1))/100)</f>
        <v>0</v>
      </c>
      <c r="R154" s="91">
        <f>IF(AND(J154=0,C154&gt;=設定シート!E$85,C154&lt;=設定シート!G$85),1,0)</f>
        <v>0</v>
      </c>
    </row>
    <row r="155" spans="1:18" ht="15" customHeight="1" x14ac:dyDescent="0.15">
      <c r="B155" s="91">
        <v>2</v>
      </c>
      <c r="C155" s="91" t="str">
        <f>'事業主控（こちらにご入力下さい）'!AV539</f>
        <v/>
      </c>
      <c r="E155" s="91">
        <f>'事業主控（こちらにご入力下さい）'!$F$555</f>
        <v>0</v>
      </c>
      <c r="F155" s="91" t="str">
        <f>'事業主控（こちらにご入力下さい）'!AW539</f>
        <v>下</v>
      </c>
      <c r="G155" s="91" t="str">
        <f>IF(ISERROR(VLOOKUP(E155,労務比率,'事業主控（こちらにご入力下さい）'!AX539,FALSE)),"",VLOOKUP(E155,労務比率,'事業主控（こちらにご入力下さい）'!AX539,FALSE))</f>
        <v/>
      </c>
      <c r="H155" s="91" t="str">
        <f>IF(ISERROR(VLOOKUP(E155,労務比率,'事業主控（こちらにご入力下さい）'!AX539+1,FALSE)),"",VLOOKUP(E155,労務比率,'事業主控（こちらにご入力下さい）'!AX539+1,FALSE))</f>
        <v/>
      </c>
      <c r="I155" s="91">
        <f>'事業主控（こちらにご入力下さい）'!AH540</f>
        <v>0</v>
      </c>
      <c r="J155" s="91">
        <f>'事業主控（こちらにご入力下さい）'!AH539</f>
        <v>0</v>
      </c>
      <c r="K155" s="91">
        <f>'事業主控（こちらにご入力下さい）'!AN539</f>
        <v>0</v>
      </c>
      <c r="L155" s="91">
        <f t="shared" si="26"/>
        <v>0</v>
      </c>
      <c r="M155" s="91">
        <f t="shared" si="28"/>
        <v>0</v>
      </c>
      <c r="N155" s="91">
        <f t="shared" si="27"/>
        <v>0</v>
      </c>
      <c r="O155" s="91">
        <f t="shared" si="29"/>
        <v>0</v>
      </c>
      <c r="R155" s="91">
        <f>IF(AND(J155=0,C155&gt;=設定シート!E$85,C155&lt;=設定シート!G$85),1,0)</f>
        <v>0</v>
      </c>
    </row>
    <row r="156" spans="1:18" ht="15" customHeight="1" x14ac:dyDescent="0.15">
      <c r="B156" s="91">
        <v>3</v>
      </c>
      <c r="C156" s="91" t="str">
        <f>'事業主控（こちらにご入力下さい）'!AV541</f>
        <v/>
      </c>
      <c r="E156" s="91">
        <f>'事業主控（こちらにご入力下さい）'!$F$555</f>
        <v>0</v>
      </c>
      <c r="F156" s="91" t="str">
        <f>'事業主控（こちらにご入力下さい）'!AW541</f>
        <v>下</v>
      </c>
      <c r="G156" s="91" t="str">
        <f>IF(ISERROR(VLOOKUP(E156,労務比率,'事業主控（こちらにご入力下さい）'!AX541,FALSE)),"",VLOOKUP(E156,労務比率,'事業主控（こちらにご入力下さい）'!AX541,FALSE))</f>
        <v/>
      </c>
      <c r="H156" s="91" t="str">
        <f>IF(ISERROR(VLOOKUP(E156,労務比率,'事業主控（こちらにご入力下さい）'!AX541+1,FALSE)),"",VLOOKUP(E156,労務比率,'事業主控（こちらにご入力下さい）'!AX541+1,FALSE))</f>
        <v/>
      </c>
      <c r="I156" s="91">
        <f>'事業主控（こちらにご入力下さい）'!AH542</f>
        <v>0</v>
      </c>
      <c r="J156" s="91">
        <f>'事業主控（こちらにご入力下さい）'!AH541</f>
        <v>0</v>
      </c>
      <c r="K156" s="91">
        <f>'事業主控（こちらにご入力下さい）'!AN541</f>
        <v>0</v>
      </c>
      <c r="L156" s="91">
        <f t="shared" si="26"/>
        <v>0</v>
      </c>
      <c r="M156" s="91">
        <f t="shared" si="28"/>
        <v>0</v>
      </c>
      <c r="N156" s="91">
        <f t="shared" si="27"/>
        <v>0</v>
      </c>
      <c r="O156" s="91">
        <f t="shared" si="29"/>
        <v>0</v>
      </c>
      <c r="R156" s="91">
        <f>IF(AND(J156=0,C156&gt;=設定シート!E$85,C156&lt;=設定シート!G$85),1,0)</f>
        <v>0</v>
      </c>
    </row>
    <row r="157" spans="1:18" ht="15" customHeight="1" x14ac:dyDescent="0.15">
      <c r="B157" s="91">
        <v>4</v>
      </c>
      <c r="C157" s="91" t="str">
        <f>'事業主控（こちらにご入力下さい）'!AV543</f>
        <v/>
      </c>
      <c r="E157" s="91">
        <f>'事業主控（こちらにご入力下さい）'!$F$555</f>
        <v>0</v>
      </c>
      <c r="F157" s="91" t="str">
        <f>'事業主控（こちらにご入力下さい）'!AW543</f>
        <v>下</v>
      </c>
      <c r="G157" s="91" t="str">
        <f>IF(ISERROR(VLOOKUP(E157,労務比率,'事業主控（こちらにご入力下さい）'!AX543,FALSE)),"",VLOOKUP(E157,労務比率,'事業主控（こちらにご入力下さい）'!AX543,FALSE))</f>
        <v/>
      </c>
      <c r="H157" s="91" t="str">
        <f>IF(ISERROR(VLOOKUP(E157,労務比率,'事業主控（こちらにご入力下さい）'!AX543+1,FALSE)),"",VLOOKUP(E157,労務比率,'事業主控（こちらにご入力下さい）'!AX543+1,FALSE))</f>
        <v/>
      </c>
      <c r="I157" s="91">
        <f>'事業主控（こちらにご入力下さい）'!AH544</f>
        <v>0</v>
      </c>
      <c r="J157" s="91">
        <f>'事業主控（こちらにご入力下さい）'!AH543</f>
        <v>0</v>
      </c>
      <c r="K157" s="91">
        <f>'事業主控（こちらにご入力下さい）'!AN543</f>
        <v>0</v>
      </c>
      <c r="L157" s="91">
        <f t="shared" si="26"/>
        <v>0</v>
      </c>
      <c r="M157" s="91">
        <f t="shared" si="28"/>
        <v>0</v>
      </c>
      <c r="N157" s="91">
        <f t="shared" si="27"/>
        <v>0</v>
      </c>
      <c r="O157" s="91">
        <f t="shared" si="29"/>
        <v>0</v>
      </c>
      <c r="R157" s="91">
        <f>IF(AND(J157=0,C157&gt;=設定シート!E$85,C157&lt;=設定シート!G$85),1,0)</f>
        <v>0</v>
      </c>
    </row>
    <row r="158" spans="1:18" ht="15" customHeight="1" x14ac:dyDescent="0.15">
      <c r="B158" s="91">
        <v>5</v>
      </c>
      <c r="C158" s="91" t="str">
        <f>'事業主控（こちらにご入力下さい）'!AV545</f>
        <v/>
      </c>
      <c r="E158" s="91">
        <f>'事業主控（こちらにご入力下さい）'!$F$555</f>
        <v>0</v>
      </c>
      <c r="F158" s="91" t="str">
        <f>'事業主控（こちらにご入力下さい）'!AW545</f>
        <v>下</v>
      </c>
      <c r="G158" s="91" t="str">
        <f>IF(ISERROR(VLOOKUP(E158,労務比率,'事業主控（こちらにご入力下さい）'!AX545,FALSE)),"",VLOOKUP(E158,労務比率,'事業主控（こちらにご入力下さい）'!AX545,FALSE))</f>
        <v/>
      </c>
      <c r="H158" s="91" t="str">
        <f>IF(ISERROR(VLOOKUP(E158,労務比率,'事業主控（こちらにご入力下さい）'!AX545+1,FALSE)),"",VLOOKUP(E158,労務比率,'事業主控（こちらにご入力下さい）'!AX545+1,FALSE))</f>
        <v/>
      </c>
      <c r="I158" s="91">
        <f>'事業主控（こちらにご入力下さい）'!AH546</f>
        <v>0</v>
      </c>
      <c r="J158" s="91">
        <f>'事業主控（こちらにご入力下さい）'!AH545</f>
        <v>0</v>
      </c>
      <c r="K158" s="91">
        <f>'事業主控（こちらにご入力下さい）'!AN545</f>
        <v>0</v>
      </c>
      <c r="L158" s="91">
        <f t="shared" si="26"/>
        <v>0</v>
      </c>
      <c r="M158" s="91">
        <f t="shared" si="28"/>
        <v>0</v>
      </c>
      <c r="N158" s="91">
        <f t="shared" si="27"/>
        <v>0</v>
      </c>
      <c r="O158" s="91">
        <f t="shared" si="29"/>
        <v>0</v>
      </c>
      <c r="R158" s="91">
        <f>IF(AND(J158=0,C158&gt;=設定シート!E$85,C158&lt;=設定シート!G$85),1,0)</f>
        <v>0</v>
      </c>
    </row>
    <row r="159" spans="1:18" ht="15" customHeight="1" x14ac:dyDescent="0.15">
      <c r="B159" s="91">
        <v>6</v>
      </c>
      <c r="C159" s="91" t="str">
        <f>'事業主控（こちらにご入力下さい）'!AV547</f>
        <v/>
      </c>
      <c r="E159" s="91">
        <f>'事業主控（こちらにご入力下さい）'!$F$555</f>
        <v>0</v>
      </c>
      <c r="F159" s="91" t="str">
        <f>'事業主控（こちらにご入力下さい）'!AW547</f>
        <v>下</v>
      </c>
      <c r="G159" s="91" t="str">
        <f>IF(ISERROR(VLOOKUP(E159,労務比率,'事業主控（こちらにご入力下さい）'!AX547,FALSE)),"",VLOOKUP(E159,労務比率,'事業主控（こちらにご入力下さい）'!AX547,FALSE))</f>
        <v/>
      </c>
      <c r="H159" s="91" t="str">
        <f>IF(ISERROR(VLOOKUP(E159,労務比率,'事業主控（こちらにご入力下さい）'!AX547+1,FALSE)),"",VLOOKUP(E159,労務比率,'事業主控（こちらにご入力下さい）'!AX547+1,FALSE))</f>
        <v/>
      </c>
      <c r="I159" s="91">
        <f>'事業主控（こちらにご入力下さい）'!AH548</f>
        <v>0</v>
      </c>
      <c r="J159" s="91">
        <f>'事業主控（こちらにご入力下さい）'!AH547</f>
        <v>0</v>
      </c>
      <c r="K159" s="91">
        <f>'事業主控（こちらにご入力下さい）'!AN547</f>
        <v>0</v>
      </c>
      <c r="L159" s="91">
        <f t="shared" si="26"/>
        <v>0</v>
      </c>
      <c r="M159" s="91">
        <f t="shared" si="28"/>
        <v>0</v>
      </c>
      <c r="N159" s="91">
        <f t="shared" si="27"/>
        <v>0</v>
      </c>
      <c r="O159" s="91">
        <f t="shared" si="29"/>
        <v>0</v>
      </c>
      <c r="R159" s="91">
        <f>IF(AND(J159=0,C159&gt;=設定シート!E$85,C159&lt;=設定シート!G$85),1,0)</f>
        <v>0</v>
      </c>
    </row>
    <row r="160" spans="1:18" ht="15" customHeight="1" x14ac:dyDescent="0.15">
      <c r="B160" s="91">
        <v>7</v>
      </c>
      <c r="C160" s="91" t="str">
        <f>'事業主控（こちらにご入力下さい）'!AV549</f>
        <v/>
      </c>
      <c r="E160" s="91">
        <f>'事業主控（こちらにご入力下さい）'!$F$555</f>
        <v>0</v>
      </c>
      <c r="F160" s="91" t="str">
        <f>'事業主控（こちらにご入力下さい）'!AW549</f>
        <v>下</v>
      </c>
      <c r="G160" s="91" t="str">
        <f>IF(ISERROR(VLOOKUP(E160,労務比率,'事業主控（こちらにご入力下さい）'!AX549,FALSE)),"",VLOOKUP(E160,労務比率,'事業主控（こちらにご入力下さい）'!AX549,FALSE))</f>
        <v/>
      </c>
      <c r="H160" s="91" t="str">
        <f>IF(ISERROR(VLOOKUP(E160,労務比率,'事業主控（こちらにご入力下さい）'!AX549+1,FALSE)),"",VLOOKUP(E160,労務比率,'事業主控（こちらにご入力下さい）'!AX549+1,FALSE))</f>
        <v/>
      </c>
      <c r="I160" s="91">
        <f>'事業主控（こちらにご入力下さい）'!AH550</f>
        <v>0</v>
      </c>
      <c r="J160" s="91">
        <f>'事業主控（こちらにご入力下さい）'!AH549</f>
        <v>0</v>
      </c>
      <c r="K160" s="91">
        <f>'事業主控（こちらにご入力下さい）'!AN549</f>
        <v>0</v>
      </c>
      <c r="L160" s="91">
        <f t="shared" si="26"/>
        <v>0</v>
      </c>
      <c r="M160" s="91">
        <f t="shared" si="28"/>
        <v>0</v>
      </c>
      <c r="N160" s="91">
        <f t="shared" si="27"/>
        <v>0</v>
      </c>
      <c r="O160" s="91">
        <f t="shared" si="29"/>
        <v>0</v>
      </c>
      <c r="R160" s="91">
        <f>IF(AND(J160=0,C160&gt;=設定シート!E$85,C160&lt;=設定シート!G$85),1,0)</f>
        <v>0</v>
      </c>
    </row>
    <row r="161" spans="1:18" ht="15" customHeight="1" x14ac:dyDescent="0.15">
      <c r="B161" s="91">
        <v>8</v>
      </c>
      <c r="C161" s="91" t="str">
        <f>'事業主控（こちらにご入力下さい）'!AV551</f>
        <v/>
      </c>
      <c r="E161" s="91">
        <f>'事業主控（こちらにご入力下さい）'!$F$555</f>
        <v>0</v>
      </c>
      <c r="F161" s="91" t="str">
        <f>'事業主控（こちらにご入力下さい）'!AW551</f>
        <v>下</v>
      </c>
      <c r="G161" s="91" t="str">
        <f>IF(ISERROR(VLOOKUP(E161,労務比率,'事業主控（こちらにご入力下さい）'!AX551,FALSE)),"",VLOOKUP(E161,労務比率,'事業主控（こちらにご入力下さい）'!AX551,FALSE))</f>
        <v/>
      </c>
      <c r="H161" s="91" t="str">
        <f>IF(ISERROR(VLOOKUP(E161,労務比率,'事業主控（こちらにご入力下さい）'!AX551+1,FALSE)),"",VLOOKUP(E161,労務比率,'事業主控（こちらにご入力下さい）'!AX551+1,FALSE))</f>
        <v/>
      </c>
      <c r="I161" s="91">
        <f>'事業主控（こちらにご入力下さい）'!AH552</f>
        <v>0</v>
      </c>
      <c r="J161" s="91">
        <f>'事業主控（こちらにご入力下さい）'!AH551</f>
        <v>0</v>
      </c>
      <c r="K161" s="91">
        <f>'事業主控（こちらにご入力下さい）'!AN551</f>
        <v>0</v>
      </c>
      <c r="L161" s="91">
        <f t="shared" si="26"/>
        <v>0</v>
      </c>
      <c r="M161" s="91">
        <f t="shared" si="28"/>
        <v>0</v>
      </c>
      <c r="N161" s="91">
        <f t="shared" si="27"/>
        <v>0</v>
      </c>
      <c r="O161" s="91">
        <f t="shared" si="29"/>
        <v>0</v>
      </c>
      <c r="R161" s="91">
        <f>IF(AND(J161=0,C161&gt;=設定シート!E$85,C161&lt;=設定シート!G$85),1,0)</f>
        <v>0</v>
      </c>
    </row>
    <row r="162" spans="1:18" ht="15" customHeight="1" x14ac:dyDescent="0.15">
      <c r="B162" s="91">
        <v>9</v>
      </c>
      <c r="C162" s="91" t="str">
        <f>'事業主控（こちらにご入力下さい）'!AV553</f>
        <v/>
      </c>
      <c r="E162" s="91">
        <f>'事業主控（こちらにご入力下さい）'!$F$555</f>
        <v>0</v>
      </c>
      <c r="F162" s="91" t="str">
        <f>'事業主控（こちらにご入力下さい）'!AW553</f>
        <v>下</v>
      </c>
      <c r="G162" s="91" t="str">
        <f>IF(ISERROR(VLOOKUP(E162,労務比率,'事業主控（こちらにご入力下さい）'!AX553,FALSE)),"",VLOOKUP(E162,労務比率,'事業主控（こちらにご入力下さい）'!AX553,FALSE))</f>
        <v/>
      </c>
      <c r="H162" s="91" t="str">
        <f>IF(ISERROR(VLOOKUP(E162,労務比率,'事業主控（こちらにご入力下さい）'!AX553+1,FALSE)),"",VLOOKUP(E162,労務比率,'事業主控（こちらにご入力下さい）'!AX553+1,FALSE))</f>
        <v/>
      </c>
      <c r="I162" s="91">
        <f>'事業主控（こちらにご入力下さい）'!AH554</f>
        <v>0</v>
      </c>
      <c r="J162" s="91">
        <f>'事業主控（こちらにご入力下さい）'!AH553</f>
        <v>0</v>
      </c>
      <c r="K162" s="91">
        <f>'事業主控（こちらにご入力下さい）'!AN553</f>
        <v>0</v>
      </c>
      <c r="L162" s="91">
        <f t="shared" si="26"/>
        <v>0</v>
      </c>
      <c r="M162" s="91">
        <f t="shared" si="28"/>
        <v>0</v>
      </c>
      <c r="N162" s="91">
        <f t="shared" si="27"/>
        <v>0</v>
      </c>
      <c r="O162" s="91">
        <f t="shared" si="29"/>
        <v>0</v>
      </c>
      <c r="R162" s="91">
        <f>IF(AND(J162=0,C162&gt;=設定シート!E$85,C162&lt;=設定シート!G$85),1,0)</f>
        <v>0</v>
      </c>
    </row>
    <row r="163" spans="1:18" ht="15" customHeight="1" x14ac:dyDescent="0.15">
      <c r="A163" s="91">
        <v>14</v>
      </c>
      <c r="B163" s="91">
        <v>1</v>
      </c>
      <c r="C163" s="91" t="str">
        <f>'事業主控（こちらにご入力下さい）'!AV578</f>
        <v/>
      </c>
      <c r="E163" s="91">
        <f>'事業主控（こちらにご入力下さい）'!$F$596</f>
        <v>0</v>
      </c>
      <c r="F163" s="91" t="str">
        <f>'事業主控（こちらにご入力下さい）'!AW578</f>
        <v>下</v>
      </c>
      <c r="G163" s="91" t="str">
        <f>IF(ISERROR(VLOOKUP(E163,労務比率,'事業主控（こちらにご入力下さい）'!AX578,FALSE)),"",VLOOKUP(E163,労務比率,'事業主控（こちらにご入力下さい）'!AX578,FALSE))</f>
        <v/>
      </c>
      <c r="H163" s="91" t="str">
        <f>IF(ISERROR(VLOOKUP(E163,労務比率,'事業主控（こちらにご入力下さい）'!AX578+1,FALSE)),"",VLOOKUP(E163,労務比率,'事業主控（こちらにご入力下さい）'!AX578+1,FALSE))</f>
        <v/>
      </c>
      <c r="I163" s="91">
        <f>'事業主控（こちらにご入力下さい）'!AH579</f>
        <v>0</v>
      </c>
      <c r="J163" s="91">
        <f>'事業主控（こちらにご入力下さい）'!AH578</f>
        <v>0</v>
      </c>
      <c r="K163" s="91">
        <f>'事業主控（こちらにご入力下さい）'!AN578</f>
        <v>0</v>
      </c>
      <c r="L163" s="91">
        <f t="shared" si="26"/>
        <v>0</v>
      </c>
      <c r="M163" s="91">
        <f t="shared" si="28"/>
        <v>0</v>
      </c>
      <c r="N163" s="91">
        <f t="shared" si="27"/>
        <v>0</v>
      </c>
      <c r="O163" s="91">
        <f t="shared" si="29"/>
        <v>0</v>
      </c>
      <c r="P163" s="91">
        <f>INT(SUMIF(O163:O171,0,I163:I171)*105/108)</f>
        <v>0</v>
      </c>
      <c r="Q163" s="91">
        <f>INT(P163*IF(COUNTIF(R163:R171,1)=0,0,SUMIF(R163:R171,1,G163:G171)/COUNTIF(R163:R171,1))/100)</f>
        <v>0</v>
      </c>
      <c r="R163" s="91">
        <f>IF(AND(J163=0,C163&gt;=設定シート!E$85,C163&lt;=設定シート!G$85),1,0)</f>
        <v>0</v>
      </c>
    </row>
    <row r="164" spans="1:18" ht="15" customHeight="1" x14ac:dyDescent="0.15">
      <c r="B164" s="91">
        <v>2</v>
      </c>
      <c r="C164" s="91" t="str">
        <f>'事業主控（こちらにご入力下さい）'!AV580</f>
        <v/>
      </c>
      <c r="E164" s="91">
        <f>'事業主控（こちらにご入力下さい）'!$F$596</f>
        <v>0</v>
      </c>
      <c r="F164" s="91" t="str">
        <f>'事業主控（こちらにご入力下さい）'!AW580</f>
        <v>下</v>
      </c>
      <c r="G164" s="91" t="str">
        <f>IF(ISERROR(VLOOKUP(E164,労務比率,'事業主控（こちらにご入力下さい）'!AX580,FALSE)),"",VLOOKUP(E164,労務比率,'事業主控（こちらにご入力下さい）'!AX580,FALSE))</f>
        <v/>
      </c>
      <c r="H164" s="91" t="str">
        <f>IF(ISERROR(VLOOKUP(E164,労務比率,'事業主控（こちらにご入力下さい）'!AX580+1,FALSE)),"",VLOOKUP(E164,労務比率,'事業主控（こちらにご入力下さい）'!AX580+1,FALSE))</f>
        <v/>
      </c>
      <c r="I164" s="91">
        <f>'事業主控（こちらにご入力下さい）'!AH581</f>
        <v>0</v>
      </c>
      <c r="J164" s="91">
        <f>'事業主控（こちらにご入力下さい）'!AH580</f>
        <v>0</v>
      </c>
      <c r="K164" s="91">
        <f>'事業主控（こちらにご入力下さい）'!AN580</f>
        <v>0</v>
      </c>
      <c r="L164" s="91">
        <f t="shared" si="26"/>
        <v>0</v>
      </c>
      <c r="M164" s="91">
        <f t="shared" si="28"/>
        <v>0</v>
      </c>
      <c r="N164" s="91">
        <f t="shared" si="27"/>
        <v>0</v>
      </c>
      <c r="O164" s="91">
        <f t="shared" si="29"/>
        <v>0</v>
      </c>
      <c r="R164" s="91">
        <f>IF(AND(J164=0,C164&gt;=設定シート!E$85,C164&lt;=設定シート!G$85),1,0)</f>
        <v>0</v>
      </c>
    </row>
    <row r="165" spans="1:18" ht="15" customHeight="1" x14ac:dyDescent="0.15">
      <c r="B165" s="91">
        <v>3</v>
      </c>
      <c r="C165" s="91" t="str">
        <f>'事業主控（こちらにご入力下さい）'!AV582</f>
        <v/>
      </c>
      <c r="E165" s="91">
        <f>'事業主控（こちらにご入力下さい）'!$F$596</f>
        <v>0</v>
      </c>
      <c r="F165" s="91" t="str">
        <f>'事業主控（こちらにご入力下さい）'!AW582</f>
        <v>下</v>
      </c>
      <c r="G165" s="91" t="str">
        <f>IF(ISERROR(VLOOKUP(E165,労務比率,'事業主控（こちらにご入力下さい）'!AX582,FALSE)),"",VLOOKUP(E165,労務比率,'事業主控（こちらにご入力下さい）'!AX582,FALSE))</f>
        <v/>
      </c>
      <c r="H165" s="91" t="str">
        <f>IF(ISERROR(VLOOKUP(E165,労務比率,'事業主控（こちらにご入力下さい）'!AX582+1,FALSE)),"",VLOOKUP(E165,労務比率,'事業主控（こちらにご入力下さい）'!AX582+1,FALSE))</f>
        <v/>
      </c>
      <c r="I165" s="91">
        <f>'事業主控（こちらにご入力下さい）'!AH583</f>
        <v>0</v>
      </c>
      <c r="J165" s="91">
        <f>'事業主控（こちらにご入力下さい）'!AH582</f>
        <v>0</v>
      </c>
      <c r="K165" s="91">
        <f>'事業主控（こちらにご入力下さい）'!AN582</f>
        <v>0</v>
      </c>
      <c r="L165" s="91">
        <f t="shared" si="26"/>
        <v>0</v>
      </c>
      <c r="M165" s="91">
        <f t="shared" si="28"/>
        <v>0</v>
      </c>
      <c r="N165" s="91">
        <f t="shared" si="27"/>
        <v>0</v>
      </c>
      <c r="O165" s="91">
        <f t="shared" si="29"/>
        <v>0</v>
      </c>
      <c r="R165" s="91">
        <f>IF(AND(J165=0,C165&gt;=設定シート!E$85,C165&lt;=設定シート!G$85),1,0)</f>
        <v>0</v>
      </c>
    </row>
    <row r="166" spans="1:18" ht="15" customHeight="1" x14ac:dyDescent="0.15">
      <c r="B166" s="91">
        <v>4</v>
      </c>
      <c r="C166" s="91" t="str">
        <f>'事業主控（こちらにご入力下さい）'!AV584</f>
        <v/>
      </c>
      <c r="E166" s="91">
        <f>'事業主控（こちらにご入力下さい）'!$F$596</f>
        <v>0</v>
      </c>
      <c r="F166" s="91" t="str">
        <f>'事業主控（こちらにご入力下さい）'!AW584</f>
        <v>下</v>
      </c>
      <c r="G166" s="91" t="str">
        <f>IF(ISERROR(VLOOKUP(E166,労務比率,'事業主控（こちらにご入力下さい）'!AX584,FALSE)),"",VLOOKUP(E166,労務比率,'事業主控（こちらにご入力下さい）'!AX584,FALSE))</f>
        <v/>
      </c>
      <c r="H166" s="91" t="str">
        <f>IF(ISERROR(VLOOKUP(E166,労務比率,'事業主控（こちらにご入力下さい）'!AX584+1,FALSE)),"",VLOOKUP(E166,労務比率,'事業主控（こちらにご入力下さい）'!AX584+1,FALSE))</f>
        <v/>
      </c>
      <c r="I166" s="91">
        <f>'事業主控（こちらにご入力下さい）'!AH585</f>
        <v>0</v>
      </c>
      <c r="J166" s="91">
        <f>'事業主控（こちらにご入力下さい）'!AH584</f>
        <v>0</v>
      </c>
      <c r="K166" s="91">
        <f>'事業主控（こちらにご入力下さい）'!AN584</f>
        <v>0</v>
      </c>
      <c r="L166" s="91">
        <f t="shared" si="26"/>
        <v>0</v>
      </c>
      <c r="M166" s="91">
        <f t="shared" si="28"/>
        <v>0</v>
      </c>
      <c r="N166" s="91">
        <f t="shared" si="27"/>
        <v>0</v>
      </c>
      <c r="O166" s="91">
        <f t="shared" si="29"/>
        <v>0</v>
      </c>
      <c r="R166" s="91">
        <f>IF(AND(J166=0,C166&gt;=設定シート!E$85,C166&lt;=設定シート!G$85),1,0)</f>
        <v>0</v>
      </c>
    </row>
    <row r="167" spans="1:18" ht="15" customHeight="1" x14ac:dyDescent="0.15">
      <c r="B167" s="91">
        <v>5</v>
      </c>
      <c r="C167" s="91" t="str">
        <f>'事業主控（こちらにご入力下さい）'!AV586</f>
        <v/>
      </c>
      <c r="E167" s="91">
        <f>'事業主控（こちらにご入力下さい）'!$F$596</f>
        <v>0</v>
      </c>
      <c r="F167" s="91" t="str">
        <f>'事業主控（こちらにご入力下さい）'!AW586</f>
        <v>下</v>
      </c>
      <c r="G167" s="91" t="str">
        <f>IF(ISERROR(VLOOKUP(E167,労務比率,'事業主控（こちらにご入力下さい）'!AX586,FALSE)),"",VLOOKUP(E167,労務比率,'事業主控（こちらにご入力下さい）'!AX586,FALSE))</f>
        <v/>
      </c>
      <c r="H167" s="91" t="str">
        <f>IF(ISERROR(VLOOKUP(E167,労務比率,'事業主控（こちらにご入力下さい）'!AX586+1,FALSE)),"",VLOOKUP(E167,労務比率,'事業主控（こちらにご入力下さい）'!AX586+1,FALSE))</f>
        <v/>
      </c>
      <c r="I167" s="91">
        <f>'事業主控（こちらにご入力下さい）'!AH587</f>
        <v>0</v>
      </c>
      <c r="J167" s="91">
        <f>'事業主控（こちらにご入力下さい）'!AH586</f>
        <v>0</v>
      </c>
      <c r="K167" s="91">
        <f>'事業主控（こちらにご入力下さい）'!AN586</f>
        <v>0</v>
      </c>
      <c r="L167" s="91">
        <f t="shared" si="26"/>
        <v>0</v>
      </c>
      <c r="M167" s="91">
        <f t="shared" si="28"/>
        <v>0</v>
      </c>
      <c r="N167" s="91">
        <f t="shared" si="27"/>
        <v>0</v>
      </c>
      <c r="O167" s="91">
        <f t="shared" si="29"/>
        <v>0</v>
      </c>
      <c r="R167" s="91">
        <f>IF(AND(J167=0,C167&gt;=設定シート!E$85,C167&lt;=設定シート!G$85),1,0)</f>
        <v>0</v>
      </c>
    </row>
    <row r="168" spans="1:18" ht="15" customHeight="1" x14ac:dyDescent="0.15">
      <c r="B168" s="91">
        <v>6</v>
      </c>
      <c r="C168" s="91" t="str">
        <f>'事業主控（こちらにご入力下さい）'!AV588</f>
        <v/>
      </c>
      <c r="E168" s="91">
        <f>'事業主控（こちらにご入力下さい）'!$F$596</f>
        <v>0</v>
      </c>
      <c r="F168" s="91" t="str">
        <f>'事業主控（こちらにご入力下さい）'!AW588</f>
        <v>下</v>
      </c>
      <c r="G168" s="91" t="str">
        <f>IF(ISERROR(VLOOKUP(E168,労務比率,'事業主控（こちらにご入力下さい）'!AX588,FALSE)),"",VLOOKUP(E168,労務比率,'事業主控（こちらにご入力下さい）'!AX588,FALSE))</f>
        <v/>
      </c>
      <c r="H168" s="91" t="str">
        <f>IF(ISERROR(VLOOKUP(E168,労務比率,'事業主控（こちらにご入力下さい）'!AX588+1,FALSE)),"",VLOOKUP(E168,労務比率,'事業主控（こちらにご入力下さい）'!AX588+1,FALSE))</f>
        <v/>
      </c>
      <c r="I168" s="91">
        <f>'事業主控（こちらにご入力下さい）'!AH589</f>
        <v>0</v>
      </c>
      <c r="J168" s="91">
        <f>'事業主控（こちらにご入力下さい）'!AH588</f>
        <v>0</v>
      </c>
      <c r="K168" s="91">
        <f>'事業主控（こちらにご入力下さい）'!AN588</f>
        <v>0</v>
      </c>
      <c r="L168" s="91">
        <f t="shared" si="26"/>
        <v>0</v>
      </c>
      <c r="M168" s="91">
        <f t="shared" si="28"/>
        <v>0</v>
      </c>
      <c r="N168" s="91">
        <f t="shared" si="27"/>
        <v>0</v>
      </c>
      <c r="O168" s="91">
        <f t="shared" si="29"/>
        <v>0</v>
      </c>
      <c r="R168" s="91">
        <f>IF(AND(J168=0,C168&gt;=設定シート!E$85,C168&lt;=設定シート!G$85),1,0)</f>
        <v>0</v>
      </c>
    </row>
    <row r="169" spans="1:18" ht="15" customHeight="1" x14ac:dyDescent="0.15">
      <c r="B169" s="91">
        <v>7</v>
      </c>
      <c r="C169" s="91" t="str">
        <f>'事業主控（こちらにご入力下さい）'!AV590</f>
        <v/>
      </c>
      <c r="E169" s="91">
        <f>'事業主控（こちらにご入力下さい）'!$F$596</f>
        <v>0</v>
      </c>
      <c r="F169" s="91" t="str">
        <f>'事業主控（こちらにご入力下さい）'!AW590</f>
        <v>下</v>
      </c>
      <c r="G169" s="91" t="str">
        <f>IF(ISERROR(VLOOKUP(E169,労務比率,'事業主控（こちらにご入力下さい）'!AX590,FALSE)),"",VLOOKUP(E169,労務比率,'事業主控（こちらにご入力下さい）'!AX590,FALSE))</f>
        <v/>
      </c>
      <c r="H169" s="91" t="str">
        <f>IF(ISERROR(VLOOKUP(E169,労務比率,'事業主控（こちらにご入力下さい）'!AX590+1,FALSE)),"",VLOOKUP(E169,労務比率,'事業主控（こちらにご入力下さい）'!AX590+1,FALSE))</f>
        <v/>
      </c>
      <c r="I169" s="91">
        <f>'事業主控（こちらにご入力下さい）'!AH591</f>
        <v>0</v>
      </c>
      <c r="J169" s="91">
        <f>'事業主控（こちらにご入力下さい）'!AH590</f>
        <v>0</v>
      </c>
      <c r="K169" s="91">
        <f>'事業主控（こちらにご入力下さい）'!AN590</f>
        <v>0</v>
      </c>
      <c r="L169" s="91">
        <f t="shared" si="26"/>
        <v>0</v>
      </c>
      <c r="M169" s="91">
        <f t="shared" si="28"/>
        <v>0</v>
      </c>
      <c r="N169" s="91">
        <f t="shared" si="27"/>
        <v>0</v>
      </c>
      <c r="O169" s="91">
        <f t="shared" si="29"/>
        <v>0</v>
      </c>
      <c r="R169" s="91">
        <f>IF(AND(J169=0,C169&gt;=設定シート!E$85,C169&lt;=設定シート!G$85),1,0)</f>
        <v>0</v>
      </c>
    </row>
    <row r="170" spans="1:18" ht="15" customHeight="1" x14ac:dyDescent="0.15">
      <c r="B170" s="91">
        <v>8</v>
      </c>
      <c r="C170" s="91" t="str">
        <f>'事業主控（こちらにご入力下さい）'!AV592</f>
        <v/>
      </c>
      <c r="E170" s="91">
        <f>'事業主控（こちらにご入力下さい）'!$F$596</f>
        <v>0</v>
      </c>
      <c r="F170" s="91" t="str">
        <f>'事業主控（こちらにご入力下さい）'!AW592</f>
        <v>下</v>
      </c>
      <c r="G170" s="91" t="str">
        <f>IF(ISERROR(VLOOKUP(E170,労務比率,'事業主控（こちらにご入力下さい）'!AX592,FALSE)),"",VLOOKUP(E170,労務比率,'事業主控（こちらにご入力下さい）'!AX592,FALSE))</f>
        <v/>
      </c>
      <c r="H170" s="91" t="str">
        <f>IF(ISERROR(VLOOKUP(E170,労務比率,'事業主控（こちらにご入力下さい）'!AX592+1,FALSE)),"",VLOOKUP(E170,労務比率,'事業主控（こちらにご入力下さい）'!AX592+1,FALSE))</f>
        <v/>
      </c>
      <c r="I170" s="91">
        <f>'事業主控（こちらにご入力下さい）'!AH593</f>
        <v>0</v>
      </c>
      <c r="J170" s="91">
        <f>'事業主控（こちらにご入力下さい）'!AH592</f>
        <v>0</v>
      </c>
      <c r="K170" s="91">
        <f>'事業主控（こちらにご入力下さい）'!AN592</f>
        <v>0</v>
      </c>
      <c r="L170" s="91">
        <f t="shared" si="26"/>
        <v>0</v>
      </c>
      <c r="M170" s="91">
        <f t="shared" si="28"/>
        <v>0</v>
      </c>
      <c r="N170" s="91">
        <f t="shared" si="27"/>
        <v>0</v>
      </c>
      <c r="O170" s="91">
        <f t="shared" si="29"/>
        <v>0</v>
      </c>
      <c r="R170" s="91">
        <f>IF(AND(J170=0,C170&gt;=設定シート!E$85,C170&lt;=設定シート!G$85),1,0)</f>
        <v>0</v>
      </c>
    </row>
    <row r="171" spans="1:18" ht="15" customHeight="1" x14ac:dyDescent="0.15">
      <c r="B171" s="91">
        <v>9</v>
      </c>
      <c r="C171" s="91" t="str">
        <f>'事業主控（こちらにご入力下さい）'!AV594</f>
        <v/>
      </c>
      <c r="E171" s="91">
        <f>'事業主控（こちらにご入力下さい）'!$F$596</f>
        <v>0</v>
      </c>
      <c r="F171" s="91" t="str">
        <f>'事業主控（こちらにご入力下さい）'!AW594</f>
        <v>下</v>
      </c>
      <c r="G171" s="91" t="str">
        <f>IF(ISERROR(VLOOKUP(E171,労務比率,'事業主控（こちらにご入力下さい）'!AX594,FALSE)),"",VLOOKUP(E171,労務比率,'事業主控（こちらにご入力下さい）'!AX594,FALSE))</f>
        <v/>
      </c>
      <c r="H171" s="91" t="str">
        <f>IF(ISERROR(VLOOKUP(E171,労務比率,'事業主控（こちらにご入力下さい）'!AX594+1,FALSE)),"",VLOOKUP(E171,労務比率,'事業主控（こちらにご入力下さい）'!AX594+1,FALSE))</f>
        <v/>
      </c>
      <c r="I171" s="91">
        <f>'事業主控（こちらにご入力下さい）'!AH595</f>
        <v>0</v>
      </c>
      <c r="J171" s="91">
        <f>'事業主控（こちらにご入力下さい）'!AH594</f>
        <v>0</v>
      </c>
      <c r="K171" s="91">
        <f>'事業主控（こちらにご入力下さい）'!AN594</f>
        <v>0</v>
      </c>
      <c r="L171" s="91">
        <f t="shared" si="26"/>
        <v>0</v>
      </c>
      <c r="M171" s="91">
        <f t="shared" si="28"/>
        <v>0</v>
      </c>
      <c r="N171" s="91">
        <f t="shared" si="27"/>
        <v>0</v>
      </c>
      <c r="O171" s="91">
        <f t="shared" si="29"/>
        <v>0</v>
      </c>
      <c r="R171" s="91">
        <f>IF(AND(J171=0,C171&gt;=設定シート!E$85,C171&lt;=設定シート!G$85),1,0)</f>
        <v>0</v>
      </c>
    </row>
    <row r="172" spans="1:18" ht="15" customHeight="1" x14ac:dyDescent="0.15">
      <c r="A172" s="91">
        <v>15</v>
      </c>
      <c r="B172" s="91">
        <v>1</v>
      </c>
      <c r="C172" s="91" t="str">
        <f>'事業主控（こちらにご入力下さい）'!AV619</f>
        <v/>
      </c>
      <c r="E172" s="91">
        <f>'事業主控（こちらにご入力下さい）'!$F$637</f>
        <v>0</v>
      </c>
      <c r="F172" s="91" t="str">
        <f>'事業主控（こちらにご入力下さい）'!AW619</f>
        <v>下</v>
      </c>
      <c r="G172" s="91" t="str">
        <f>IF(ISERROR(VLOOKUP(E172,労務比率,'事業主控（こちらにご入力下さい）'!AX619,FALSE)),"",VLOOKUP(E172,労務比率,'事業主控（こちらにご入力下さい）'!AX619,FALSE))</f>
        <v/>
      </c>
      <c r="H172" s="91" t="str">
        <f>IF(ISERROR(VLOOKUP(E172,労務比率,'事業主控（こちらにご入力下さい）'!AX619+1,FALSE)),"",VLOOKUP(E172,労務比率,'事業主控（こちらにご入力下さい）'!AX619+1,FALSE))</f>
        <v/>
      </c>
      <c r="I172" s="91">
        <f>'事業主控（こちらにご入力下さい）'!AH620</f>
        <v>0</v>
      </c>
      <c r="J172" s="91">
        <f>'事業主控（こちらにご入力下さい）'!AH619</f>
        <v>0</v>
      </c>
      <c r="K172" s="91">
        <f>'事業主控（こちらにご入力下さい）'!AN619</f>
        <v>0</v>
      </c>
      <c r="L172" s="91">
        <f t="shared" si="26"/>
        <v>0</v>
      </c>
      <c r="M172" s="91">
        <f t="shared" si="28"/>
        <v>0</v>
      </c>
      <c r="N172" s="91">
        <f t="shared" si="27"/>
        <v>0</v>
      </c>
      <c r="O172" s="91">
        <f t="shared" si="29"/>
        <v>0</v>
      </c>
      <c r="P172" s="91">
        <f>INT(SUMIF(O172:O180,0,I172:I180)*105/108)</f>
        <v>0</v>
      </c>
      <c r="Q172" s="91">
        <f>INT(P172*IF(COUNTIF(R172:R180,1)=0,0,SUMIF(R172:R180,1,G172:G180)/COUNTIF(R172:R180,1))/100)</f>
        <v>0</v>
      </c>
      <c r="R172" s="91">
        <f>IF(AND(J172=0,C172&gt;=設定シート!E$85,C172&lt;=設定シート!G$85),1,0)</f>
        <v>0</v>
      </c>
    </row>
    <row r="173" spans="1:18" ht="15" customHeight="1" x14ac:dyDescent="0.15">
      <c r="B173" s="91">
        <v>2</v>
      </c>
      <c r="C173" s="91" t="str">
        <f>'事業主控（こちらにご入力下さい）'!AV621</f>
        <v/>
      </c>
      <c r="E173" s="91">
        <f>'事業主控（こちらにご入力下さい）'!$F$637</f>
        <v>0</v>
      </c>
      <c r="F173" s="91" t="str">
        <f>'事業主控（こちらにご入力下さい）'!AW621</f>
        <v>下</v>
      </c>
      <c r="G173" s="91" t="str">
        <f>IF(ISERROR(VLOOKUP(E173,労務比率,'事業主控（こちらにご入力下さい）'!AX621,FALSE)),"",VLOOKUP(E173,労務比率,'事業主控（こちらにご入力下さい）'!AX621,FALSE))</f>
        <v/>
      </c>
      <c r="H173" s="91" t="str">
        <f>IF(ISERROR(VLOOKUP(E173,労務比率,'事業主控（こちらにご入力下さい）'!AX621+1,FALSE)),"",VLOOKUP(E173,労務比率,'事業主控（こちらにご入力下さい）'!AX621+1,FALSE))</f>
        <v/>
      </c>
      <c r="I173" s="91">
        <f>'事業主控（こちらにご入力下さい）'!AH622</f>
        <v>0</v>
      </c>
      <c r="J173" s="91">
        <f>'事業主控（こちらにご入力下さい）'!AH621</f>
        <v>0</v>
      </c>
      <c r="K173" s="91">
        <f>'事業主控（こちらにご入力下さい）'!AN621</f>
        <v>0</v>
      </c>
      <c r="L173" s="91">
        <f t="shared" si="26"/>
        <v>0</v>
      </c>
      <c r="M173" s="91">
        <f t="shared" si="28"/>
        <v>0</v>
      </c>
      <c r="N173" s="91">
        <f t="shared" si="27"/>
        <v>0</v>
      </c>
      <c r="O173" s="91">
        <f t="shared" si="29"/>
        <v>0</v>
      </c>
      <c r="R173" s="91">
        <f>IF(AND(J173=0,C173&gt;=設定シート!E$85,C173&lt;=設定シート!G$85),1,0)</f>
        <v>0</v>
      </c>
    </row>
    <row r="174" spans="1:18" ht="15" customHeight="1" x14ac:dyDescent="0.15">
      <c r="B174" s="91">
        <v>3</v>
      </c>
      <c r="C174" s="91" t="str">
        <f>'事業主控（こちらにご入力下さい）'!AV623</f>
        <v/>
      </c>
      <c r="E174" s="91">
        <f>'事業主控（こちらにご入力下さい）'!$F$637</f>
        <v>0</v>
      </c>
      <c r="F174" s="91" t="str">
        <f>'事業主控（こちらにご入力下さい）'!AW623</f>
        <v>下</v>
      </c>
      <c r="G174" s="91" t="str">
        <f>IF(ISERROR(VLOOKUP(E174,労務比率,'事業主控（こちらにご入力下さい）'!AX623,FALSE)),"",VLOOKUP(E174,労務比率,'事業主控（こちらにご入力下さい）'!AX623,FALSE))</f>
        <v/>
      </c>
      <c r="H174" s="91" t="str">
        <f>IF(ISERROR(VLOOKUP(E174,労務比率,'事業主控（こちらにご入力下さい）'!AX623+1,FALSE)),"",VLOOKUP(E174,労務比率,'事業主控（こちらにご入力下さい）'!AX623+1,FALSE))</f>
        <v/>
      </c>
      <c r="I174" s="91">
        <f>'事業主控（こちらにご入力下さい）'!AH624</f>
        <v>0</v>
      </c>
      <c r="J174" s="91">
        <f>'事業主控（こちらにご入力下さい）'!AH623</f>
        <v>0</v>
      </c>
      <c r="K174" s="91">
        <f>'事業主控（こちらにご入力下さい）'!AN623</f>
        <v>0</v>
      </c>
      <c r="L174" s="91">
        <f t="shared" si="26"/>
        <v>0</v>
      </c>
      <c r="M174" s="91">
        <f t="shared" si="28"/>
        <v>0</v>
      </c>
      <c r="N174" s="91">
        <f t="shared" si="27"/>
        <v>0</v>
      </c>
      <c r="O174" s="91">
        <f t="shared" si="29"/>
        <v>0</v>
      </c>
      <c r="R174" s="91">
        <f>IF(AND(J174=0,C174&gt;=設定シート!E$85,C174&lt;=設定シート!G$85),1,0)</f>
        <v>0</v>
      </c>
    </row>
    <row r="175" spans="1:18" ht="15" customHeight="1" x14ac:dyDescent="0.15">
      <c r="B175" s="91">
        <v>4</v>
      </c>
      <c r="C175" s="91" t="str">
        <f>'事業主控（こちらにご入力下さい）'!AV625</f>
        <v/>
      </c>
      <c r="E175" s="91">
        <f>'事業主控（こちらにご入力下さい）'!$F$637</f>
        <v>0</v>
      </c>
      <c r="F175" s="91" t="str">
        <f>'事業主控（こちらにご入力下さい）'!AW625</f>
        <v>下</v>
      </c>
      <c r="G175" s="91" t="str">
        <f>IF(ISERROR(VLOOKUP(E175,労務比率,'事業主控（こちらにご入力下さい）'!AX625,FALSE)),"",VLOOKUP(E175,労務比率,'事業主控（こちらにご入力下さい）'!AX625,FALSE))</f>
        <v/>
      </c>
      <c r="H175" s="91" t="str">
        <f>IF(ISERROR(VLOOKUP(E175,労務比率,'事業主控（こちらにご入力下さい）'!AX625+1,FALSE)),"",VLOOKUP(E175,労務比率,'事業主控（こちらにご入力下さい）'!AX625+1,FALSE))</f>
        <v/>
      </c>
      <c r="I175" s="91">
        <f>'事業主控（こちらにご入力下さい）'!AH626</f>
        <v>0</v>
      </c>
      <c r="J175" s="91">
        <f>'事業主控（こちらにご入力下さい）'!AH625</f>
        <v>0</v>
      </c>
      <c r="K175" s="91">
        <f>'事業主控（こちらにご入力下さい）'!AN625</f>
        <v>0</v>
      </c>
      <c r="L175" s="91">
        <f t="shared" si="26"/>
        <v>0</v>
      </c>
      <c r="M175" s="91">
        <f t="shared" si="28"/>
        <v>0</v>
      </c>
      <c r="N175" s="91">
        <f t="shared" si="27"/>
        <v>0</v>
      </c>
      <c r="O175" s="91">
        <f t="shared" si="29"/>
        <v>0</v>
      </c>
      <c r="R175" s="91">
        <f>IF(AND(J175=0,C175&gt;=設定シート!E$85,C175&lt;=設定シート!G$85),1,0)</f>
        <v>0</v>
      </c>
    </row>
    <row r="176" spans="1:18" ht="15" customHeight="1" x14ac:dyDescent="0.15">
      <c r="B176" s="91">
        <v>5</v>
      </c>
      <c r="C176" s="91" t="str">
        <f>'事業主控（こちらにご入力下さい）'!AV627</f>
        <v/>
      </c>
      <c r="E176" s="91">
        <f>'事業主控（こちらにご入力下さい）'!$F$637</f>
        <v>0</v>
      </c>
      <c r="F176" s="91" t="str">
        <f>'事業主控（こちらにご入力下さい）'!AW627</f>
        <v>下</v>
      </c>
      <c r="G176" s="91" t="str">
        <f>IF(ISERROR(VLOOKUP(E176,労務比率,'事業主控（こちらにご入力下さい）'!AX627,FALSE)),"",VLOOKUP(E176,労務比率,'事業主控（こちらにご入力下さい）'!AX627,FALSE))</f>
        <v/>
      </c>
      <c r="H176" s="91" t="str">
        <f>IF(ISERROR(VLOOKUP(E176,労務比率,'事業主控（こちらにご入力下さい）'!AX627+1,FALSE)),"",VLOOKUP(E176,労務比率,'事業主控（こちらにご入力下さい）'!AX627+1,FALSE))</f>
        <v/>
      </c>
      <c r="I176" s="91">
        <f>'事業主控（こちらにご入力下さい）'!AH628</f>
        <v>0</v>
      </c>
      <c r="J176" s="91">
        <f>'事業主控（こちらにご入力下さい）'!AH627</f>
        <v>0</v>
      </c>
      <c r="K176" s="91">
        <f>'事業主控（こちらにご入力下さい）'!AN627</f>
        <v>0</v>
      </c>
      <c r="L176" s="91">
        <f t="shared" si="26"/>
        <v>0</v>
      </c>
      <c r="M176" s="91">
        <f t="shared" si="28"/>
        <v>0</v>
      </c>
      <c r="N176" s="91">
        <f t="shared" si="27"/>
        <v>0</v>
      </c>
      <c r="O176" s="91">
        <f t="shared" si="29"/>
        <v>0</v>
      </c>
      <c r="R176" s="91">
        <f>IF(AND(J176=0,C176&gt;=設定シート!E$85,C176&lt;=設定シート!G$85),1,0)</f>
        <v>0</v>
      </c>
    </row>
    <row r="177" spans="1:18" ht="15" customHeight="1" x14ac:dyDescent="0.15">
      <c r="B177" s="91">
        <v>6</v>
      </c>
      <c r="C177" s="91" t="str">
        <f>'事業主控（こちらにご入力下さい）'!AV629</f>
        <v/>
      </c>
      <c r="E177" s="91">
        <f>'事業主控（こちらにご入力下さい）'!$F$637</f>
        <v>0</v>
      </c>
      <c r="F177" s="91" t="str">
        <f>'事業主控（こちらにご入力下さい）'!AW629</f>
        <v>下</v>
      </c>
      <c r="G177" s="91" t="str">
        <f>IF(ISERROR(VLOOKUP(E177,労務比率,'事業主控（こちらにご入力下さい）'!AX629,FALSE)),"",VLOOKUP(E177,労務比率,'事業主控（こちらにご入力下さい）'!AX629,FALSE))</f>
        <v/>
      </c>
      <c r="H177" s="91" t="str">
        <f>IF(ISERROR(VLOOKUP(E177,労務比率,'事業主控（こちらにご入力下さい）'!AX629+1,FALSE)),"",VLOOKUP(E177,労務比率,'事業主控（こちらにご入力下さい）'!AX629+1,FALSE))</f>
        <v/>
      </c>
      <c r="I177" s="91">
        <f>'事業主控（こちらにご入力下さい）'!AH630</f>
        <v>0</v>
      </c>
      <c r="J177" s="91">
        <f>'事業主控（こちらにご入力下さい）'!AH629</f>
        <v>0</v>
      </c>
      <c r="K177" s="91">
        <f>'事業主控（こちらにご入力下さい）'!AN629</f>
        <v>0</v>
      </c>
      <c r="L177" s="91">
        <f t="shared" si="26"/>
        <v>0</v>
      </c>
      <c r="M177" s="91">
        <f t="shared" si="28"/>
        <v>0</v>
      </c>
      <c r="N177" s="91">
        <f t="shared" si="27"/>
        <v>0</v>
      </c>
      <c r="O177" s="91">
        <f t="shared" si="29"/>
        <v>0</v>
      </c>
      <c r="R177" s="91">
        <f>IF(AND(J177=0,C177&gt;=設定シート!E$85,C177&lt;=設定シート!G$85),1,0)</f>
        <v>0</v>
      </c>
    </row>
    <row r="178" spans="1:18" ht="15" customHeight="1" x14ac:dyDescent="0.15">
      <c r="B178" s="91">
        <v>7</v>
      </c>
      <c r="C178" s="91" t="str">
        <f>'事業主控（こちらにご入力下さい）'!AV631</f>
        <v/>
      </c>
      <c r="E178" s="91">
        <f>'事業主控（こちらにご入力下さい）'!$F$637</f>
        <v>0</v>
      </c>
      <c r="F178" s="91" t="str">
        <f>'事業主控（こちらにご入力下さい）'!AW631</f>
        <v>下</v>
      </c>
      <c r="G178" s="91" t="str">
        <f>IF(ISERROR(VLOOKUP(E178,労務比率,'事業主控（こちらにご入力下さい）'!AX631,FALSE)),"",VLOOKUP(E178,労務比率,'事業主控（こちらにご入力下さい）'!AX631,FALSE))</f>
        <v/>
      </c>
      <c r="H178" s="91" t="str">
        <f>IF(ISERROR(VLOOKUP(E178,労務比率,'事業主控（こちらにご入力下さい）'!AX631+1,FALSE)),"",VLOOKUP(E178,労務比率,'事業主控（こちらにご入力下さい）'!AX631+1,FALSE))</f>
        <v/>
      </c>
      <c r="I178" s="91">
        <f>'事業主控（こちらにご入力下さい）'!AH632</f>
        <v>0</v>
      </c>
      <c r="J178" s="91">
        <f>'事業主控（こちらにご入力下さい）'!AH631</f>
        <v>0</v>
      </c>
      <c r="K178" s="91">
        <f>'事業主控（こちらにご入力下さい）'!AN631</f>
        <v>0</v>
      </c>
      <c r="L178" s="91">
        <f t="shared" si="26"/>
        <v>0</v>
      </c>
      <c r="M178" s="91">
        <f t="shared" si="28"/>
        <v>0</v>
      </c>
      <c r="N178" s="91">
        <f t="shared" si="27"/>
        <v>0</v>
      </c>
      <c r="O178" s="91">
        <f t="shared" si="29"/>
        <v>0</v>
      </c>
      <c r="R178" s="91">
        <f>IF(AND(J178=0,C178&gt;=設定シート!E$85,C178&lt;=設定シート!G$85),1,0)</f>
        <v>0</v>
      </c>
    </row>
    <row r="179" spans="1:18" ht="15" customHeight="1" x14ac:dyDescent="0.15">
      <c r="B179" s="91">
        <v>8</v>
      </c>
      <c r="C179" s="91" t="str">
        <f>'事業主控（こちらにご入力下さい）'!AV633</f>
        <v/>
      </c>
      <c r="E179" s="91">
        <f>'事業主控（こちらにご入力下さい）'!$F$637</f>
        <v>0</v>
      </c>
      <c r="F179" s="91" t="str">
        <f>'事業主控（こちらにご入力下さい）'!AW633</f>
        <v>下</v>
      </c>
      <c r="G179" s="91" t="str">
        <f>IF(ISERROR(VLOOKUP(E179,労務比率,'事業主控（こちらにご入力下さい）'!AX633,FALSE)),"",VLOOKUP(E179,労務比率,'事業主控（こちらにご入力下さい）'!AX633,FALSE))</f>
        <v/>
      </c>
      <c r="H179" s="91" t="str">
        <f>IF(ISERROR(VLOOKUP(E179,労務比率,'事業主控（こちらにご入力下さい）'!AX633+1,FALSE)),"",VLOOKUP(E179,労務比率,'事業主控（こちらにご入力下さい）'!AX633+1,FALSE))</f>
        <v/>
      </c>
      <c r="I179" s="91">
        <f>'事業主控（こちらにご入力下さい）'!AH634</f>
        <v>0</v>
      </c>
      <c r="J179" s="91">
        <f>'事業主控（こちらにご入力下さい）'!AH633</f>
        <v>0</v>
      </c>
      <c r="K179" s="91">
        <f>'事業主控（こちらにご入力下さい）'!AN633</f>
        <v>0</v>
      </c>
      <c r="L179" s="91">
        <f t="shared" ref="L179:L242" si="30">IF(ISERROR(INT((ROUNDDOWN(I179*G179/100,0)+K179)/1000)),0,INT((ROUNDDOWN(I179*G179/100,0)+K179)/1000))</f>
        <v>0</v>
      </c>
      <c r="M179" s="91">
        <f t="shared" si="28"/>
        <v>0</v>
      </c>
      <c r="N179" s="91">
        <f t="shared" ref="N179:N242" si="31">IF(R179=1,0,I179)</f>
        <v>0</v>
      </c>
      <c r="O179" s="91">
        <f t="shared" si="29"/>
        <v>0</v>
      </c>
      <c r="R179" s="91">
        <f>IF(AND(J179=0,C179&gt;=設定シート!E$85,C179&lt;=設定シート!G$85),1,0)</f>
        <v>0</v>
      </c>
    </row>
    <row r="180" spans="1:18" ht="15" customHeight="1" x14ac:dyDescent="0.15">
      <c r="B180" s="91">
        <v>9</v>
      </c>
      <c r="C180" s="91" t="str">
        <f>'事業主控（こちらにご入力下さい）'!AV635</f>
        <v/>
      </c>
      <c r="E180" s="91">
        <f>'事業主控（こちらにご入力下さい）'!$F$637</f>
        <v>0</v>
      </c>
      <c r="F180" s="91" t="str">
        <f>'事業主控（こちらにご入力下さい）'!AW635</f>
        <v>下</v>
      </c>
      <c r="G180" s="91" t="str">
        <f>IF(ISERROR(VLOOKUP(E180,労務比率,'事業主控（こちらにご入力下さい）'!AX635,FALSE)),"",VLOOKUP(E180,労務比率,'事業主控（こちらにご入力下さい）'!AX635,FALSE))</f>
        <v/>
      </c>
      <c r="H180" s="91" t="str">
        <f>IF(ISERROR(VLOOKUP(E180,労務比率,'事業主控（こちらにご入力下さい）'!AX635+1,FALSE)),"",VLOOKUP(E180,労務比率,'事業主控（こちらにご入力下さい）'!AX635+1,FALSE))</f>
        <v/>
      </c>
      <c r="I180" s="91">
        <f>'事業主控（こちらにご入力下さい）'!AH636</f>
        <v>0</v>
      </c>
      <c r="J180" s="91">
        <f>'事業主控（こちらにご入力下さい）'!AH635</f>
        <v>0</v>
      </c>
      <c r="K180" s="91">
        <f>'事業主控（こちらにご入力下さい）'!AN635</f>
        <v>0</v>
      </c>
      <c r="L180" s="91">
        <f t="shared" si="30"/>
        <v>0</v>
      </c>
      <c r="M180" s="91">
        <f t="shared" si="28"/>
        <v>0</v>
      </c>
      <c r="N180" s="91">
        <f t="shared" si="31"/>
        <v>0</v>
      </c>
      <c r="O180" s="91">
        <f t="shared" si="29"/>
        <v>0</v>
      </c>
      <c r="R180" s="91">
        <f>IF(AND(J180=0,C180&gt;=設定シート!E$85,C180&lt;=設定シート!G$85),1,0)</f>
        <v>0</v>
      </c>
    </row>
    <row r="181" spans="1:18" ht="15" customHeight="1" x14ac:dyDescent="0.15">
      <c r="A181" s="91">
        <v>16</v>
      </c>
      <c r="B181" s="91">
        <v>1</v>
      </c>
      <c r="C181" s="91" t="str">
        <f>'事業主控（こちらにご入力下さい）'!AV660</f>
        <v/>
      </c>
      <c r="E181" s="91">
        <f>'事業主控（こちらにご入力下さい）'!$F$678</f>
        <v>0</v>
      </c>
      <c r="F181" s="91" t="str">
        <f>'事業主控（こちらにご入力下さい）'!AW660</f>
        <v>下</v>
      </c>
      <c r="G181" s="91" t="str">
        <f>IF(ISERROR(VLOOKUP(E181,労務比率,'事業主控（こちらにご入力下さい）'!AX660,FALSE)),"",VLOOKUP(E181,労務比率,'事業主控（こちらにご入力下さい）'!AX660,FALSE))</f>
        <v/>
      </c>
      <c r="H181" s="91" t="str">
        <f>IF(ISERROR(VLOOKUP(E181,労務比率,'事業主控（こちらにご入力下さい）'!AX660+1,FALSE)),"",VLOOKUP(E181,労務比率,'事業主控（こちらにご入力下さい）'!AX660+1,FALSE))</f>
        <v/>
      </c>
      <c r="I181" s="91">
        <f>'事業主控（こちらにご入力下さい）'!AH661</f>
        <v>0</v>
      </c>
      <c r="J181" s="91">
        <f>'事業主控（こちらにご入力下さい）'!AH660</f>
        <v>0</v>
      </c>
      <c r="K181" s="91">
        <f>'事業主控（こちらにご入力下さい）'!AN660</f>
        <v>0</v>
      </c>
      <c r="L181" s="91">
        <f t="shared" si="30"/>
        <v>0</v>
      </c>
      <c r="M181" s="91">
        <f t="shared" si="28"/>
        <v>0</v>
      </c>
      <c r="N181" s="91">
        <f t="shared" si="31"/>
        <v>0</v>
      </c>
      <c r="O181" s="91">
        <f t="shared" si="29"/>
        <v>0</v>
      </c>
      <c r="P181" s="91">
        <f>INT(SUMIF(O181:O189,0,I181:I189)*105/108)</f>
        <v>0</v>
      </c>
      <c r="Q181" s="91">
        <f>INT(P181*IF(COUNTIF(R181:R189,1)=0,0,SUMIF(R181:R189,1,G181:G189)/COUNTIF(R181:R189,1))/100)</f>
        <v>0</v>
      </c>
      <c r="R181" s="91">
        <f>IF(AND(J181=0,C181&gt;=設定シート!E$85,C181&lt;=設定シート!G$85),1,0)</f>
        <v>0</v>
      </c>
    </row>
    <row r="182" spans="1:18" ht="15" customHeight="1" x14ac:dyDescent="0.15">
      <c r="B182" s="91">
        <v>2</v>
      </c>
      <c r="C182" s="91" t="str">
        <f>'事業主控（こちらにご入力下さい）'!AV662</f>
        <v/>
      </c>
      <c r="E182" s="91">
        <f>'事業主控（こちらにご入力下さい）'!$F$678</f>
        <v>0</v>
      </c>
      <c r="F182" s="91" t="str">
        <f>'事業主控（こちらにご入力下さい）'!AW662</f>
        <v>下</v>
      </c>
      <c r="G182" s="91" t="str">
        <f>IF(ISERROR(VLOOKUP(E182,労務比率,'事業主控（こちらにご入力下さい）'!AX662,FALSE)),"",VLOOKUP(E182,労務比率,'事業主控（こちらにご入力下さい）'!AX662,FALSE))</f>
        <v/>
      </c>
      <c r="H182" s="91" t="str">
        <f>IF(ISERROR(VLOOKUP(E182,労務比率,'事業主控（こちらにご入力下さい）'!AX662+1,FALSE)),"",VLOOKUP(E182,労務比率,'事業主控（こちらにご入力下さい）'!AX662+1,FALSE))</f>
        <v/>
      </c>
      <c r="I182" s="91">
        <f>'事業主控（こちらにご入力下さい）'!AH663</f>
        <v>0</v>
      </c>
      <c r="J182" s="91">
        <f>'事業主控（こちらにご入力下さい）'!AH662</f>
        <v>0</v>
      </c>
      <c r="K182" s="91">
        <f>'事業主控（こちらにご入力下さい）'!AN662</f>
        <v>0</v>
      </c>
      <c r="L182" s="91">
        <f t="shared" si="30"/>
        <v>0</v>
      </c>
      <c r="M182" s="91">
        <f t="shared" si="28"/>
        <v>0</v>
      </c>
      <c r="N182" s="91">
        <f t="shared" si="31"/>
        <v>0</v>
      </c>
      <c r="O182" s="91">
        <f t="shared" si="29"/>
        <v>0</v>
      </c>
      <c r="R182" s="91">
        <f>IF(AND(J182=0,C182&gt;=設定シート!E$85,C182&lt;=設定シート!G$85),1,0)</f>
        <v>0</v>
      </c>
    </row>
    <row r="183" spans="1:18" ht="15" customHeight="1" x14ac:dyDescent="0.15">
      <c r="B183" s="91">
        <v>3</v>
      </c>
      <c r="C183" s="91" t="str">
        <f>'事業主控（こちらにご入力下さい）'!AV664</f>
        <v/>
      </c>
      <c r="E183" s="91">
        <f>'事業主控（こちらにご入力下さい）'!$F$678</f>
        <v>0</v>
      </c>
      <c r="F183" s="91" t="str">
        <f>'事業主控（こちらにご入力下さい）'!AW664</f>
        <v>下</v>
      </c>
      <c r="G183" s="91" t="str">
        <f>IF(ISERROR(VLOOKUP(E183,労務比率,'事業主控（こちらにご入力下さい）'!AX664,FALSE)),"",VLOOKUP(E183,労務比率,'事業主控（こちらにご入力下さい）'!AX664,FALSE))</f>
        <v/>
      </c>
      <c r="H183" s="91" t="str">
        <f>IF(ISERROR(VLOOKUP(E183,労務比率,'事業主控（こちらにご入力下さい）'!AX664+1,FALSE)),"",VLOOKUP(E183,労務比率,'事業主控（こちらにご入力下さい）'!AX664+1,FALSE))</f>
        <v/>
      </c>
      <c r="I183" s="91">
        <f>'事業主控（こちらにご入力下さい）'!AH665</f>
        <v>0</v>
      </c>
      <c r="J183" s="91">
        <f>'事業主控（こちらにご入力下さい）'!AH664</f>
        <v>0</v>
      </c>
      <c r="K183" s="91">
        <f>'事業主控（こちらにご入力下さい）'!AN664</f>
        <v>0</v>
      </c>
      <c r="L183" s="91">
        <f t="shared" si="30"/>
        <v>0</v>
      </c>
      <c r="M183" s="91">
        <f t="shared" si="28"/>
        <v>0</v>
      </c>
      <c r="N183" s="91">
        <f t="shared" si="31"/>
        <v>0</v>
      </c>
      <c r="O183" s="91">
        <f t="shared" si="29"/>
        <v>0</v>
      </c>
      <c r="R183" s="91">
        <f>IF(AND(J183=0,C183&gt;=設定シート!E$85,C183&lt;=設定シート!G$85),1,0)</f>
        <v>0</v>
      </c>
    </row>
    <row r="184" spans="1:18" ht="15" customHeight="1" x14ac:dyDescent="0.15">
      <c r="B184" s="91">
        <v>4</v>
      </c>
      <c r="C184" s="91" t="str">
        <f>'事業主控（こちらにご入力下さい）'!AV666</f>
        <v/>
      </c>
      <c r="E184" s="91">
        <f>'事業主控（こちらにご入力下さい）'!$F$678</f>
        <v>0</v>
      </c>
      <c r="F184" s="91" t="str">
        <f>'事業主控（こちらにご入力下さい）'!AW666</f>
        <v>下</v>
      </c>
      <c r="G184" s="91" t="str">
        <f>IF(ISERROR(VLOOKUP(E184,労務比率,'事業主控（こちらにご入力下さい）'!AX666,FALSE)),"",VLOOKUP(E184,労務比率,'事業主控（こちらにご入力下さい）'!AX666,FALSE))</f>
        <v/>
      </c>
      <c r="H184" s="91" t="str">
        <f>IF(ISERROR(VLOOKUP(E184,労務比率,'事業主控（こちらにご入力下さい）'!AX666+1,FALSE)),"",VLOOKUP(E184,労務比率,'事業主控（こちらにご入力下さい）'!AX666+1,FALSE))</f>
        <v/>
      </c>
      <c r="I184" s="91">
        <f>'事業主控（こちらにご入力下さい）'!AH667</f>
        <v>0</v>
      </c>
      <c r="J184" s="91">
        <f>'事業主控（こちらにご入力下さい）'!AH666</f>
        <v>0</v>
      </c>
      <c r="K184" s="91">
        <f>'事業主控（こちらにご入力下さい）'!AN666</f>
        <v>0</v>
      </c>
      <c r="L184" s="91">
        <f t="shared" si="30"/>
        <v>0</v>
      </c>
      <c r="M184" s="91">
        <f t="shared" ref="M184:M247" si="32">IF(ISERROR(L184*H184),0,L184*H184)</f>
        <v>0</v>
      </c>
      <c r="N184" s="91">
        <f t="shared" si="31"/>
        <v>0</v>
      </c>
      <c r="O184" s="91">
        <f t="shared" si="29"/>
        <v>0</v>
      </c>
      <c r="R184" s="91">
        <f>IF(AND(J184=0,C184&gt;=設定シート!E$85,C184&lt;=設定シート!G$85),1,0)</f>
        <v>0</v>
      </c>
    </row>
    <row r="185" spans="1:18" ht="15" customHeight="1" x14ac:dyDescent="0.15">
      <c r="B185" s="91">
        <v>5</v>
      </c>
      <c r="C185" s="91" t="str">
        <f>'事業主控（こちらにご入力下さい）'!AV668</f>
        <v/>
      </c>
      <c r="E185" s="91">
        <f>'事業主控（こちらにご入力下さい）'!$F$678</f>
        <v>0</v>
      </c>
      <c r="F185" s="91" t="str">
        <f>'事業主控（こちらにご入力下さい）'!AW668</f>
        <v>下</v>
      </c>
      <c r="G185" s="91" t="str">
        <f>IF(ISERROR(VLOOKUP(E185,労務比率,'事業主控（こちらにご入力下さい）'!AX668,FALSE)),"",VLOOKUP(E185,労務比率,'事業主控（こちらにご入力下さい）'!AX668,FALSE))</f>
        <v/>
      </c>
      <c r="H185" s="91" t="str">
        <f>IF(ISERROR(VLOOKUP(E185,労務比率,'事業主控（こちらにご入力下さい）'!AX668+1,FALSE)),"",VLOOKUP(E185,労務比率,'事業主控（こちらにご入力下さい）'!AX668+1,FALSE))</f>
        <v/>
      </c>
      <c r="I185" s="91">
        <f>'事業主控（こちらにご入力下さい）'!AH669</f>
        <v>0</v>
      </c>
      <c r="J185" s="91">
        <f>'事業主控（こちらにご入力下さい）'!AH668</f>
        <v>0</v>
      </c>
      <c r="K185" s="91">
        <f>'事業主控（こちらにご入力下さい）'!AN668</f>
        <v>0</v>
      </c>
      <c r="L185" s="91">
        <f t="shared" si="30"/>
        <v>0</v>
      </c>
      <c r="M185" s="91">
        <f t="shared" si="32"/>
        <v>0</v>
      </c>
      <c r="N185" s="91">
        <f t="shared" si="31"/>
        <v>0</v>
      </c>
      <c r="O185" s="91">
        <f t="shared" si="29"/>
        <v>0</v>
      </c>
      <c r="R185" s="91">
        <f>IF(AND(J185=0,C185&gt;=設定シート!E$85,C185&lt;=設定シート!G$85),1,0)</f>
        <v>0</v>
      </c>
    </row>
    <row r="186" spans="1:18" ht="15" customHeight="1" x14ac:dyDescent="0.15">
      <c r="B186" s="91">
        <v>6</v>
      </c>
      <c r="C186" s="91" t="str">
        <f>'事業主控（こちらにご入力下さい）'!AV670</f>
        <v/>
      </c>
      <c r="E186" s="91">
        <f>'事業主控（こちらにご入力下さい）'!$F$678</f>
        <v>0</v>
      </c>
      <c r="F186" s="91" t="str">
        <f>'事業主控（こちらにご入力下さい）'!AW670</f>
        <v>下</v>
      </c>
      <c r="G186" s="91" t="str">
        <f>IF(ISERROR(VLOOKUP(E186,労務比率,'事業主控（こちらにご入力下さい）'!AX670,FALSE)),"",VLOOKUP(E186,労務比率,'事業主控（こちらにご入力下さい）'!AX670,FALSE))</f>
        <v/>
      </c>
      <c r="H186" s="91" t="str">
        <f>IF(ISERROR(VLOOKUP(E186,労務比率,'事業主控（こちらにご入力下さい）'!AX670+1,FALSE)),"",VLOOKUP(E186,労務比率,'事業主控（こちらにご入力下さい）'!AX670+1,FALSE))</f>
        <v/>
      </c>
      <c r="I186" s="91">
        <f>'事業主控（こちらにご入力下さい）'!AH671</f>
        <v>0</v>
      </c>
      <c r="J186" s="91">
        <f>'事業主控（こちらにご入力下さい）'!AH670</f>
        <v>0</v>
      </c>
      <c r="K186" s="91">
        <f>'事業主控（こちらにご入力下さい）'!AN670</f>
        <v>0</v>
      </c>
      <c r="L186" s="91">
        <f t="shared" si="30"/>
        <v>0</v>
      </c>
      <c r="M186" s="91">
        <f t="shared" si="32"/>
        <v>0</v>
      </c>
      <c r="N186" s="91">
        <f t="shared" si="31"/>
        <v>0</v>
      </c>
      <c r="O186" s="91">
        <f t="shared" si="29"/>
        <v>0</v>
      </c>
      <c r="R186" s="91">
        <f>IF(AND(J186=0,C186&gt;=設定シート!E$85,C186&lt;=設定シート!G$85),1,0)</f>
        <v>0</v>
      </c>
    </row>
    <row r="187" spans="1:18" ht="15" customHeight="1" x14ac:dyDescent="0.15">
      <c r="B187" s="91">
        <v>7</v>
      </c>
      <c r="C187" s="91" t="str">
        <f>'事業主控（こちらにご入力下さい）'!AV672</f>
        <v/>
      </c>
      <c r="E187" s="91">
        <f>'事業主控（こちらにご入力下さい）'!$F$678</f>
        <v>0</v>
      </c>
      <c r="F187" s="91" t="str">
        <f>'事業主控（こちらにご入力下さい）'!AW672</f>
        <v>下</v>
      </c>
      <c r="G187" s="91" t="str">
        <f>IF(ISERROR(VLOOKUP(E187,労務比率,'事業主控（こちらにご入力下さい）'!AX672,FALSE)),"",VLOOKUP(E187,労務比率,'事業主控（こちらにご入力下さい）'!AX672,FALSE))</f>
        <v/>
      </c>
      <c r="H187" s="91" t="str">
        <f>IF(ISERROR(VLOOKUP(E187,労務比率,'事業主控（こちらにご入力下さい）'!AX672+1,FALSE)),"",VLOOKUP(E187,労務比率,'事業主控（こちらにご入力下さい）'!AX672+1,FALSE))</f>
        <v/>
      </c>
      <c r="I187" s="91">
        <f>'事業主控（こちらにご入力下さい）'!AH673</f>
        <v>0</v>
      </c>
      <c r="J187" s="91">
        <f>'事業主控（こちらにご入力下さい）'!AH672</f>
        <v>0</v>
      </c>
      <c r="K187" s="91">
        <f>'事業主控（こちらにご入力下さい）'!AN672</f>
        <v>0</v>
      </c>
      <c r="L187" s="91">
        <f t="shared" si="30"/>
        <v>0</v>
      </c>
      <c r="M187" s="91">
        <f t="shared" si="32"/>
        <v>0</v>
      </c>
      <c r="N187" s="91">
        <f t="shared" si="31"/>
        <v>0</v>
      </c>
      <c r="O187" s="91">
        <f t="shared" si="29"/>
        <v>0</v>
      </c>
      <c r="R187" s="91">
        <f>IF(AND(J187=0,C187&gt;=設定シート!E$85,C187&lt;=設定シート!G$85),1,0)</f>
        <v>0</v>
      </c>
    </row>
    <row r="188" spans="1:18" ht="15" customHeight="1" x14ac:dyDescent="0.15">
      <c r="B188" s="91">
        <v>8</v>
      </c>
      <c r="C188" s="91" t="str">
        <f>'事業主控（こちらにご入力下さい）'!AV674</f>
        <v/>
      </c>
      <c r="E188" s="91">
        <f>'事業主控（こちらにご入力下さい）'!$F$678</f>
        <v>0</v>
      </c>
      <c r="F188" s="91" t="str">
        <f>'事業主控（こちらにご入力下さい）'!AW674</f>
        <v>下</v>
      </c>
      <c r="G188" s="91" t="str">
        <f>IF(ISERROR(VLOOKUP(E188,労務比率,'事業主控（こちらにご入力下さい）'!AX674,FALSE)),"",VLOOKUP(E188,労務比率,'事業主控（こちらにご入力下さい）'!AX674,FALSE))</f>
        <v/>
      </c>
      <c r="H188" s="91" t="str">
        <f>IF(ISERROR(VLOOKUP(E188,労務比率,'事業主控（こちらにご入力下さい）'!AX674+1,FALSE)),"",VLOOKUP(E188,労務比率,'事業主控（こちらにご入力下さい）'!AX674+1,FALSE))</f>
        <v/>
      </c>
      <c r="I188" s="91">
        <f>'事業主控（こちらにご入力下さい）'!AH675</f>
        <v>0</v>
      </c>
      <c r="J188" s="91">
        <f>'事業主控（こちらにご入力下さい）'!AH674</f>
        <v>0</v>
      </c>
      <c r="K188" s="91">
        <f>'事業主控（こちらにご入力下さい）'!AN674</f>
        <v>0</v>
      </c>
      <c r="L188" s="91">
        <f t="shared" si="30"/>
        <v>0</v>
      </c>
      <c r="M188" s="91">
        <f t="shared" si="32"/>
        <v>0</v>
      </c>
      <c r="N188" s="91">
        <f t="shared" si="31"/>
        <v>0</v>
      </c>
      <c r="O188" s="91">
        <f t="shared" si="29"/>
        <v>0</v>
      </c>
      <c r="R188" s="91">
        <f>IF(AND(J188=0,C188&gt;=設定シート!E$85,C188&lt;=設定シート!G$85),1,0)</f>
        <v>0</v>
      </c>
    </row>
    <row r="189" spans="1:18" ht="15" customHeight="1" x14ac:dyDescent="0.15">
      <c r="B189" s="91">
        <v>9</v>
      </c>
      <c r="C189" s="91" t="str">
        <f>'事業主控（こちらにご入力下さい）'!AV676</f>
        <v/>
      </c>
      <c r="E189" s="91">
        <f>'事業主控（こちらにご入力下さい）'!$F$678</f>
        <v>0</v>
      </c>
      <c r="F189" s="91" t="str">
        <f>'事業主控（こちらにご入力下さい）'!AW676</f>
        <v>下</v>
      </c>
      <c r="G189" s="91" t="str">
        <f>IF(ISERROR(VLOOKUP(E189,労務比率,'事業主控（こちらにご入力下さい）'!AX676,FALSE)),"",VLOOKUP(E189,労務比率,'事業主控（こちらにご入力下さい）'!AX676,FALSE))</f>
        <v/>
      </c>
      <c r="H189" s="91" t="str">
        <f>IF(ISERROR(VLOOKUP(E189,労務比率,'事業主控（こちらにご入力下さい）'!AX676+1,FALSE)),"",VLOOKUP(E189,労務比率,'事業主控（こちらにご入力下さい）'!AX676+1,FALSE))</f>
        <v/>
      </c>
      <c r="I189" s="91">
        <f>'事業主控（こちらにご入力下さい）'!AH677</f>
        <v>0</v>
      </c>
      <c r="J189" s="91">
        <f>'事業主控（こちらにご入力下さい）'!AH676</f>
        <v>0</v>
      </c>
      <c r="K189" s="91">
        <f>'事業主控（こちらにご入力下さい）'!AN676</f>
        <v>0</v>
      </c>
      <c r="L189" s="91">
        <f t="shared" si="30"/>
        <v>0</v>
      </c>
      <c r="M189" s="91">
        <f t="shared" si="32"/>
        <v>0</v>
      </c>
      <c r="N189" s="91">
        <f t="shared" si="31"/>
        <v>0</v>
      </c>
      <c r="O189" s="91">
        <f t="shared" si="29"/>
        <v>0</v>
      </c>
      <c r="R189" s="91">
        <f>IF(AND(J189=0,C189&gt;=設定シート!E$85,C189&lt;=設定シート!G$85),1,0)</f>
        <v>0</v>
      </c>
    </row>
    <row r="190" spans="1:18" ht="15" customHeight="1" x14ac:dyDescent="0.15">
      <c r="A190" s="91">
        <v>17</v>
      </c>
      <c r="B190" s="91">
        <v>1</v>
      </c>
      <c r="C190" s="91" t="str">
        <f>'事業主控（こちらにご入力下さい）'!AV701</f>
        <v/>
      </c>
      <c r="E190" s="91">
        <f>'事業主控（こちらにご入力下さい）'!$F$719</f>
        <v>0</v>
      </c>
      <c r="F190" s="91" t="str">
        <f>'事業主控（こちらにご入力下さい）'!AW701</f>
        <v>下</v>
      </c>
      <c r="G190" s="91" t="str">
        <f>IF(ISERROR(VLOOKUP(E190,労務比率,'事業主控（こちらにご入力下さい）'!AX701,FALSE)),"",VLOOKUP(E190,労務比率,'事業主控（こちらにご入力下さい）'!AX701,FALSE))</f>
        <v/>
      </c>
      <c r="H190" s="91" t="str">
        <f>IF(ISERROR(VLOOKUP(E190,労務比率,'事業主控（こちらにご入力下さい）'!AX701+1,FALSE)),"",VLOOKUP(E190,労務比率,'事業主控（こちらにご入力下さい）'!AX701+1,FALSE))</f>
        <v/>
      </c>
      <c r="I190" s="91">
        <f>'事業主控（こちらにご入力下さい）'!AH702</f>
        <v>0</v>
      </c>
      <c r="J190" s="91">
        <f>'事業主控（こちらにご入力下さい）'!AH701</f>
        <v>0</v>
      </c>
      <c r="K190" s="91">
        <f>'事業主控（こちらにご入力下さい）'!AN701</f>
        <v>0</v>
      </c>
      <c r="L190" s="91">
        <f t="shared" si="30"/>
        <v>0</v>
      </c>
      <c r="M190" s="91">
        <f t="shared" si="32"/>
        <v>0</v>
      </c>
      <c r="N190" s="91">
        <f t="shared" si="31"/>
        <v>0</v>
      </c>
      <c r="O190" s="91">
        <f t="shared" si="29"/>
        <v>0</v>
      </c>
      <c r="P190" s="91">
        <f>INT(SUMIF(O190:O198,0,I190:I198)*105/108)</f>
        <v>0</v>
      </c>
      <c r="Q190" s="91">
        <f>INT(P190*IF(COUNTIF(R190:R198,1)=0,0,SUMIF(R190:R198,1,G190:G198)/COUNTIF(R190:R198,1))/100)</f>
        <v>0</v>
      </c>
      <c r="R190" s="91">
        <f>IF(AND(J190=0,C190&gt;=設定シート!E$85,C190&lt;=設定シート!G$85),1,0)</f>
        <v>0</v>
      </c>
    </row>
    <row r="191" spans="1:18" ht="15" customHeight="1" x14ac:dyDescent="0.15">
      <c r="B191" s="91">
        <v>2</v>
      </c>
      <c r="C191" s="91" t="str">
        <f>'事業主控（こちらにご入力下さい）'!AV703</f>
        <v/>
      </c>
      <c r="E191" s="91">
        <f>'事業主控（こちらにご入力下さい）'!$F$719</f>
        <v>0</v>
      </c>
      <c r="F191" s="91" t="str">
        <f>'事業主控（こちらにご入力下さい）'!AW703</f>
        <v>下</v>
      </c>
      <c r="G191" s="91" t="str">
        <f>IF(ISERROR(VLOOKUP(E191,労務比率,'事業主控（こちらにご入力下さい）'!AX703,FALSE)),"",VLOOKUP(E191,労務比率,'事業主控（こちらにご入力下さい）'!AX703,FALSE))</f>
        <v/>
      </c>
      <c r="H191" s="91" t="str">
        <f>IF(ISERROR(VLOOKUP(E191,労務比率,'事業主控（こちらにご入力下さい）'!AX703+1,FALSE)),"",VLOOKUP(E191,労務比率,'事業主控（こちらにご入力下さい）'!AX703+1,FALSE))</f>
        <v/>
      </c>
      <c r="I191" s="91">
        <f>'事業主控（こちらにご入力下さい）'!AH704</f>
        <v>0</v>
      </c>
      <c r="J191" s="91">
        <f>'事業主控（こちらにご入力下さい）'!AH703</f>
        <v>0</v>
      </c>
      <c r="K191" s="91">
        <f>'事業主控（こちらにご入力下さい）'!AN703</f>
        <v>0</v>
      </c>
      <c r="L191" s="91">
        <f t="shared" si="30"/>
        <v>0</v>
      </c>
      <c r="M191" s="91">
        <f t="shared" si="32"/>
        <v>0</v>
      </c>
      <c r="N191" s="91">
        <f t="shared" si="31"/>
        <v>0</v>
      </c>
      <c r="O191" s="91">
        <f t="shared" si="29"/>
        <v>0</v>
      </c>
      <c r="R191" s="91">
        <f>IF(AND(J191=0,C191&gt;=設定シート!E$85,C191&lt;=設定シート!G$85),1,0)</f>
        <v>0</v>
      </c>
    </row>
    <row r="192" spans="1:18" ht="15" customHeight="1" x14ac:dyDescent="0.15">
      <c r="B192" s="91">
        <v>3</v>
      </c>
      <c r="C192" s="91" t="str">
        <f>'事業主控（こちらにご入力下さい）'!AV705</f>
        <v/>
      </c>
      <c r="E192" s="91">
        <f>'事業主控（こちらにご入力下さい）'!$F$719</f>
        <v>0</v>
      </c>
      <c r="F192" s="91" t="str">
        <f>'事業主控（こちらにご入力下さい）'!AW705</f>
        <v>下</v>
      </c>
      <c r="G192" s="91" t="str">
        <f>IF(ISERROR(VLOOKUP(E192,労務比率,'事業主控（こちらにご入力下さい）'!AX705,FALSE)),"",VLOOKUP(E192,労務比率,'事業主控（こちらにご入力下さい）'!AX705,FALSE))</f>
        <v/>
      </c>
      <c r="H192" s="91" t="str">
        <f>IF(ISERROR(VLOOKUP(E192,労務比率,'事業主控（こちらにご入力下さい）'!AX705+1,FALSE)),"",VLOOKUP(E192,労務比率,'事業主控（こちらにご入力下さい）'!AX705+1,FALSE))</f>
        <v/>
      </c>
      <c r="I192" s="91">
        <f>'事業主控（こちらにご入力下さい）'!AH706</f>
        <v>0</v>
      </c>
      <c r="J192" s="91">
        <f>'事業主控（こちらにご入力下さい）'!AH705</f>
        <v>0</v>
      </c>
      <c r="K192" s="91">
        <f>'事業主控（こちらにご入力下さい）'!AN705</f>
        <v>0</v>
      </c>
      <c r="L192" s="91">
        <f t="shared" si="30"/>
        <v>0</v>
      </c>
      <c r="M192" s="91">
        <f t="shared" si="32"/>
        <v>0</v>
      </c>
      <c r="N192" s="91">
        <f t="shared" si="31"/>
        <v>0</v>
      </c>
      <c r="O192" s="91">
        <f t="shared" si="29"/>
        <v>0</v>
      </c>
      <c r="R192" s="91">
        <f>IF(AND(J192=0,C192&gt;=設定シート!E$85,C192&lt;=設定シート!G$85),1,0)</f>
        <v>0</v>
      </c>
    </row>
    <row r="193" spans="1:18" ht="15" customHeight="1" x14ac:dyDescent="0.15">
      <c r="B193" s="91">
        <v>4</v>
      </c>
      <c r="C193" s="91" t="str">
        <f>'事業主控（こちらにご入力下さい）'!AV707</f>
        <v/>
      </c>
      <c r="E193" s="91">
        <f>'事業主控（こちらにご入力下さい）'!$F$719</f>
        <v>0</v>
      </c>
      <c r="F193" s="91" t="str">
        <f>'事業主控（こちらにご入力下さい）'!AW707</f>
        <v>下</v>
      </c>
      <c r="G193" s="91" t="str">
        <f>IF(ISERROR(VLOOKUP(E193,労務比率,'事業主控（こちらにご入力下さい）'!AX707,FALSE)),"",VLOOKUP(E193,労務比率,'事業主控（こちらにご入力下さい）'!AX707,FALSE))</f>
        <v/>
      </c>
      <c r="H193" s="91" t="str">
        <f>IF(ISERROR(VLOOKUP(E193,労務比率,'事業主控（こちらにご入力下さい）'!AX707+1,FALSE)),"",VLOOKUP(E193,労務比率,'事業主控（こちらにご入力下さい）'!AX707+1,FALSE))</f>
        <v/>
      </c>
      <c r="I193" s="91">
        <f>'事業主控（こちらにご入力下さい）'!AH708</f>
        <v>0</v>
      </c>
      <c r="J193" s="91">
        <f>'事業主控（こちらにご入力下さい）'!AH707</f>
        <v>0</v>
      </c>
      <c r="K193" s="91">
        <f>'事業主控（こちらにご入力下さい）'!AN707</f>
        <v>0</v>
      </c>
      <c r="L193" s="91">
        <f t="shared" si="30"/>
        <v>0</v>
      </c>
      <c r="M193" s="91">
        <f t="shared" si="32"/>
        <v>0</v>
      </c>
      <c r="N193" s="91">
        <f t="shared" si="31"/>
        <v>0</v>
      </c>
      <c r="O193" s="91">
        <f t="shared" si="29"/>
        <v>0</v>
      </c>
      <c r="R193" s="91">
        <f>IF(AND(J193=0,C193&gt;=設定シート!E$85,C193&lt;=設定シート!G$85),1,0)</f>
        <v>0</v>
      </c>
    </row>
    <row r="194" spans="1:18" ht="15" customHeight="1" x14ac:dyDescent="0.15">
      <c r="B194" s="91">
        <v>5</v>
      </c>
      <c r="C194" s="91" t="str">
        <f>'事業主控（こちらにご入力下さい）'!AV709</f>
        <v/>
      </c>
      <c r="E194" s="91">
        <f>'事業主控（こちらにご入力下さい）'!$F$719</f>
        <v>0</v>
      </c>
      <c r="F194" s="91" t="str">
        <f>'事業主控（こちらにご入力下さい）'!AW709</f>
        <v>下</v>
      </c>
      <c r="G194" s="91" t="str">
        <f>IF(ISERROR(VLOOKUP(E194,労務比率,'事業主控（こちらにご入力下さい）'!AX709,FALSE)),"",VLOOKUP(E194,労務比率,'事業主控（こちらにご入力下さい）'!AX709,FALSE))</f>
        <v/>
      </c>
      <c r="H194" s="91" t="str">
        <f>IF(ISERROR(VLOOKUP(E194,労務比率,'事業主控（こちらにご入力下さい）'!AX709+1,FALSE)),"",VLOOKUP(E194,労務比率,'事業主控（こちらにご入力下さい）'!AX709+1,FALSE))</f>
        <v/>
      </c>
      <c r="I194" s="91">
        <f>'事業主控（こちらにご入力下さい）'!AH710</f>
        <v>0</v>
      </c>
      <c r="J194" s="91">
        <f>'事業主控（こちらにご入力下さい）'!AH709</f>
        <v>0</v>
      </c>
      <c r="K194" s="91">
        <f>'事業主控（こちらにご入力下さい）'!AN709</f>
        <v>0</v>
      </c>
      <c r="L194" s="91">
        <f t="shared" si="30"/>
        <v>0</v>
      </c>
      <c r="M194" s="91">
        <f t="shared" si="32"/>
        <v>0</v>
      </c>
      <c r="N194" s="91">
        <f t="shared" si="31"/>
        <v>0</v>
      </c>
      <c r="O194" s="91">
        <f t="shared" si="29"/>
        <v>0</v>
      </c>
      <c r="R194" s="91">
        <f>IF(AND(J194=0,C194&gt;=設定シート!E$85,C194&lt;=設定シート!G$85),1,0)</f>
        <v>0</v>
      </c>
    </row>
    <row r="195" spans="1:18" ht="15" customHeight="1" x14ac:dyDescent="0.15">
      <c r="B195" s="91">
        <v>6</v>
      </c>
      <c r="C195" s="91" t="str">
        <f>'事業主控（こちらにご入力下さい）'!AV711</f>
        <v/>
      </c>
      <c r="E195" s="91">
        <f>'事業主控（こちらにご入力下さい）'!$F$719</f>
        <v>0</v>
      </c>
      <c r="F195" s="91" t="str">
        <f>'事業主控（こちらにご入力下さい）'!AW711</f>
        <v>下</v>
      </c>
      <c r="G195" s="91" t="str">
        <f>IF(ISERROR(VLOOKUP(E195,労務比率,'事業主控（こちらにご入力下さい）'!AX711,FALSE)),"",VLOOKUP(E195,労務比率,'事業主控（こちらにご入力下さい）'!AX711,FALSE))</f>
        <v/>
      </c>
      <c r="H195" s="91" t="str">
        <f>IF(ISERROR(VLOOKUP(E195,労務比率,'事業主控（こちらにご入力下さい）'!AX711+1,FALSE)),"",VLOOKUP(E195,労務比率,'事業主控（こちらにご入力下さい）'!AX711+1,FALSE))</f>
        <v/>
      </c>
      <c r="I195" s="91">
        <f>'事業主控（こちらにご入力下さい）'!AH712</f>
        <v>0</v>
      </c>
      <c r="J195" s="91">
        <f>'事業主控（こちらにご入力下さい）'!AH711</f>
        <v>0</v>
      </c>
      <c r="K195" s="91">
        <f>'事業主控（こちらにご入力下さい）'!AN711</f>
        <v>0</v>
      </c>
      <c r="L195" s="91">
        <f t="shared" si="30"/>
        <v>0</v>
      </c>
      <c r="M195" s="91">
        <f t="shared" si="32"/>
        <v>0</v>
      </c>
      <c r="N195" s="91">
        <f t="shared" si="31"/>
        <v>0</v>
      </c>
      <c r="O195" s="91">
        <f t="shared" si="29"/>
        <v>0</v>
      </c>
      <c r="R195" s="91">
        <f>IF(AND(J195=0,C195&gt;=設定シート!E$85,C195&lt;=設定シート!G$85),1,0)</f>
        <v>0</v>
      </c>
    </row>
    <row r="196" spans="1:18" ht="15" customHeight="1" x14ac:dyDescent="0.15">
      <c r="B196" s="91">
        <v>7</v>
      </c>
      <c r="C196" s="91" t="str">
        <f>'事業主控（こちらにご入力下さい）'!AV713</f>
        <v/>
      </c>
      <c r="E196" s="91">
        <f>'事業主控（こちらにご入力下さい）'!$F$719</f>
        <v>0</v>
      </c>
      <c r="F196" s="91" t="str">
        <f>'事業主控（こちらにご入力下さい）'!AW713</f>
        <v>下</v>
      </c>
      <c r="G196" s="91" t="str">
        <f>IF(ISERROR(VLOOKUP(E196,労務比率,'事業主控（こちらにご入力下さい）'!AX713,FALSE)),"",VLOOKUP(E196,労務比率,'事業主控（こちらにご入力下さい）'!AX713,FALSE))</f>
        <v/>
      </c>
      <c r="H196" s="91" t="str">
        <f>IF(ISERROR(VLOOKUP(E196,労務比率,'事業主控（こちらにご入力下さい）'!AX713+1,FALSE)),"",VLOOKUP(E196,労務比率,'事業主控（こちらにご入力下さい）'!AX713+1,FALSE))</f>
        <v/>
      </c>
      <c r="I196" s="91">
        <f>'事業主控（こちらにご入力下さい）'!AH714</f>
        <v>0</v>
      </c>
      <c r="J196" s="91">
        <f>'事業主控（こちらにご入力下さい）'!AH713</f>
        <v>0</v>
      </c>
      <c r="K196" s="91">
        <f>'事業主控（こちらにご入力下さい）'!AN713</f>
        <v>0</v>
      </c>
      <c r="L196" s="91">
        <f t="shared" si="30"/>
        <v>0</v>
      </c>
      <c r="M196" s="91">
        <f t="shared" si="32"/>
        <v>0</v>
      </c>
      <c r="N196" s="91">
        <f t="shared" si="31"/>
        <v>0</v>
      </c>
      <c r="O196" s="91">
        <f t="shared" si="29"/>
        <v>0</v>
      </c>
      <c r="R196" s="91">
        <f>IF(AND(J196=0,C196&gt;=設定シート!E$85,C196&lt;=設定シート!G$85),1,0)</f>
        <v>0</v>
      </c>
    </row>
    <row r="197" spans="1:18" ht="15" customHeight="1" x14ac:dyDescent="0.15">
      <c r="B197" s="91">
        <v>8</v>
      </c>
      <c r="C197" s="91" t="str">
        <f>'事業主控（こちらにご入力下さい）'!AV715</f>
        <v/>
      </c>
      <c r="E197" s="91">
        <f>'事業主控（こちらにご入力下さい）'!$F$719</f>
        <v>0</v>
      </c>
      <c r="F197" s="91" t="str">
        <f>'事業主控（こちらにご入力下さい）'!AW715</f>
        <v>下</v>
      </c>
      <c r="G197" s="91" t="str">
        <f>IF(ISERROR(VLOOKUP(E197,労務比率,'事業主控（こちらにご入力下さい）'!AX715,FALSE)),"",VLOOKUP(E197,労務比率,'事業主控（こちらにご入力下さい）'!AX715,FALSE))</f>
        <v/>
      </c>
      <c r="H197" s="91" t="str">
        <f>IF(ISERROR(VLOOKUP(E197,労務比率,'事業主控（こちらにご入力下さい）'!AX715+1,FALSE)),"",VLOOKUP(E197,労務比率,'事業主控（こちらにご入力下さい）'!AX715+1,FALSE))</f>
        <v/>
      </c>
      <c r="I197" s="91">
        <f>'事業主控（こちらにご入力下さい）'!AH716</f>
        <v>0</v>
      </c>
      <c r="J197" s="91">
        <f>'事業主控（こちらにご入力下さい）'!AH715</f>
        <v>0</v>
      </c>
      <c r="K197" s="91">
        <f>'事業主控（こちらにご入力下さい）'!AN715</f>
        <v>0</v>
      </c>
      <c r="L197" s="91">
        <f t="shared" si="30"/>
        <v>0</v>
      </c>
      <c r="M197" s="91">
        <f t="shared" si="32"/>
        <v>0</v>
      </c>
      <c r="N197" s="91">
        <f t="shared" si="31"/>
        <v>0</v>
      </c>
      <c r="O197" s="91">
        <f t="shared" si="29"/>
        <v>0</v>
      </c>
      <c r="R197" s="91">
        <f>IF(AND(J197=0,C197&gt;=設定シート!E$85,C197&lt;=設定シート!G$85),1,0)</f>
        <v>0</v>
      </c>
    </row>
    <row r="198" spans="1:18" ht="15" customHeight="1" x14ac:dyDescent="0.15">
      <c r="B198" s="91">
        <v>9</v>
      </c>
      <c r="C198" s="91" t="str">
        <f>'事業主控（こちらにご入力下さい）'!AV717</f>
        <v/>
      </c>
      <c r="E198" s="91">
        <f>'事業主控（こちらにご入力下さい）'!$F$719</f>
        <v>0</v>
      </c>
      <c r="F198" s="91" t="str">
        <f>'事業主控（こちらにご入力下さい）'!AW717</f>
        <v>下</v>
      </c>
      <c r="G198" s="91" t="str">
        <f>IF(ISERROR(VLOOKUP(E198,労務比率,'事業主控（こちらにご入力下さい）'!AX717,FALSE)),"",VLOOKUP(E198,労務比率,'事業主控（こちらにご入力下さい）'!AX717,FALSE))</f>
        <v/>
      </c>
      <c r="H198" s="91" t="str">
        <f>IF(ISERROR(VLOOKUP(E198,労務比率,'事業主控（こちらにご入力下さい）'!AX717+1,FALSE)),"",VLOOKUP(E198,労務比率,'事業主控（こちらにご入力下さい）'!AX717+1,FALSE))</f>
        <v/>
      </c>
      <c r="I198" s="91">
        <f>'事業主控（こちらにご入力下さい）'!AH718</f>
        <v>0</v>
      </c>
      <c r="J198" s="91">
        <f>'事業主控（こちらにご入力下さい）'!AH717</f>
        <v>0</v>
      </c>
      <c r="K198" s="91">
        <f>'事業主控（こちらにご入力下さい）'!AN717</f>
        <v>0</v>
      </c>
      <c r="L198" s="91">
        <f t="shared" si="30"/>
        <v>0</v>
      </c>
      <c r="M198" s="91">
        <f t="shared" si="32"/>
        <v>0</v>
      </c>
      <c r="N198" s="91">
        <f t="shared" si="31"/>
        <v>0</v>
      </c>
      <c r="O198" s="91">
        <f t="shared" si="29"/>
        <v>0</v>
      </c>
      <c r="R198" s="91">
        <f>IF(AND(J198=0,C198&gt;=設定シート!E$85,C198&lt;=設定シート!G$85),1,0)</f>
        <v>0</v>
      </c>
    </row>
    <row r="199" spans="1:18" ht="15" customHeight="1" x14ac:dyDescent="0.15">
      <c r="A199" s="91">
        <v>18</v>
      </c>
      <c r="B199" s="91">
        <v>1</v>
      </c>
      <c r="C199" s="91" t="str">
        <f>'事業主控（こちらにご入力下さい）'!AV742</f>
        <v/>
      </c>
      <c r="E199" s="91">
        <f>'事業主控（こちらにご入力下さい）'!$F$760</f>
        <v>0</v>
      </c>
      <c r="F199" s="91" t="str">
        <f>'事業主控（こちらにご入力下さい）'!AW742</f>
        <v>下</v>
      </c>
      <c r="G199" s="91" t="str">
        <f>IF(ISERROR(VLOOKUP(E199,労務比率,'事業主控（こちらにご入力下さい）'!AX742,FALSE)),"",VLOOKUP(E199,労務比率,'事業主控（こちらにご入力下さい）'!AX742,FALSE))</f>
        <v/>
      </c>
      <c r="H199" s="91" t="str">
        <f>IF(ISERROR(VLOOKUP(E199,労務比率,'事業主控（こちらにご入力下さい）'!AX742+1,FALSE)),"",VLOOKUP(E199,労務比率,'事業主控（こちらにご入力下さい）'!AX742+1,FALSE))</f>
        <v/>
      </c>
      <c r="I199" s="91">
        <f>'事業主控（こちらにご入力下さい）'!AH743</f>
        <v>0</v>
      </c>
      <c r="J199" s="91">
        <f>'事業主控（こちらにご入力下さい）'!AH742</f>
        <v>0</v>
      </c>
      <c r="K199" s="91">
        <f>'事業主控（こちらにご入力下さい）'!AN742</f>
        <v>0</v>
      </c>
      <c r="L199" s="91">
        <f t="shared" si="30"/>
        <v>0</v>
      </c>
      <c r="M199" s="91">
        <f t="shared" si="32"/>
        <v>0</v>
      </c>
      <c r="N199" s="91">
        <f t="shared" si="31"/>
        <v>0</v>
      </c>
      <c r="O199" s="91">
        <f t="shared" si="29"/>
        <v>0</v>
      </c>
      <c r="P199" s="91">
        <f>INT(SUMIF(O199:O207,0,I199:I207)*105/108)</f>
        <v>0</v>
      </c>
      <c r="Q199" s="91">
        <f>INT(P199*IF(COUNTIF(R199:R207,1)=0,0,SUMIF(R199:R207,1,G199:G207)/COUNTIF(R199:R207,1))/100)</f>
        <v>0</v>
      </c>
      <c r="R199" s="91">
        <f>IF(AND(J199=0,C199&gt;=設定シート!E$85,C199&lt;=設定シート!G$85),1,0)</f>
        <v>0</v>
      </c>
    </row>
    <row r="200" spans="1:18" ht="15" customHeight="1" x14ac:dyDescent="0.15">
      <c r="B200" s="91">
        <v>2</v>
      </c>
      <c r="C200" s="91" t="str">
        <f>'事業主控（こちらにご入力下さい）'!AV744</f>
        <v/>
      </c>
      <c r="E200" s="91">
        <f>'事業主控（こちらにご入力下さい）'!$F$760</f>
        <v>0</v>
      </c>
      <c r="F200" s="91" t="str">
        <f>'事業主控（こちらにご入力下さい）'!AW744</f>
        <v>下</v>
      </c>
      <c r="G200" s="91" t="str">
        <f>IF(ISERROR(VLOOKUP(E200,労務比率,'事業主控（こちらにご入力下さい）'!AX744,FALSE)),"",VLOOKUP(E200,労務比率,'事業主控（こちらにご入力下さい）'!AX744,FALSE))</f>
        <v/>
      </c>
      <c r="H200" s="91" t="str">
        <f>IF(ISERROR(VLOOKUP(E200,労務比率,'事業主控（こちらにご入力下さい）'!AX744+1,FALSE)),"",VLOOKUP(E200,労務比率,'事業主控（こちらにご入力下さい）'!AX744+1,FALSE))</f>
        <v/>
      </c>
      <c r="I200" s="91">
        <f>'事業主控（こちらにご入力下さい）'!AH745</f>
        <v>0</v>
      </c>
      <c r="J200" s="91">
        <f>'事業主控（こちらにご入力下さい）'!AH744</f>
        <v>0</v>
      </c>
      <c r="K200" s="91">
        <f>'事業主控（こちらにご入力下さい）'!AN744</f>
        <v>0</v>
      </c>
      <c r="L200" s="91">
        <f t="shared" si="30"/>
        <v>0</v>
      </c>
      <c r="M200" s="91">
        <f t="shared" si="32"/>
        <v>0</v>
      </c>
      <c r="N200" s="91">
        <f t="shared" si="31"/>
        <v>0</v>
      </c>
      <c r="O200" s="91">
        <f t="shared" si="29"/>
        <v>0</v>
      </c>
      <c r="R200" s="91">
        <f>IF(AND(J200=0,C200&gt;=設定シート!E$85,C200&lt;=設定シート!G$85),1,0)</f>
        <v>0</v>
      </c>
    </row>
    <row r="201" spans="1:18" ht="15" customHeight="1" x14ac:dyDescent="0.15">
      <c r="B201" s="91">
        <v>3</v>
      </c>
      <c r="C201" s="91" t="str">
        <f>'事業主控（こちらにご入力下さい）'!AV746</f>
        <v/>
      </c>
      <c r="E201" s="91">
        <f>'事業主控（こちらにご入力下さい）'!$F$760</f>
        <v>0</v>
      </c>
      <c r="F201" s="91" t="str">
        <f>'事業主控（こちらにご入力下さい）'!AW746</f>
        <v>下</v>
      </c>
      <c r="G201" s="91" t="str">
        <f>IF(ISERROR(VLOOKUP(E201,労務比率,'事業主控（こちらにご入力下さい）'!AX746,FALSE)),"",VLOOKUP(E201,労務比率,'事業主控（こちらにご入力下さい）'!AX746,FALSE))</f>
        <v/>
      </c>
      <c r="H201" s="91" t="str">
        <f>IF(ISERROR(VLOOKUP(E201,労務比率,'事業主控（こちらにご入力下さい）'!AX746+1,FALSE)),"",VLOOKUP(E201,労務比率,'事業主控（こちらにご入力下さい）'!AX746+1,FALSE))</f>
        <v/>
      </c>
      <c r="I201" s="91">
        <f>'事業主控（こちらにご入力下さい）'!AH747</f>
        <v>0</v>
      </c>
      <c r="J201" s="91">
        <f>'事業主控（こちらにご入力下さい）'!AH746</f>
        <v>0</v>
      </c>
      <c r="K201" s="91">
        <f>'事業主控（こちらにご入力下さい）'!AN746</f>
        <v>0</v>
      </c>
      <c r="L201" s="91">
        <f t="shared" si="30"/>
        <v>0</v>
      </c>
      <c r="M201" s="91">
        <f t="shared" si="32"/>
        <v>0</v>
      </c>
      <c r="N201" s="91">
        <f t="shared" si="31"/>
        <v>0</v>
      </c>
      <c r="O201" s="91">
        <f t="shared" si="29"/>
        <v>0</v>
      </c>
      <c r="R201" s="91">
        <f>IF(AND(J201=0,C201&gt;=設定シート!E$85,C201&lt;=設定シート!G$85),1,0)</f>
        <v>0</v>
      </c>
    </row>
    <row r="202" spans="1:18" ht="15" customHeight="1" x14ac:dyDescent="0.15">
      <c r="B202" s="91">
        <v>4</v>
      </c>
      <c r="C202" s="91" t="str">
        <f>'事業主控（こちらにご入力下さい）'!AV748</f>
        <v/>
      </c>
      <c r="E202" s="91">
        <f>'事業主控（こちらにご入力下さい）'!$F$760</f>
        <v>0</v>
      </c>
      <c r="F202" s="91" t="str">
        <f>'事業主控（こちらにご入力下さい）'!AW748</f>
        <v>下</v>
      </c>
      <c r="G202" s="91" t="str">
        <f>IF(ISERROR(VLOOKUP(E202,労務比率,'事業主控（こちらにご入力下さい）'!AX748,FALSE)),"",VLOOKUP(E202,労務比率,'事業主控（こちらにご入力下さい）'!AX748,FALSE))</f>
        <v/>
      </c>
      <c r="H202" s="91" t="str">
        <f>IF(ISERROR(VLOOKUP(E202,労務比率,'事業主控（こちらにご入力下さい）'!AX748+1,FALSE)),"",VLOOKUP(E202,労務比率,'事業主控（こちらにご入力下さい）'!AX748+1,FALSE))</f>
        <v/>
      </c>
      <c r="I202" s="91">
        <f>'事業主控（こちらにご入力下さい）'!AH749</f>
        <v>0</v>
      </c>
      <c r="J202" s="91">
        <f>'事業主控（こちらにご入力下さい）'!AH748</f>
        <v>0</v>
      </c>
      <c r="K202" s="91">
        <f>'事業主控（こちらにご入力下さい）'!AN748</f>
        <v>0</v>
      </c>
      <c r="L202" s="91">
        <f t="shared" si="30"/>
        <v>0</v>
      </c>
      <c r="M202" s="91">
        <f t="shared" si="32"/>
        <v>0</v>
      </c>
      <c r="N202" s="91">
        <f t="shared" si="31"/>
        <v>0</v>
      </c>
      <c r="O202" s="91">
        <f t="shared" si="29"/>
        <v>0</v>
      </c>
      <c r="R202" s="91">
        <f>IF(AND(J202=0,C202&gt;=設定シート!E$85,C202&lt;=設定シート!G$85),1,0)</f>
        <v>0</v>
      </c>
    </row>
    <row r="203" spans="1:18" ht="15" customHeight="1" x14ac:dyDescent="0.15">
      <c r="B203" s="91">
        <v>5</v>
      </c>
      <c r="C203" s="91" t="str">
        <f>'事業主控（こちらにご入力下さい）'!AV750</f>
        <v/>
      </c>
      <c r="E203" s="91">
        <f>'事業主控（こちらにご入力下さい）'!$F$760</f>
        <v>0</v>
      </c>
      <c r="F203" s="91" t="str">
        <f>'事業主控（こちらにご入力下さい）'!AW750</f>
        <v>下</v>
      </c>
      <c r="G203" s="91" t="str">
        <f>IF(ISERROR(VLOOKUP(E203,労務比率,'事業主控（こちらにご入力下さい）'!AX750,FALSE)),"",VLOOKUP(E203,労務比率,'事業主控（こちらにご入力下さい）'!AX750,FALSE))</f>
        <v/>
      </c>
      <c r="H203" s="91" t="str">
        <f>IF(ISERROR(VLOOKUP(E203,労務比率,'事業主控（こちらにご入力下さい）'!AX750+1,FALSE)),"",VLOOKUP(E203,労務比率,'事業主控（こちらにご入力下さい）'!AX750+1,FALSE))</f>
        <v/>
      </c>
      <c r="I203" s="91">
        <f>'事業主控（こちらにご入力下さい）'!AH751</f>
        <v>0</v>
      </c>
      <c r="J203" s="91">
        <f>'事業主控（こちらにご入力下さい）'!AH750</f>
        <v>0</v>
      </c>
      <c r="K203" s="91">
        <f>'事業主控（こちらにご入力下さい）'!AN750</f>
        <v>0</v>
      </c>
      <c r="L203" s="91">
        <f t="shared" si="30"/>
        <v>0</v>
      </c>
      <c r="M203" s="91">
        <f t="shared" si="32"/>
        <v>0</v>
      </c>
      <c r="N203" s="91">
        <f t="shared" si="31"/>
        <v>0</v>
      </c>
      <c r="O203" s="91">
        <f t="shared" si="29"/>
        <v>0</v>
      </c>
      <c r="R203" s="91">
        <f>IF(AND(J203=0,C203&gt;=設定シート!E$85,C203&lt;=設定シート!G$85),1,0)</f>
        <v>0</v>
      </c>
    </row>
    <row r="204" spans="1:18" ht="15" customHeight="1" x14ac:dyDescent="0.15">
      <c r="B204" s="91">
        <v>6</v>
      </c>
      <c r="C204" s="91" t="str">
        <f>'事業主控（こちらにご入力下さい）'!AV752</f>
        <v/>
      </c>
      <c r="E204" s="91">
        <f>'事業主控（こちらにご入力下さい）'!$F$760</f>
        <v>0</v>
      </c>
      <c r="F204" s="91" t="str">
        <f>'事業主控（こちらにご入力下さい）'!AW752</f>
        <v>下</v>
      </c>
      <c r="G204" s="91" t="str">
        <f>IF(ISERROR(VLOOKUP(E204,労務比率,'事業主控（こちらにご入力下さい）'!AX752,FALSE)),"",VLOOKUP(E204,労務比率,'事業主控（こちらにご入力下さい）'!AX752,FALSE))</f>
        <v/>
      </c>
      <c r="H204" s="91" t="str">
        <f>IF(ISERROR(VLOOKUP(E204,労務比率,'事業主控（こちらにご入力下さい）'!AX752+1,FALSE)),"",VLOOKUP(E204,労務比率,'事業主控（こちらにご入力下さい）'!AX752+1,FALSE))</f>
        <v/>
      </c>
      <c r="I204" s="91">
        <f>'事業主控（こちらにご入力下さい）'!AH753</f>
        <v>0</v>
      </c>
      <c r="J204" s="91">
        <f>'事業主控（こちらにご入力下さい）'!AH752</f>
        <v>0</v>
      </c>
      <c r="K204" s="91">
        <f>'事業主控（こちらにご入力下さい）'!AN752</f>
        <v>0</v>
      </c>
      <c r="L204" s="91">
        <f t="shared" si="30"/>
        <v>0</v>
      </c>
      <c r="M204" s="91">
        <f t="shared" si="32"/>
        <v>0</v>
      </c>
      <c r="N204" s="91">
        <f t="shared" si="31"/>
        <v>0</v>
      </c>
      <c r="O204" s="91">
        <f t="shared" si="29"/>
        <v>0</v>
      </c>
      <c r="R204" s="91">
        <f>IF(AND(J204=0,C204&gt;=設定シート!E$85,C204&lt;=設定シート!G$85),1,0)</f>
        <v>0</v>
      </c>
    </row>
    <row r="205" spans="1:18" ht="15" customHeight="1" x14ac:dyDescent="0.15">
      <c r="B205" s="91">
        <v>7</v>
      </c>
      <c r="C205" s="91" t="str">
        <f>'事業主控（こちらにご入力下さい）'!AV754</f>
        <v/>
      </c>
      <c r="E205" s="91">
        <f>'事業主控（こちらにご入力下さい）'!$F$760</f>
        <v>0</v>
      </c>
      <c r="F205" s="91" t="str">
        <f>'事業主控（こちらにご入力下さい）'!AW754</f>
        <v>下</v>
      </c>
      <c r="G205" s="91" t="str">
        <f>IF(ISERROR(VLOOKUP(E205,労務比率,'事業主控（こちらにご入力下さい）'!AX754,FALSE)),"",VLOOKUP(E205,労務比率,'事業主控（こちらにご入力下さい）'!AX754,FALSE))</f>
        <v/>
      </c>
      <c r="H205" s="91" t="str">
        <f>IF(ISERROR(VLOOKUP(E205,労務比率,'事業主控（こちらにご入力下さい）'!AX754+1,FALSE)),"",VLOOKUP(E205,労務比率,'事業主控（こちらにご入力下さい）'!AX754+1,FALSE))</f>
        <v/>
      </c>
      <c r="I205" s="91">
        <f>'事業主控（こちらにご入力下さい）'!AH755</f>
        <v>0</v>
      </c>
      <c r="J205" s="91">
        <f>'事業主控（こちらにご入力下さい）'!AH754</f>
        <v>0</v>
      </c>
      <c r="K205" s="91">
        <f>'事業主控（こちらにご入力下さい）'!AN754</f>
        <v>0</v>
      </c>
      <c r="L205" s="91">
        <f t="shared" si="30"/>
        <v>0</v>
      </c>
      <c r="M205" s="91">
        <f t="shared" si="32"/>
        <v>0</v>
      </c>
      <c r="N205" s="91">
        <f t="shared" si="31"/>
        <v>0</v>
      </c>
      <c r="O205" s="91">
        <f t="shared" si="29"/>
        <v>0</v>
      </c>
      <c r="R205" s="91">
        <f>IF(AND(J205=0,C205&gt;=設定シート!E$85,C205&lt;=設定シート!G$85),1,0)</f>
        <v>0</v>
      </c>
    </row>
    <row r="206" spans="1:18" ht="15" customHeight="1" x14ac:dyDescent="0.15">
      <c r="B206" s="91">
        <v>8</v>
      </c>
      <c r="C206" s="91" t="str">
        <f>'事業主控（こちらにご入力下さい）'!AV756</f>
        <v/>
      </c>
      <c r="E206" s="91">
        <f>'事業主控（こちらにご入力下さい）'!$F$760</f>
        <v>0</v>
      </c>
      <c r="F206" s="91" t="str">
        <f>'事業主控（こちらにご入力下さい）'!AW756</f>
        <v>下</v>
      </c>
      <c r="G206" s="91" t="str">
        <f>IF(ISERROR(VLOOKUP(E206,労務比率,'事業主控（こちらにご入力下さい）'!AX756,FALSE)),"",VLOOKUP(E206,労務比率,'事業主控（こちらにご入力下さい）'!AX756,FALSE))</f>
        <v/>
      </c>
      <c r="H206" s="91" t="str">
        <f>IF(ISERROR(VLOOKUP(E206,労務比率,'事業主控（こちらにご入力下さい）'!AX756+1,FALSE)),"",VLOOKUP(E206,労務比率,'事業主控（こちらにご入力下さい）'!AX756+1,FALSE))</f>
        <v/>
      </c>
      <c r="I206" s="91">
        <f>'事業主控（こちらにご入力下さい）'!AH757</f>
        <v>0</v>
      </c>
      <c r="J206" s="91">
        <f>'事業主控（こちらにご入力下さい）'!AH756</f>
        <v>0</v>
      </c>
      <c r="K206" s="91">
        <f>'事業主控（こちらにご入力下さい）'!AN756</f>
        <v>0</v>
      </c>
      <c r="L206" s="91">
        <f t="shared" si="30"/>
        <v>0</v>
      </c>
      <c r="M206" s="91">
        <f t="shared" si="32"/>
        <v>0</v>
      </c>
      <c r="N206" s="91">
        <f t="shared" si="31"/>
        <v>0</v>
      </c>
      <c r="O206" s="91">
        <f t="shared" si="29"/>
        <v>0</v>
      </c>
      <c r="R206" s="91">
        <f>IF(AND(J206=0,C206&gt;=設定シート!E$85,C206&lt;=設定シート!G$85),1,0)</f>
        <v>0</v>
      </c>
    </row>
    <row r="207" spans="1:18" ht="15" customHeight="1" x14ac:dyDescent="0.15">
      <c r="B207" s="91">
        <v>9</v>
      </c>
      <c r="C207" s="91" t="str">
        <f>'事業主控（こちらにご入力下さい）'!AV758</f>
        <v/>
      </c>
      <c r="E207" s="91">
        <f>'事業主控（こちらにご入力下さい）'!$F$760</f>
        <v>0</v>
      </c>
      <c r="F207" s="91" t="str">
        <f>'事業主控（こちらにご入力下さい）'!AW758</f>
        <v>下</v>
      </c>
      <c r="G207" s="91" t="str">
        <f>IF(ISERROR(VLOOKUP(E207,労務比率,'事業主控（こちらにご入力下さい）'!AX758,FALSE)),"",VLOOKUP(E207,労務比率,'事業主控（こちらにご入力下さい）'!AX758,FALSE))</f>
        <v/>
      </c>
      <c r="H207" s="91" t="str">
        <f>IF(ISERROR(VLOOKUP(E207,労務比率,'事業主控（こちらにご入力下さい）'!AX758+1,FALSE)),"",VLOOKUP(E207,労務比率,'事業主控（こちらにご入力下さい）'!AX758+1,FALSE))</f>
        <v/>
      </c>
      <c r="I207" s="91">
        <f>'事業主控（こちらにご入力下さい）'!AH759</f>
        <v>0</v>
      </c>
      <c r="J207" s="91">
        <f>'事業主控（こちらにご入力下さい）'!AH758</f>
        <v>0</v>
      </c>
      <c r="K207" s="91">
        <f>'事業主控（こちらにご入力下さい）'!AN758</f>
        <v>0</v>
      </c>
      <c r="L207" s="91">
        <f t="shared" si="30"/>
        <v>0</v>
      </c>
      <c r="M207" s="91">
        <f t="shared" si="32"/>
        <v>0</v>
      </c>
      <c r="N207" s="91">
        <f t="shared" si="31"/>
        <v>0</v>
      </c>
      <c r="O207" s="91">
        <f t="shared" si="29"/>
        <v>0</v>
      </c>
      <c r="R207" s="91">
        <f>IF(AND(J207=0,C207&gt;=設定シート!E$85,C207&lt;=設定シート!G$85),1,0)</f>
        <v>0</v>
      </c>
    </row>
    <row r="208" spans="1:18" ht="15" customHeight="1" x14ac:dyDescent="0.15">
      <c r="A208" s="91">
        <v>19</v>
      </c>
      <c r="B208" s="91">
        <v>1</v>
      </c>
      <c r="C208" s="91" t="str">
        <f>'事業主控（こちらにご入力下さい）'!AV783</f>
        <v/>
      </c>
      <c r="E208" s="91">
        <f>'事業主控（こちらにご入力下さい）'!$F$801</f>
        <v>0</v>
      </c>
      <c r="F208" s="91" t="str">
        <f>'事業主控（こちらにご入力下さい）'!AW783</f>
        <v>下</v>
      </c>
      <c r="G208" s="91" t="str">
        <f>IF(ISERROR(VLOOKUP(E208,労務比率,'事業主控（こちらにご入力下さい）'!AX783,FALSE)),"",VLOOKUP(E208,労務比率,'事業主控（こちらにご入力下さい）'!AX783,FALSE))</f>
        <v/>
      </c>
      <c r="H208" s="91" t="str">
        <f>IF(ISERROR(VLOOKUP(E208,労務比率,'事業主控（こちらにご入力下さい）'!AX783+1,FALSE)),"",VLOOKUP(E208,労務比率,'事業主控（こちらにご入力下さい）'!AX783+1,FALSE))</f>
        <v/>
      </c>
      <c r="I208" s="91">
        <f>'事業主控（こちらにご入力下さい）'!AH784</f>
        <v>0</v>
      </c>
      <c r="J208" s="91">
        <f>'事業主控（こちらにご入力下さい）'!AH783</f>
        <v>0</v>
      </c>
      <c r="K208" s="91">
        <f>'事業主控（こちらにご入力下さい）'!AN783</f>
        <v>0</v>
      </c>
      <c r="L208" s="91">
        <f t="shared" si="30"/>
        <v>0</v>
      </c>
      <c r="M208" s="91">
        <f t="shared" si="32"/>
        <v>0</v>
      </c>
      <c r="N208" s="91">
        <f t="shared" si="31"/>
        <v>0</v>
      </c>
      <c r="O208" s="91">
        <f t="shared" si="29"/>
        <v>0</v>
      </c>
      <c r="P208" s="91">
        <f>INT(SUMIF(O208:O216,0,I208:I216)*105/108)</f>
        <v>0</v>
      </c>
      <c r="Q208" s="91">
        <f>INT(P208*IF(COUNTIF(R208:R216,1)=0,0,SUMIF(R208:R216,1,G208:G216)/COUNTIF(R208:R216,1))/100)</f>
        <v>0</v>
      </c>
      <c r="R208" s="91">
        <f>IF(AND(J208=0,C208&gt;=設定シート!E$85,C208&lt;=設定シート!G$85),1,0)</f>
        <v>0</v>
      </c>
    </row>
    <row r="209" spans="1:18" ht="15" customHeight="1" x14ac:dyDescent="0.15">
      <c r="B209" s="91">
        <v>2</v>
      </c>
      <c r="C209" s="91" t="str">
        <f>'事業主控（こちらにご入力下さい）'!AV785</f>
        <v/>
      </c>
      <c r="E209" s="91">
        <f>'事業主控（こちらにご入力下さい）'!$F$801</f>
        <v>0</v>
      </c>
      <c r="F209" s="91" t="str">
        <f>'事業主控（こちらにご入力下さい）'!AW785</f>
        <v>下</v>
      </c>
      <c r="G209" s="91" t="str">
        <f>IF(ISERROR(VLOOKUP(E209,労務比率,'事業主控（こちらにご入力下さい）'!AX785,FALSE)),"",VLOOKUP(E209,労務比率,'事業主控（こちらにご入力下さい）'!AX785,FALSE))</f>
        <v/>
      </c>
      <c r="H209" s="91" t="str">
        <f>IF(ISERROR(VLOOKUP(E209,労務比率,'事業主控（こちらにご入力下さい）'!AX785+1,FALSE)),"",VLOOKUP(E209,労務比率,'事業主控（こちらにご入力下さい）'!AX785+1,FALSE))</f>
        <v/>
      </c>
      <c r="I209" s="91">
        <f>'事業主控（こちらにご入力下さい）'!AH786</f>
        <v>0</v>
      </c>
      <c r="J209" s="91">
        <f>'事業主控（こちらにご入力下さい）'!AH785</f>
        <v>0</v>
      </c>
      <c r="K209" s="91">
        <f>'事業主控（こちらにご入力下さい）'!AN785</f>
        <v>0</v>
      </c>
      <c r="L209" s="91">
        <f t="shared" si="30"/>
        <v>0</v>
      </c>
      <c r="M209" s="91">
        <f t="shared" si="32"/>
        <v>0</v>
      </c>
      <c r="N209" s="91">
        <f t="shared" si="31"/>
        <v>0</v>
      </c>
      <c r="O209" s="91">
        <f t="shared" si="29"/>
        <v>0</v>
      </c>
      <c r="R209" s="91">
        <f>IF(AND(J209=0,C209&gt;=設定シート!E$85,C209&lt;=設定シート!G$85),1,0)</f>
        <v>0</v>
      </c>
    </row>
    <row r="210" spans="1:18" ht="15" customHeight="1" x14ac:dyDescent="0.15">
      <c r="B210" s="91">
        <v>3</v>
      </c>
      <c r="C210" s="91" t="str">
        <f>'事業主控（こちらにご入力下さい）'!AV787</f>
        <v/>
      </c>
      <c r="E210" s="91">
        <f>'事業主控（こちらにご入力下さい）'!$F$801</f>
        <v>0</v>
      </c>
      <c r="F210" s="91" t="str">
        <f>'事業主控（こちらにご入力下さい）'!AW787</f>
        <v>下</v>
      </c>
      <c r="G210" s="91" t="str">
        <f>IF(ISERROR(VLOOKUP(E210,労務比率,'事業主控（こちらにご入力下さい）'!AX787,FALSE)),"",VLOOKUP(E210,労務比率,'事業主控（こちらにご入力下さい）'!AX787,FALSE))</f>
        <v/>
      </c>
      <c r="H210" s="91" t="str">
        <f>IF(ISERROR(VLOOKUP(E210,労務比率,'事業主控（こちらにご入力下さい）'!AX787+1,FALSE)),"",VLOOKUP(E210,労務比率,'事業主控（こちらにご入力下さい）'!AX787+1,FALSE))</f>
        <v/>
      </c>
      <c r="I210" s="91">
        <f>'事業主控（こちらにご入力下さい）'!AH788</f>
        <v>0</v>
      </c>
      <c r="J210" s="91">
        <f>'事業主控（こちらにご入力下さい）'!AH787</f>
        <v>0</v>
      </c>
      <c r="K210" s="91">
        <f>'事業主控（こちらにご入力下さい）'!AN787</f>
        <v>0</v>
      </c>
      <c r="L210" s="91">
        <f t="shared" si="30"/>
        <v>0</v>
      </c>
      <c r="M210" s="91">
        <f t="shared" si="32"/>
        <v>0</v>
      </c>
      <c r="N210" s="91">
        <f t="shared" si="31"/>
        <v>0</v>
      </c>
      <c r="O210" s="91">
        <f t="shared" si="29"/>
        <v>0</v>
      </c>
      <c r="R210" s="91">
        <f>IF(AND(J210=0,C210&gt;=設定シート!E$85,C210&lt;=設定シート!G$85),1,0)</f>
        <v>0</v>
      </c>
    </row>
    <row r="211" spans="1:18" ht="15" customHeight="1" x14ac:dyDescent="0.15">
      <c r="B211" s="91">
        <v>4</v>
      </c>
      <c r="C211" s="91" t="str">
        <f>'事業主控（こちらにご入力下さい）'!AV789</f>
        <v/>
      </c>
      <c r="E211" s="91">
        <f>'事業主控（こちらにご入力下さい）'!$F$801</f>
        <v>0</v>
      </c>
      <c r="F211" s="91" t="str">
        <f>'事業主控（こちらにご入力下さい）'!AW789</f>
        <v>下</v>
      </c>
      <c r="G211" s="91" t="str">
        <f>IF(ISERROR(VLOOKUP(E211,労務比率,'事業主控（こちらにご入力下さい）'!AX789,FALSE)),"",VLOOKUP(E211,労務比率,'事業主控（こちらにご入力下さい）'!AX789,FALSE))</f>
        <v/>
      </c>
      <c r="H211" s="91" t="str">
        <f>IF(ISERROR(VLOOKUP(E211,労務比率,'事業主控（こちらにご入力下さい）'!AX789+1,FALSE)),"",VLOOKUP(E211,労務比率,'事業主控（こちらにご入力下さい）'!AX789+1,FALSE))</f>
        <v/>
      </c>
      <c r="I211" s="91">
        <f>'事業主控（こちらにご入力下さい）'!AH790</f>
        <v>0</v>
      </c>
      <c r="J211" s="91">
        <f>'事業主控（こちらにご入力下さい）'!AH789</f>
        <v>0</v>
      </c>
      <c r="K211" s="91">
        <f>'事業主控（こちらにご入力下さい）'!AN789</f>
        <v>0</v>
      </c>
      <c r="L211" s="91">
        <f t="shared" si="30"/>
        <v>0</v>
      </c>
      <c r="M211" s="91">
        <f t="shared" si="32"/>
        <v>0</v>
      </c>
      <c r="N211" s="91">
        <f t="shared" si="31"/>
        <v>0</v>
      </c>
      <c r="O211" s="91">
        <f t="shared" si="29"/>
        <v>0</v>
      </c>
      <c r="R211" s="91">
        <f>IF(AND(J211=0,C211&gt;=設定シート!E$85,C211&lt;=設定シート!G$85),1,0)</f>
        <v>0</v>
      </c>
    </row>
    <row r="212" spans="1:18" ht="15" customHeight="1" x14ac:dyDescent="0.15">
      <c r="B212" s="91">
        <v>5</v>
      </c>
      <c r="C212" s="91" t="str">
        <f>'事業主控（こちらにご入力下さい）'!AV791</f>
        <v/>
      </c>
      <c r="E212" s="91">
        <f>'事業主控（こちらにご入力下さい）'!$F$801</f>
        <v>0</v>
      </c>
      <c r="F212" s="91" t="str">
        <f>'事業主控（こちらにご入力下さい）'!AW791</f>
        <v>下</v>
      </c>
      <c r="G212" s="91" t="str">
        <f>IF(ISERROR(VLOOKUP(E212,労務比率,'事業主控（こちらにご入力下さい）'!AX791,FALSE)),"",VLOOKUP(E212,労務比率,'事業主控（こちらにご入力下さい）'!AX791,FALSE))</f>
        <v/>
      </c>
      <c r="H212" s="91" t="str">
        <f>IF(ISERROR(VLOOKUP(E212,労務比率,'事業主控（こちらにご入力下さい）'!AX791+1,FALSE)),"",VLOOKUP(E212,労務比率,'事業主控（こちらにご入力下さい）'!AX791+1,FALSE))</f>
        <v/>
      </c>
      <c r="I212" s="91">
        <f>'事業主控（こちらにご入力下さい）'!AH792</f>
        <v>0</v>
      </c>
      <c r="J212" s="91">
        <f>'事業主控（こちらにご入力下さい）'!AH791</f>
        <v>0</v>
      </c>
      <c r="K212" s="91">
        <f>'事業主控（こちらにご入力下さい）'!AN791</f>
        <v>0</v>
      </c>
      <c r="L212" s="91">
        <f t="shared" si="30"/>
        <v>0</v>
      </c>
      <c r="M212" s="91">
        <f t="shared" si="32"/>
        <v>0</v>
      </c>
      <c r="N212" s="91">
        <f t="shared" si="31"/>
        <v>0</v>
      </c>
      <c r="O212" s="91">
        <f t="shared" si="29"/>
        <v>0</v>
      </c>
      <c r="R212" s="91">
        <f>IF(AND(J212=0,C212&gt;=設定シート!E$85,C212&lt;=設定シート!G$85),1,0)</f>
        <v>0</v>
      </c>
    </row>
    <row r="213" spans="1:18" ht="15" customHeight="1" x14ac:dyDescent="0.15">
      <c r="B213" s="91">
        <v>6</v>
      </c>
      <c r="C213" s="91" t="str">
        <f>'事業主控（こちらにご入力下さい）'!AV793</f>
        <v/>
      </c>
      <c r="E213" s="91">
        <f>'事業主控（こちらにご入力下さい）'!$F$801</f>
        <v>0</v>
      </c>
      <c r="F213" s="91" t="str">
        <f>'事業主控（こちらにご入力下さい）'!AW793</f>
        <v>下</v>
      </c>
      <c r="G213" s="91" t="str">
        <f>IF(ISERROR(VLOOKUP(E213,労務比率,'事業主控（こちらにご入力下さい）'!AX793,FALSE)),"",VLOOKUP(E213,労務比率,'事業主控（こちらにご入力下さい）'!AX793,FALSE))</f>
        <v/>
      </c>
      <c r="H213" s="91" t="str">
        <f>IF(ISERROR(VLOOKUP(E213,労務比率,'事業主控（こちらにご入力下さい）'!AX793+1,FALSE)),"",VLOOKUP(E213,労務比率,'事業主控（こちらにご入力下さい）'!AX793+1,FALSE))</f>
        <v/>
      </c>
      <c r="I213" s="91">
        <f>'事業主控（こちらにご入力下さい）'!AH794</f>
        <v>0</v>
      </c>
      <c r="J213" s="91">
        <f>'事業主控（こちらにご入力下さい）'!AH793</f>
        <v>0</v>
      </c>
      <c r="K213" s="91">
        <f>'事業主控（こちらにご入力下さい）'!AN793</f>
        <v>0</v>
      </c>
      <c r="L213" s="91">
        <f t="shared" si="30"/>
        <v>0</v>
      </c>
      <c r="M213" s="91">
        <f t="shared" si="32"/>
        <v>0</v>
      </c>
      <c r="N213" s="91">
        <f t="shared" si="31"/>
        <v>0</v>
      </c>
      <c r="O213" s="91">
        <f t="shared" ref="O213:O276" si="33">IF(I213=N213,IF(ISERROR(ROUNDDOWN(I213*G213/100,0)+K213),0,ROUNDDOWN(I213*G213/100,0)+K213),0)</f>
        <v>0</v>
      </c>
      <c r="R213" s="91">
        <f>IF(AND(J213=0,C213&gt;=設定シート!E$85,C213&lt;=設定シート!G$85),1,0)</f>
        <v>0</v>
      </c>
    </row>
    <row r="214" spans="1:18" ht="15" customHeight="1" x14ac:dyDescent="0.15">
      <c r="B214" s="91">
        <v>7</v>
      </c>
      <c r="C214" s="91" t="str">
        <f>'事業主控（こちらにご入力下さい）'!AV795</f>
        <v/>
      </c>
      <c r="E214" s="91">
        <f>'事業主控（こちらにご入力下さい）'!$F$801</f>
        <v>0</v>
      </c>
      <c r="F214" s="91" t="str">
        <f>'事業主控（こちらにご入力下さい）'!AW795</f>
        <v>下</v>
      </c>
      <c r="G214" s="91" t="str">
        <f>IF(ISERROR(VLOOKUP(E214,労務比率,'事業主控（こちらにご入力下さい）'!AX795,FALSE)),"",VLOOKUP(E214,労務比率,'事業主控（こちらにご入力下さい）'!AX795,FALSE))</f>
        <v/>
      </c>
      <c r="H214" s="91" t="str">
        <f>IF(ISERROR(VLOOKUP(E214,労務比率,'事業主控（こちらにご入力下さい）'!AX795+1,FALSE)),"",VLOOKUP(E214,労務比率,'事業主控（こちらにご入力下さい）'!AX795+1,FALSE))</f>
        <v/>
      </c>
      <c r="I214" s="91">
        <f>'事業主控（こちらにご入力下さい）'!AH796</f>
        <v>0</v>
      </c>
      <c r="J214" s="91">
        <f>'事業主控（こちらにご入力下さい）'!AH795</f>
        <v>0</v>
      </c>
      <c r="K214" s="91">
        <f>'事業主控（こちらにご入力下さい）'!AN795</f>
        <v>0</v>
      </c>
      <c r="L214" s="91">
        <f t="shared" si="30"/>
        <v>0</v>
      </c>
      <c r="M214" s="91">
        <f t="shared" si="32"/>
        <v>0</v>
      </c>
      <c r="N214" s="91">
        <f t="shared" si="31"/>
        <v>0</v>
      </c>
      <c r="O214" s="91">
        <f t="shared" si="33"/>
        <v>0</v>
      </c>
      <c r="R214" s="91">
        <f>IF(AND(J214=0,C214&gt;=設定シート!E$85,C214&lt;=設定シート!G$85),1,0)</f>
        <v>0</v>
      </c>
    </row>
    <row r="215" spans="1:18" ht="15" customHeight="1" x14ac:dyDescent="0.15">
      <c r="B215" s="91">
        <v>8</v>
      </c>
      <c r="C215" s="91" t="str">
        <f>'事業主控（こちらにご入力下さい）'!AV797</f>
        <v/>
      </c>
      <c r="E215" s="91">
        <f>'事業主控（こちらにご入力下さい）'!$F$801</f>
        <v>0</v>
      </c>
      <c r="F215" s="91" t="str">
        <f>'事業主控（こちらにご入力下さい）'!AW797</f>
        <v>下</v>
      </c>
      <c r="G215" s="91" t="str">
        <f>IF(ISERROR(VLOOKUP(E215,労務比率,'事業主控（こちらにご入力下さい）'!AX797,FALSE)),"",VLOOKUP(E215,労務比率,'事業主控（こちらにご入力下さい）'!AX797,FALSE))</f>
        <v/>
      </c>
      <c r="H215" s="91" t="str">
        <f>IF(ISERROR(VLOOKUP(E215,労務比率,'事業主控（こちらにご入力下さい）'!AX797+1,FALSE)),"",VLOOKUP(E215,労務比率,'事業主控（こちらにご入力下さい）'!AX797+1,FALSE))</f>
        <v/>
      </c>
      <c r="I215" s="91">
        <f>'事業主控（こちらにご入力下さい）'!AH798</f>
        <v>0</v>
      </c>
      <c r="J215" s="91">
        <f>'事業主控（こちらにご入力下さい）'!AH797</f>
        <v>0</v>
      </c>
      <c r="K215" s="91">
        <f>'事業主控（こちらにご入力下さい）'!AN797</f>
        <v>0</v>
      </c>
      <c r="L215" s="91">
        <f t="shared" si="30"/>
        <v>0</v>
      </c>
      <c r="M215" s="91">
        <f t="shared" si="32"/>
        <v>0</v>
      </c>
      <c r="N215" s="91">
        <f t="shared" si="31"/>
        <v>0</v>
      </c>
      <c r="O215" s="91">
        <f t="shared" si="33"/>
        <v>0</v>
      </c>
      <c r="R215" s="91">
        <f>IF(AND(J215=0,C215&gt;=設定シート!E$85,C215&lt;=設定シート!G$85),1,0)</f>
        <v>0</v>
      </c>
    </row>
    <row r="216" spans="1:18" ht="15" customHeight="1" x14ac:dyDescent="0.15">
      <c r="B216" s="91">
        <v>9</v>
      </c>
      <c r="C216" s="91" t="str">
        <f>'事業主控（こちらにご入力下さい）'!AV799</f>
        <v/>
      </c>
      <c r="E216" s="91">
        <f>'事業主控（こちらにご入力下さい）'!$F$801</f>
        <v>0</v>
      </c>
      <c r="F216" s="91" t="str">
        <f>'事業主控（こちらにご入力下さい）'!AW799</f>
        <v>下</v>
      </c>
      <c r="G216" s="91" t="str">
        <f>IF(ISERROR(VLOOKUP(E216,労務比率,'事業主控（こちらにご入力下さい）'!AX799,FALSE)),"",VLOOKUP(E216,労務比率,'事業主控（こちらにご入力下さい）'!AX799,FALSE))</f>
        <v/>
      </c>
      <c r="H216" s="91" t="str">
        <f>IF(ISERROR(VLOOKUP(E216,労務比率,'事業主控（こちらにご入力下さい）'!AX799+1,FALSE)),"",VLOOKUP(E216,労務比率,'事業主控（こちらにご入力下さい）'!AX799+1,FALSE))</f>
        <v/>
      </c>
      <c r="I216" s="91">
        <f>'事業主控（こちらにご入力下さい）'!AH800</f>
        <v>0</v>
      </c>
      <c r="J216" s="91">
        <f>'事業主控（こちらにご入力下さい）'!AH799</f>
        <v>0</v>
      </c>
      <c r="K216" s="91">
        <f>'事業主控（こちらにご入力下さい）'!AN799</f>
        <v>0</v>
      </c>
      <c r="L216" s="91">
        <f t="shared" si="30"/>
        <v>0</v>
      </c>
      <c r="M216" s="91">
        <f t="shared" si="32"/>
        <v>0</v>
      </c>
      <c r="N216" s="91">
        <f t="shared" si="31"/>
        <v>0</v>
      </c>
      <c r="O216" s="91">
        <f t="shared" si="33"/>
        <v>0</v>
      </c>
      <c r="R216" s="91">
        <f>IF(AND(J216=0,C216&gt;=設定シート!E$85,C216&lt;=設定シート!G$85),1,0)</f>
        <v>0</v>
      </c>
    </row>
    <row r="217" spans="1:18" ht="15" customHeight="1" x14ac:dyDescent="0.15">
      <c r="A217" s="91">
        <v>20</v>
      </c>
      <c r="B217" s="91">
        <v>1</v>
      </c>
      <c r="C217" s="91" t="str">
        <f>'事業主控（こちらにご入力下さい）'!AV824</f>
        <v/>
      </c>
      <c r="E217" s="91">
        <f>'事業主控（こちらにご入力下さい）'!$F$842</f>
        <v>0</v>
      </c>
      <c r="F217" s="91" t="str">
        <f>'事業主控（こちらにご入力下さい）'!AW824</f>
        <v>下</v>
      </c>
      <c r="G217" s="91" t="str">
        <f>IF(ISERROR(VLOOKUP(E217,労務比率,'事業主控（こちらにご入力下さい）'!AX824,FALSE)),"",VLOOKUP(E217,労務比率,'事業主控（こちらにご入力下さい）'!AX824,FALSE))</f>
        <v/>
      </c>
      <c r="H217" s="91" t="str">
        <f>IF(ISERROR(VLOOKUP(E217,労務比率,'事業主控（こちらにご入力下さい）'!AX824+1,FALSE)),"",VLOOKUP(E217,労務比率,'事業主控（こちらにご入力下さい）'!AX824+1,FALSE))</f>
        <v/>
      </c>
      <c r="I217" s="91">
        <f>'事業主控（こちらにご入力下さい）'!AH825</f>
        <v>0</v>
      </c>
      <c r="J217" s="91">
        <f>'事業主控（こちらにご入力下さい）'!AH824</f>
        <v>0</v>
      </c>
      <c r="K217" s="91">
        <f>'事業主控（こちらにご入力下さい）'!AN824</f>
        <v>0</v>
      </c>
      <c r="L217" s="91">
        <f t="shared" si="30"/>
        <v>0</v>
      </c>
      <c r="M217" s="91">
        <f t="shared" si="32"/>
        <v>0</v>
      </c>
      <c r="N217" s="91">
        <f t="shared" si="31"/>
        <v>0</v>
      </c>
      <c r="O217" s="91">
        <f t="shared" si="33"/>
        <v>0</v>
      </c>
      <c r="P217" s="91">
        <f>INT(SUMIF(O217:O225,0,I217:I225)*105/108)</f>
        <v>0</v>
      </c>
      <c r="Q217" s="91">
        <f>INT(P217*IF(COUNTIF(R217:R225,1)=0,0,SUMIF(R217:R225,1,G217:G225)/COUNTIF(R217:R225,1))/100)</f>
        <v>0</v>
      </c>
      <c r="R217" s="91">
        <f>IF(AND(J217=0,C217&gt;=設定シート!E$85,C217&lt;=設定シート!G$85),1,0)</f>
        <v>0</v>
      </c>
    </row>
    <row r="218" spans="1:18" ht="15" customHeight="1" x14ac:dyDescent="0.15">
      <c r="B218" s="91">
        <v>2</v>
      </c>
      <c r="C218" s="91" t="str">
        <f>'事業主控（こちらにご入力下さい）'!AV826</f>
        <v/>
      </c>
      <c r="E218" s="91">
        <f>'事業主控（こちらにご入力下さい）'!$F$842</f>
        <v>0</v>
      </c>
      <c r="F218" s="91" t="str">
        <f>'事業主控（こちらにご入力下さい）'!AW826</f>
        <v>下</v>
      </c>
      <c r="G218" s="91" t="str">
        <f>IF(ISERROR(VLOOKUP(E218,労務比率,'事業主控（こちらにご入力下さい）'!AX826,FALSE)),"",VLOOKUP(E218,労務比率,'事業主控（こちらにご入力下さい）'!AX826,FALSE))</f>
        <v/>
      </c>
      <c r="H218" s="91" t="str">
        <f>IF(ISERROR(VLOOKUP(E218,労務比率,'事業主控（こちらにご入力下さい）'!AX826+1,FALSE)),"",VLOOKUP(E218,労務比率,'事業主控（こちらにご入力下さい）'!AX826+1,FALSE))</f>
        <v/>
      </c>
      <c r="I218" s="91">
        <f>'事業主控（こちらにご入力下さい）'!AH827</f>
        <v>0</v>
      </c>
      <c r="J218" s="91">
        <f>'事業主控（こちらにご入力下さい）'!AH826</f>
        <v>0</v>
      </c>
      <c r="K218" s="91">
        <f>'事業主控（こちらにご入力下さい）'!AN826</f>
        <v>0</v>
      </c>
      <c r="L218" s="91">
        <f t="shared" si="30"/>
        <v>0</v>
      </c>
      <c r="M218" s="91">
        <f t="shared" si="32"/>
        <v>0</v>
      </c>
      <c r="N218" s="91">
        <f t="shared" si="31"/>
        <v>0</v>
      </c>
      <c r="O218" s="91">
        <f t="shared" si="33"/>
        <v>0</v>
      </c>
      <c r="R218" s="91">
        <f>IF(AND(J218=0,C218&gt;=設定シート!E$85,C218&lt;=設定シート!G$85),1,0)</f>
        <v>0</v>
      </c>
    </row>
    <row r="219" spans="1:18" ht="15" customHeight="1" x14ac:dyDescent="0.15">
      <c r="B219" s="91">
        <v>3</v>
      </c>
      <c r="C219" s="91" t="str">
        <f>'事業主控（こちらにご入力下さい）'!AV828</f>
        <v/>
      </c>
      <c r="E219" s="91">
        <f>'事業主控（こちらにご入力下さい）'!$F$842</f>
        <v>0</v>
      </c>
      <c r="F219" s="91" t="str">
        <f>'事業主控（こちらにご入力下さい）'!AW828</f>
        <v>下</v>
      </c>
      <c r="G219" s="91" t="str">
        <f>IF(ISERROR(VLOOKUP(E219,労務比率,'事業主控（こちらにご入力下さい）'!AX828,FALSE)),"",VLOOKUP(E219,労務比率,'事業主控（こちらにご入力下さい）'!AX828,FALSE))</f>
        <v/>
      </c>
      <c r="H219" s="91" t="str">
        <f>IF(ISERROR(VLOOKUP(E219,労務比率,'事業主控（こちらにご入力下さい）'!AX828+1,FALSE)),"",VLOOKUP(E219,労務比率,'事業主控（こちらにご入力下さい）'!AX828+1,FALSE))</f>
        <v/>
      </c>
      <c r="I219" s="91">
        <f>'事業主控（こちらにご入力下さい）'!AH829</f>
        <v>0</v>
      </c>
      <c r="J219" s="91">
        <f>'事業主控（こちらにご入力下さい）'!AH828</f>
        <v>0</v>
      </c>
      <c r="K219" s="91">
        <f>'事業主控（こちらにご入力下さい）'!AN828</f>
        <v>0</v>
      </c>
      <c r="L219" s="91">
        <f t="shared" si="30"/>
        <v>0</v>
      </c>
      <c r="M219" s="91">
        <f t="shared" si="32"/>
        <v>0</v>
      </c>
      <c r="N219" s="91">
        <f t="shared" si="31"/>
        <v>0</v>
      </c>
      <c r="O219" s="91">
        <f t="shared" si="33"/>
        <v>0</v>
      </c>
      <c r="R219" s="91">
        <f>IF(AND(J219=0,C219&gt;=設定シート!E$85,C219&lt;=設定シート!G$85),1,0)</f>
        <v>0</v>
      </c>
    </row>
    <row r="220" spans="1:18" ht="15" customHeight="1" x14ac:dyDescent="0.15">
      <c r="B220" s="91">
        <v>4</v>
      </c>
      <c r="C220" s="91" t="str">
        <f>'事業主控（こちらにご入力下さい）'!AV830</f>
        <v/>
      </c>
      <c r="E220" s="91">
        <f>'事業主控（こちらにご入力下さい）'!$F$842</f>
        <v>0</v>
      </c>
      <c r="F220" s="91" t="str">
        <f>'事業主控（こちらにご入力下さい）'!AW830</f>
        <v>下</v>
      </c>
      <c r="G220" s="91" t="str">
        <f>IF(ISERROR(VLOOKUP(E220,労務比率,'事業主控（こちらにご入力下さい）'!AX830,FALSE)),"",VLOOKUP(E220,労務比率,'事業主控（こちらにご入力下さい）'!AX830,FALSE))</f>
        <v/>
      </c>
      <c r="H220" s="91" t="str">
        <f>IF(ISERROR(VLOOKUP(E220,労務比率,'事業主控（こちらにご入力下さい）'!AX830+1,FALSE)),"",VLOOKUP(E220,労務比率,'事業主控（こちらにご入力下さい）'!AX830+1,FALSE))</f>
        <v/>
      </c>
      <c r="I220" s="91">
        <f>'事業主控（こちらにご入力下さい）'!AH831</f>
        <v>0</v>
      </c>
      <c r="J220" s="91">
        <f>'事業主控（こちらにご入力下さい）'!AH830</f>
        <v>0</v>
      </c>
      <c r="K220" s="91">
        <f>'事業主控（こちらにご入力下さい）'!AN830</f>
        <v>0</v>
      </c>
      <c r="L220" s="91">
        <f t="shared" si="30"/>
        <v>0</v>
      </c>
      <c r="M220" s="91">
        <f t="shared" si="32"/>
        <v>0</v>
      </c>
      <c r="N220" s="91">
        <f t="shared" si="31"/>
        <v>0</v>
      </c>
      <c r="O220" s="91">
        <f t="shared" si="33"/>
        <v>0</v>
      </c>
      <c r="R220" s="91">
        <f>IF(AND(J220=0,C220&gt;=設定シート!E$85,C220&lt;=設定シート!G$85),1,0)</f>
        <v>0</v>
      </c>
    </row>
    <row r="221" spans="1:18" ht="15" customHeight="1" x14ac:dyDescent="0.15">
      <c r="B221" s="91">
        <v>5</v>
      </c>
      <c r="C221" s="91" t="str">
        <f>'事業主控（こちらにご入力下さい）'!AV832</f>
        <v/>
      </c>
      <c r="E221" s="91">
        <f>'事業主控（こちらにご入力下さい）'!$F$842</f>
        <v>0</v>
      </c>
      <c r="F221" s="91" t="str">
        <f>'事業主控（こちらにご入力下さい）'!AW832</f>
        <v>下</v>
      </c>
      <c r="G221" s="91" t="str">
        <f>IF(ISERROR(VLOOKUP(E221,労務比率,'事業主控（こちらにご入力下さい）'!AX832,FALSE)),"",VLOOKUP(E221,労務比率,'事業主控（こちらにご入力下さい）'!AX832,FALSE))</f>
        <v/>
      </c>
      <c r="H221" s="91" t="str">
        <f>IF(ISERROR(VLOOKUP(E221,労務比率,'事業主控（こちらにご入力下さい）'!AX832+1,FALSE)),"",VLOOKUP(E221,労務比率,'事業主控（こちらにご入力下さい）'!AX832+1,FALSE))</f>
        <v/>
      </c>
      <c r="I221" s="91">
        <f>'事業主控（こちらにご入力下さい）'!AH833</f>
        <v>0</v>
      </c>
      <c r="J221" s="91">
        <f>'事業主控（こちらにご入力下さい）'!AH832</f>
        <v>0</v>
      </c>
      <c r="K221" s="91">
        <f>'事業主控（こちらにご入力下さい）'!AN832</f>
        <v>0</v>
      </c>
      <c r="L221" s="91">
        <f t="shared" si="30"/>
        <v>0</v>
      </c>
      <c r="M221" s="91">
        <f t="shared" si="32"/>
        <v>0</v>
      </c>
      <c r="N221" s="91">
        <f t="shared" si="31"/>
        <v>0</v>
      </c>
      <c r="O221" s="91">
        <f t="shared" si="33"/>
        <v>0</v>
      </c>
      <c r="R221" s="91">
        <f>IF(AND(J221=0,C221&gt;=設定シート!E$85,C221&lt;=設定シート!G$85),1,0)</f>
        <v>0</v>
      </c>
    </row>
    <row r="222" spans="1:18" ht="15" customHeight="1" x14ac:dyDescent="0.15">
      <c r="B222" s="91">
        <v>6</v>
      </c>
      <c r="C222" s="91" t="str">
        <f>'事業主控（こちらにご入力下さい）'!AV834</f>
        <v/>
      </c>
      <c r="E222" s="91">
        <f>'事業主控（こちらにご入力下さい）'!$F$842</f>
        <v>0</v>
      </c>
      <c r="F222" s="91" t="str">
        <f>'事業主控（こちらにご入力下さい）'!AW834</f>
        <v>下</v>
      </c>
      <c r="G222" s="91" t="str">
        <f>IF(ISERROR(VLOOKUP(E222,労務比率,'事業主控（こちらにご入力下さい）'!AX834,FALSE)),"",VLOOKUP(E222,労務比率,'事業主控（こちらにご入力下さい）'!AX834,FALSE))</f>
        <v/>
      </c>
      <c r="H222" s="91" t="str">
        <f>IF(ISERROR(VLOOKUP(E222,労務比率,'事業主控（こちらにご入力下さい）'!AX834+1,FALSE)),"",VLOOKUP(E222,労務比率,'事業主控（こちらにご入力下さい）'!AX834+1,FALSE))</f>
        <v/>
      </c>
      <c r="I222" s="91">
        <f>'事業主控（こちらにご入力下さい）'!AH835</f>
        <v>0</v>
      </c>
      <c r="J222" s="91">
        <f>'事業主控（こちらにご入力下さい）'!AH834</f>
        <v>0</v>
      </c>
      <c r="K222" s="91">
        <f>'事業主控（こちらにご入力下さい）'!AN834</f>
        <v>0</v>
      </c>
      <c r="L222" s="91">
        <f t="shared" si="30"/>
        <v>0</v>
      </c>
      <c r="M222" s="91">
        <f t="shared" si="32"/>
        <v>0</v>
      </c>
      <c r="N222" s="91">
        <f t="shared" si="31"/>
        <v>0</v>
      </c>
      <c r="O222" s="91">
        <f t="shared" si="33"/>
        <v>0</v>
      </c>
      <c r="R222" s="91">
        <f>IF(AND(J222=0,C222&gt;=設定シート!E$85,C222&lt;=設定シート!G$85),1,0)</f>
        <v>0</v>
      </c>
    </row>
    <row r="223" spans="1:18" ht="15" customHeight="1" x14ac:dyDescent="0.15">
      <c r="B223" s="91">
        <v>7</v>
      </c>
      <c r="C223" s="91" t="str">
        <f>'事業主控（こちらにご入力下さい）'!AV836</f>
        <v/>
      </c>
      <c r="E223" s="91">
        <f>'事業主控（こちらにご入力下さい）'!$F$842</f>
        <v>0</v>
      </c>
      <c r="F223" s="91" t="str">
        <f>'事業主控（こちらにご入力下さい）'!AW836</f>
        <v>下</v>
      </c>
      <c r="G223" s="91" t="str">
        <f>IF(ISERROR(VLOOKUP(E223,労務比率,'事業主控（こちらにご入力下さい）'!AX836,FALSE)),"",VLOOKUP(E223,労務比率,'事業主控（こちらにご入力下さい）'!AX836,FALSE))</f>
        <v/>
      </c>
      <c r="H223" s="91" t="str">
        <f>IF(ISERROR(VLOOKUP(E223,労務比率,'事業主控（こちらにご入力下さい）'!AX836+1,FALSE)),"",VLOOKUP(E223,労務比率,'事業主控（こちらにご入力下さい）'!AX836+1,FALSE))</f>
        <v/>
      </c>
      <c r="I223" s="91">
        <f>'事業主控（こちらにご入力下さい）'!AH837</f>
        <v>0</v>
      </c>
      <c r="J223" s="91">
        <f>'事業主控（こちらにご入力下さい）'!AH836</f>
        <v>0</v>
      </c>
      <c r="K223" s="91">
        <f>'事業主控（こちらにご入力下さい）'!AN836</f>
        <v>0</v>
      </c>
      <c r="L223" s="91">
        <f t="shared" si="30"/>
        <v>0</v>
      </c>
      <c r="M223" s="91">
        <f t="shared" si="32"/>
        <v>0</v>
      </c>
      <c r="N223" s="91">
        <f t="shared" si="31"/>
        <v>0</v>
      </c>
      <c r="O223" s="91">
        <f t="shared" si="33"/>
        <v>0</v>
      </c>
      <c r="R223" s="91">
        <f>IF(AND(J223=0,C223&gt;=設定シート!E$85,C223&lt;=設定シート!G$85),1,0)</f>
        <v>0</v>
      </c>
    </row>
    <row r="224" spans="1:18" ht="15" customHeight="1" x14ac:dyDescent="0.15">
      <c r="B224" s="91">
        <v>8</v>
      </c>
      <c r="C224" s="91" t="str">
        <f>'事業主控（こちらにご入力下さい）'!AV838</f>
        <v/>
      </c>
      <c r="E224" s="91">
        <f>'事業主控（こちらにご入力下さい）'!$F$842</f>
        <v>0</v>
      </c>
      <c r="F224" s="91" t="str">
        <f>'事業主控（こちらにご入力下さい）'!AW838</f>
        <v>下</v>
      </c>
      <c r="G224" s="91" t="str">
        <f>IF(ISERROR(VLOOKUP(E224,労務比率,'事業主控（こちらにご入力下さい）'!AX838,FALSE)),"",VLOOKUP(E224,労務比率,'事業主控（こちらにご入力下さい）'!AX838,FALSE))</f>
        <v/>
      </c>
      <c r="H224" s="91" t="str">
        <f>IF(ISERROR(VLOOKUP(E224,労務比率,'事業主控（こちらにご入力下さい）'!AX838+1,FALSE)),"",VLOOKUP(E224,労務比率,'事業主控（こちらにご入力下さい）'!AX838+1,FALSE))</f>
        <v/>
      </c>
      <c r="I224" s="91">
        <f>'事業主控（こちらにご入力下さい）'!AH839</f>
        <v>0</v>
      </c>
      <c r="J224" s="91">
        <f>'事業主控（こちらにご入力下さい）'!AH838</f>
        <v>0</v>
      </c>
      <c r="K224" s="91">
        <f>'事業主控（こちらにご入力下さい）'!AN838</f>
        <v>0</v>
      </c>
      <c r="L224" s="91">
        <f t="shared" si="30"/>
        <v>0</v>
      </c>
      <c r="M224" s="91">
        <f t="shared" si="32"/>
        <v>0</v>
      </c>
      <c r="N224" s="91">
        <f t="shared" si="31"/>
        <v>0</v>
      </c>
      <c r="O224" s="91">
        <f t="shared" si="33"/>
        <v>0</v>
      </c>
      <c r="R224" s="91">
        <f>IF(AND(J224=0,C224&gt;=設定シート!E$85,C224&lt;=設定シート!G$85),1,0)</f>
        <v>0</v>
      </c>
    </row>
    <row r="225" spans="1:18" ht="15" customHeight="1" x14ac:dyDescent="0.15">
      <c r="B225" s="91">
        <v>9</v>
      </c>
      <c r="C225" s="91" t="str">
        <f>'事業主控（こちらにご入力下さい）'!AV840</f>
        <v/>
      </c>
      <c r="E225" s="91">
        <f>'事業主控（こちらにご入力下さい）'!$F$842</f>
        <v>0</v>
      </c>
      <c r="F225" s="91" t="str">
        <f>'事業主控（こちらにご入力下さい）'!AW840</f>
        <v>下</v>
      </c>
      <c r="G225" s="91" t="str">
        <f>IF(ISERROR(VLOOKUP(E225,労務比率,'事業主控（こちらにご入力下さい）'!AX840,FALSE)),"",VLOOKUP(E225,労務比率,'事業主控（こちらにご入力下さい）'!AX840,FALSE))</f>
        <v/>
      </c>
      <c r="H225" s="91" t="str">
        <f>IF(ISERROR(VLOOKUP(E225,労務比率,'事業主控（こちらにご入力下さい）'!AX840+1,FALSE)),"",VLOOKUP(E225,労務比率,'事業主控（こちらにご入力下さい）'!AX840+1,FALSE))</f>
        <v/>
      </c>
      <c r="I225" s="91">
        <f>'事業主控（こちらにご入力下さい）'!AH841</f>
        <v>0</v>
      </c>
      <c r="J225" s="91">
        <f>'事業主控（こちらにご入力下さい）'!AH840</f>
        <v>0</v>
      </c>
      <c r="K225" s="91">
        <f>'事業主控（こちらにご入力下さい）'!AN840</f>
        <v>0</v>
      </c>
      <c r="L225" s="91">
        <f t="shared" si="30"/>
        <v>0</v>
      </c>
      <c r="M225" s="91">
        <f t="shared" si="32"/>
        <v>0</v>
      </c>
      <c r="N225" s="91">
        <f t="shared" si="31"/>
        <v>0</v>
      </c>
      <c r="O225" s="91">
        <f t="shared" si="33"/>
        <v>0</v>
      </c>
      <c r="R225" s="91">
        <f>IF(AND(J225=0,C225&gt;=設定シート!E$85,C225&lt;=設定シート!G$85),1,0)</f>
        <v>0</v>
      </c>
    </row>
    <row r="226" spans="1:18" ht="15" customHeight="1" x14ac:dyDescent="0.15">
      <c r="A226" s="91">
        <v>21</v>
      </c>
      <c r="B226" s="91">
        <v>1</v>
      </c>
      <c r="C226" s="91" t="str">
        <f>'事業主控（こちらにご入力下さい）'!AV865</f>
        <v/>
      </c>
      <c r="E226" s="91">
        <f>'事業主控（こちらにご入力下さい）'!$F$883</f>
        <v>0</v>
      </c>
      <c r="F226" s="91" t="str">
        <f>'事業主控（こちらにご入力下さい）'!AW865</f>
        <v>下</v>
      </c>
      <c r="G226" s="91" t="str">
        <f>IF(ISERROR(VLOOKUP(E226,労務比率,'事業主控（こちらにご入力下さい）'!AX865,FALSE)),"",VLOOKUP(E226,労務比率,'事業主控（こちらにご入力下さい）'!AX865,FALSE))</f>
        <v/>
      </c>
      <c r="H226" s="91" t="str">
        <f>IF(ISERROR(VLOOKUP(E226,労務比率,'事業主控（こちらにご入力下さい）'!AX865+1,FALSE)),"",VLOOKUP(E226,労務比率,'事業主控（こちらにご入力下さい）'!AX865+1,FALSE))</f>
        <v/>
      </c>
      <c r="I226" s="91">
        <f>'事業主控（こちらにご入力下さい）'!AH866</f>
        <v>0</v>
      </c>
      <c r="J226" s="91">
        <f>'事業主控（こちらにご入力下さい）'!AH865</f>
        <v>0</v>
      </c>
      <c r="K226" s="91">
        <f>'事業主控（こちらにご入力下さい）'!AN865</f>
        <v>0</v>
      </c>
      <c r="L226" s="91">
        <f t="shared" si="30"/>
        <v>0</v>
      </c>
      <c r="M226" s="91">
        <f t="shared" si="32"/>
        <v>0</v>
      </c>
      <c r="N226" s="91">
        <f t="shared" si="31"/>
        <v>0</v>
      </c>
      <c r="O226" s="91">
        <f t="shared" si="33"/>
        <v>0</v>
      </c>
      <c r="P226" s="91">
        <f>INT(SUMIF(O226:O234,0,I226:I234)*105/108)</f>
        <v>0</v>
      </c>
      <c r="Q226" s="91">
        <f>INT(P226*IF(COUNTIF(R226:R234,1)=0,0,SUMIF(R226:R234,1,G226:G234)/COUNTIF(R226:R234,1))/100)</f>
        <v>0</v>
      </c>
      <c r="R226" s="91">
        <f>IF(AND(J226=0,C226&gt;=設定シート!E$85,C226&lt;=設定シート!G$85),1,0)</f>
        <v>0</v>
      </c>
    </row>
    <row r="227" spans="1:18" ht="15" customHeight="1" x14ac:dyDescent="0.15">
      <c r="B227" s="91">
        <v>2</v>
      </c>
      <c r="C227" s="91" t="str">
        <f>'事業主控（こちらにご入力下さい）'!AV867</f>
        <v/>
      </c>
      <c r="E227" s="91">
        <f>'事業主控（こちらにご入力下さい）'!$F$883</f>
        <v>0</v>
      </c>
      <c r="F227" s="91" t="str">
        <f>'事業主控（こちらにご入力下さい）'!AW867</f>
        <v>下</v>
      </c>
      <c r="G227" s="91" t="str">
        <f>IF(ISERROR(VLOOKUP(E227,労務比率,'事業主控（こちらにご入力下さい）'!AX867,FALSE)),"",VLOOKUP(E227,労務比率,'事業主控（こちらにご入力下さい）'!AX867,FALSE))</f>
        <v/>
      </c>
      <c r="H227" s="91" t="str">
        <f>IF(ISERROR(VLOOKUP(E227,労務比率,'事業主控（こちらにご入力下さい）'!AX867+1,FALSE)),"",VLOOKUP(E227,労務比率,'事業主控（こちらにご入力下さい）'!AX867+1,FALSE))</f>
        <v/>
      </c>
      <c r="I227" s="91">
        <f>'事業主控（こちらにご入力下さい）'!AH868</f>
        <v>0</v>
      </c>
      <c r="J227" s="91">
        <f>'事業主控（こちらにご入力下さい）'!AH867</f>
        <v>0</v>
      </c>
      <c r="K227" s="91">
        <f>'事業主控（こちらにご入力下さい）'!AN867</f>
        <v>0</v>
      </c>
      <c r="L227" s="91">
        <f t="shared" si="30"/>
        <v>0</v>
      </c>
      <c r="M227" s="91">
        <f t="shared" si="32"/>
        <v>0</v>
      </c>
      <c r="N227" s="91">
        <f t="shared" si="31"/>
        <v>0</v>
      </c>
      <c r="O227" s="91">
        <f t="shared" si="33"/>
        <v>0</v>
      </c>
      <c r="R227" s="91">
        <f>IF(AND(J227=0,C227&gt;=設定シート!E$85,C227&lt;=設定シート!G$85),1,0)</f>
        <v>0</v>
      </c>
    </row>
    <row r="228" spans="1:18" ht="15" customHeight="1" x14ac:dyDescent="0.15">
      <c r="B228" s="91">
        <v>3</v>
      </c>
      <c r="C228" s="91" t="str">
        <f>'事業主控（こちらにご入力下さい）'!AV869</f>
        <v/>
      </c>
      <c r="E228" s="91">
        <f>'事業主控（こちらにご入力下さい）'!$F$883</f>
        <v>0</v>
      </c>
      <c r="F228" s="91" t="str">
        <f>'事業主控（こちらにご入力下さい）'!AW869</f>
        <v>下</v>
      </c>
      <c r="G228" s="91" t="str">
        <f>IF(ISERROR(VLOOKUP(E228,労務比率,'事業主控（こちらにご入力下さい）'!AX869,FALSE)),"",VLOOKUP(E228,労務比率,'事業主控（こちらにご入力下さい）'!AX869,FALSE))</f>
        <v/>
      </c>
      <c r="H228" s="91" t="str">
        <f>IF(ISERROR(VLOOKUP(E228,労務比率,'事業主控（こちらにご入力下さい）'!AX869+1,FALSE)),"",VLOOKUP(E228,労務比率,'事業主控（こちらにご入力下さい）'!AX869+1,FALSE))</f>
        <v/>
      </c>
      <c r="I228" s="91">
        <f>'事業主控（こちらにご入力下さい）'!AH870</f>
        <v>0</v>
      </c>
      <c r="J228" s="91">
        <f>'事業主控（こちらにご入力下さい）'!AH869</f>
        <v>0</v>
      </c>
      <c r="K228" s="91">
        <f>'事業主控（こちらにご入力下さい）'!AN869</f>
        <v>0</v>
      </c>
      <c r="L228" s="91">
        <f t="shared" si="30"/>
        <v>0</v>
      </c>
      <c r="M228" s="91">
        <f t="shared" si="32"/>
        <v>0</v>
      </c>
      <c r="N228" s="91">
        <f t="shared" si="31"/>
        <v>0</v>
      </c>
      <c r="O228" s="91">
        <f t="shared" si="33"/>
        <v>0</v>
      </c>
      <c r="R228" s="91">
        <f>IF(AND(J228=0,C228&gt;=設定シート!E$85,C228&lt;=設定シート!G$85),1,0)</f>
        <v>0</v>
      </c>
    </row>
    <row r="229" spans="1:18" ht="15" customHeight="1" x14ac:dyDescent="0.15">
      <c r="B229" s="91">
        <v>4</v>
      </c>
      <c r="C229" s="91" t="str">
        <f>'事業主控（こちらにご入力下さい）'!AV871</f>
        <v/>
      </c>
      <c r="E229" s="91">
        <f>'事業主控（こちらにご入力下さい）'!$F$883</f>
        <v>0</v>
      </c>
      <c r="F229" s="91" t="str">
        <f>'事業主控（こちらにご入力下さい）'!AW871</f>
        <v>下</v>
      </c>
      <c r="G229" s="91" t="str">
        <f>IF(ISERROR(VLOOKUP(E229,労務比率,'事業主控（こちらにご入力下さい）'!AX871,FALSE)),"",VLOOKUP(E229,労務比率,'事業主控（こちらにご入力下さい）'!AX871,FALSE))</f>
        <v/>
      </c>
      <c r="H229" s="91" t="str">
        <f>IF(ISERROR(VLOOKUP(E229,労務比率,'事業主控（こちらにご入力下さい）'!AX871+1,FALSE)),"",VLOOKUP(E229,労務比率,'事業主控（こちらにご入力下さい）'!AX871+1,FALSE))</f>
        <v/>
      </c>
      <c r="I229" s="91">
        <f>'事業主控（こちらにご入力下さい）'!AH872</f>
        <v>0</v>
      </c>
      <c r="J229" s="91">
        <f>'事業主控（こちらにご入力下さい）'!AH871</f>
        <v>0</v>
      </c>
      <c r="K229" s="91">
        <f>'事業主控（こちらにご入力下さい）'!AN871</f>
        <v>0</v>
      </c>
      <c r="L229" s="91">
        <f t="shared" si="30"/>
        <v>0</v>
      </c>
      <c r="M229" s="91">
        <f t="shared" si="32"/>
        <v>0</v>
      </c>
      <c r="N229" s="91">
        <f t="shared" si="31"/>
        <v>0</v>
      </c>
      <c r="O229" s="91">
        <f t="shared" si="33"/>
        <v>0</v>
      </c>
      <c r="R229" s="91">
        <f>IF(AND(J229=0,C229&gt;=設定シート!E$85,C229&lt;=設定シート!G$85),1,0)</f>
        <v>0</v>
      </c>
    </row>
    <row r="230" spans="1:18" ht="15" customHeight="1" x14ac:dyDescent="0.15">
      <c r="B230" s="91">
        <v>5</v>
      </c>
      <c r="C230" s="91" t="str">
        <f>'事業主控（こちらにご入力下さい）'!AV873</f>
        <v/>
      </c>
      <c r="E230" s="91">
        <f>'事業主控（こちらにご入力下さい）'!$F$883</f>
        <v>0</v>
      </c>
      <c r="F230" s="91" t="str">
        <f>'事業主控（こちらにご入力下さい）'!AW873</f>
        <v>下</v>
      </c>
      <c r="G230" s="91" t="str">
        <f>IF(ISERROR(VLOOKUP(E230,労務比率,'事業主控（こちらにご入力下さい）'!AX873,FALSE)),"",VLOOKUP(E230,労務比率,'事業主控（こちらにご入力下さい）'!AX873,FALSE))</f>
        <v/>
      </c>
      <c r="H230" s="91" t="str">
        <f>IF(ISERROR(VLOOKUP(E230,労務比率,'事業主控（こちらにご入力下さい）'!AX873+1,FALSE)),"",VLOOKUP(E230,労務比率,'事業主控（こちらにご入力下さい）'!AX873+1,FALSE))</f>
        <v/>
      </c>
      <c r="I230" s="91">
        <f>'事業主控（こちらにご入力下さい）'!AH874</f>
        <v>0</v>
      </c>
      <c r="J230" s="91">
        <f>'事業主控（こちらにご入力下さい）'!AH873</f>
        <v>0</v>
      </c>
      <c r="K230" s="91">
        <f>'事業主控（こちらにご入力下さい）'!AN873</f>
        <v>0</v>
      </c>
      <c r="L230" s="91">
        <f t="shared" si="30"/>
        <v>0</v>
      </c>
      <c r="M230" s="91">
        <f t="shared" si="32"/>
        <v>0</v>
      </c>
      <c r="N230" s="91">
        <f t="shared" si="31"/>
        <v>0</v>
      </c>
      <c r="O230" s="91">
        <f t="shared" si="33"/>
        <v>0</v>
      </c>
      <c r="R230" s="91">
        <f>IF(AND(J230=0,C230&gt;=設定シート!E$85,C230&lt;=設定シート!G$85),1,0)</f>
        <v>0</v>
      </c>
    </row>
    <row r="231" spans="1:18" ht="15" customHeight="1" x14ac:dyDescent="0.15">
      <c r="B231" s="91">
        <v>6</v>
      </c>
      <c r="C231" s="91" t="str">
        <f>'事業主控（こちらにご入力下さい）'!AV875</f>
        <v/>
      </c>
      <c r="E231" s="91">
        <f>'事業主控（こちらにご入力下さい）'!$F$883</f>
        <v>0</v>
      </c>
      <c r="F231" s="91" t="str">
        <f>'事業主控（こちらにご入力下さい）'!AW875</f>
        <v>下</v>
      </c>
      <c r="G231" s="91" t="str">
        <f>IF(ISERROR(VLOOKUP(E231,労務比率,'事業主控（こちらにご入力下さい）'!AX875,FALSE)),"",VLOOKUP(E231,労務比率,'事業主控（こちらにご入力下さい）'!AX875,FALSE))</f>
        <v/>
      </c>
      <c r="H231" s="91" t="str">
        <f>IF(ISERROR(VLOOKUP(E231,労務比率,'事業主控（こちらにご入力下さい）'!AX875+1,FALSE)),"",VLOOKUP(E231,労務比率,'事業主控（こちらにご入力下さい）'!AX875+1,FALSE))</f>
        <v/>
      </c>
      <c r="I231" s="91">
        <f>'事業主控（こちらにご入力下さい）'!AH876</f>
        <v>0</v>
      </c>
      <c r="J231" s="91">
        <f>'事業主控（こちらにご入力下さい）'!AH875</f>
        <v>0</v>
      </c>
      <c r="K231" s="91">
        <f>'事業主控（こちらにご入力下さい）'!AN875</f>
        <v>0</v>
      </c>
      <c r="L231" s="91">
        <f t="shared" si="30"/>
        <v>0</v>
      </c>
      <c r="M231" s="91">
        <f t="shared" si="32"/>
        <v>0</v>
      </c>
      <c r="N231" s="91">
        <f t="shared" si="31"/>
        <v>0</v>
      </c>
      <c r="O231" s="91">
        <f t="shared" si="33"/>
        <v>0</v>
      </c>
      <c r="R231" s="91">
        <f>IF(AND(J231=0,C231&gt;=設定シート!E$85,C231&lt;=設定シート!G$85),1,0)</f>
        <v>0</v>
      </c>
    </row>
    <row r="232" spans="1:18" ht="15" customHeight="1" x14ac:dyDescent="0.15">
      <c r="B232" s="91">
        <v>7</v>
      </c>
      <c r="C232" s="91" t="str">
        <f>'事業主控（こちらにご入力下さい）'!AV877</f>
        <v/>
      </c>
      <c r="E232" s="91">
        <f>'事業主控（こちらにご入力下さい）'!$F$883</f>
        <v>0</v>
      </c>
      <c r="F232" s="91" t="str">
        <f>'事業主控（こちらにご入力下さい）'!AW877</f>
        <v>下</v>
      </c>
      <c r="G232" s="91" t="str">
        <f>IF(ISERROR(VLOOKUP(E232,労務比率,'事業主控（こちらにご入力下さい）'!AX877,FALSE)),"",VLOOKUP(E232,労務比率,'事業主控（こちらにご入力下さい）'!AX877,FALSE))</f>
        <v/>
      </c>
      <c r="H232" s="91" t="str">
        <f>IF(ISERROR(VLOOKUP(E232,労務比率,'事業主控（こちらにご入力下さい）'!AX877+1,FALSE)),"",VLOOKUP(E232,労務比率,'事業主控（こちらにご入力下さい）'!AX877+1,FALSE))</f>
        <v/>
      </c>
      <c r="I232" s="91">
        <f>'事業主控（こちらにご入力下さい）'!AH878</f>
        <v>0</v>
      </c>
      <c r="J232" s="91">
        <f>'事業主控（こちらにご入力下さい）'!AH877</f>
        <v>0</v>
      </c>
      <c r="K232" s="91">
        <f>'事業主控（こちらにご入力下さい）'!AN877</f>
        <v>0</v>
      </c>
      <c r="L232" s="91">
        <f t="shared" si="30"/>
        <v>0</v>
      </c>
      <c r="M232" s="91">
        <f t="shared" si="32"/>
        <v>0</v>
      </c>
      <c r="N232" s="91">
        <f t="shared" si="31"/>
        <v>0</v>
      </c>
      <c r="O232" s="91">
        <f t="shared" si="33"/>
        <v>0</v>
      </c>
      <c r="R232" s="91">
        <f>IF(AND(J232=0,C232&gt;=設定シート!E$85,C232&lt;=設定シート!G$85),1,0)</f>
        <v>0</v>
      </c>
    </row>
    <row r="233" spans="1:18" ht="15" customHeight="1" x14ac:dyDescent="0.15">
      <c r="B233" s="91">
        <v>8</v>
      </c>
      <c r="C233" s="91" t="str">
        <f>'事業主控（こちらにご入力下さい）'!AV879</f>
        <v/>
      </c>
      <c r="E233" s="91">
        <f>'事業主控（こちらにご入力下さい）'!$F$883</f>
        <v>0</v>
      </c>
      <c r="F233" s="91" t="str">
        <f>'事業主控（こちらにご入力下さい）'!AW879</f>
        <v>下</v>
      </c>
      <c r="G233" s="91" t="str">
        <f>IF(ISERROR(VLOOKUP(E233,労務比率,'事業主控（こちらにご入力下さい）'!AX879,FALSE)),"",VLOOKUP(E233,労務比率,'事業主控（こちらにご入力下さい）'!AX879,FALSE))</f>
        <v/>
      </c>
      <c r="H233" s="91" t="str">
        <f>IF(ISERROR(VLOOKUP(E233,労務比率,'事業主控（こちらにご入力下さい）'!AX879+1,FALSE)),"",VLOOKUP(E233,労務比率,'事業主控（こちらにご入力下さい）'!AX879+1,FALSE))</f>
        <v/>
      </c>
      <c r="I233" s="91">
        <f>'事業主控（こちらにご入力下さい）'!AH880</f>
        <v>0</v>
      </c>
      <c r="J233" s="91">
        <f>'事業主控（こちらにご入力下さい）'!AH879</f>
        <v>0</v>
      </c>
      <c r="K233" s="91">
        <f>'事業主控（こちらにご入力下さい）'!AN879</f>
        <v>0</v>
      </c>
      <c r="L233" s="91">
        <f t="shared" si="30"/>
        <v>0</v>
      </c>
      <c r="M233" s="91">
        <f t="shared" si="32"/>
        <v>0</v>
      </c>
      <c r="N233" s="91">
        <f t="shared" si="31"/>
        <v>0</v>
      </c>
      <c r="O233" s="91">
        <f t="shared" si="33"/>
        <v>0</v>
      </c>
      <c r="R233" s="91">
        <f>IF(AND(J233=0,C233&gt;=設定シート!E$85,C233&lt;=設定シート!G$85),1,0)</f>
        <v>0</v>
      </c>
    </row>
    <row r="234" spans="1:18" ht="15" customHeight="1" x14ac:dyDescent="0.15">
      <c r="B234" s="91">
        <v>9</v>
      </c>
      <c r="C234" s="91" t="str">
        <f>'事業主控（こちらにご入力下さい）'!AV881</f>
        <v/>
      </c>
      <c r="E234" s="91">
        <f>'事業主控（こちらにご入力下さい）'!$F$883</f>
        <v>0</v>
      </c>
      <c r="F234" s="91" t="str">
        <f>'事業主控（こちらにご入力下さい）'!AW881</f>
        <v>下</v>
      </c>
      <c r="G234" s="91" t="str">
        <f>IF(ISERROR(VLOOKUP(E234,労務比率,'事業主控（こちらにご入力下さい）'!AX881,FALSE)),"",VLOOKUP(E234,労務比率,'事業主控（こちらにご入力下さい）'!AX881,FALSE))</f>
        <v/>
      </c>
      <c r="H234" s="91" t="str">
        <f>IF(ISERROR(VLOOKUP(E234,労務比率,'事業主控（こちらにご入力下さい）'!AX881+1,FALSE)),"",VLOOKUP(E234,労務比率,'事業主控（こちらにご入力下さい）'!AX881+1,FALSE))</f>
        <v/>
      </c>
      <c r="I234" s="91">
        <f>'事業主控（こちらにご入力下さい）'!AH882</f>
        <v>0</v>
      </c>
      <c r="J234" s="91">
        <f>'事業主控（こちらにご入力下さい）'!AH881</f>
        <v>0</v>
      </c>
      <c r="K234" s="91">
        <f>'事業主控（こちらにご入力下さい）'!AN881</f>
        <v>0</v>
      </c>
      <c r="L234" s="91">
        <f t="shared" si="30"/>
        <v>0</v>
      </c>
      <c r="M234" s="91">
        <f t="shared" si="32"/>
        <v>0</v>
      </c>
      <c r="N234" s="91">
        <f t="shared" si="31"/>
        <v>0</v>
      </c>
      <c r="O234" s="91">
        <f t="shared" si="33"/>
        <v>0</v>
      </c>
      <c r="R234" s="91">
        <f>IF(AND(J234=0,C234&gt;=設定シート!E$85,C234&lt;=設定シート!G$85),1,0)</f>
        <v>0</v>
      </c>
    </row>
    <row r="235" spans="1:18" ht="15" customHeight="1" x14ac:dyDescent="0.15">
      <c r="A235" s="91">
        <v>22</v>
      </c>
      <c r="B235" s="91">
        <v>1</v>
      </c>
      <c r="C235" s="91" t="str">
        <f>'事業主控（こちらにご入力下さい）'!AV906</f>
        <v/>
      </c>
      <c r="E235" s="91">
        <f>'事業主控（こちらにご入力下さい）'!$F$924</f>
        <v>0</v>
      </c>
      <c r="F235" s="91" t="str">
        <f>'事業主控（こちらにご入力下さい）'!AW906</f>
        <v>下</v>
      </c>
      <c r="G235" s="91" t="str">
        <f>IF(ISERROR(VLOOKUP(E235,労務比率,'事業主控（こちらにご入力下さい）'!AX906,FALSE)),"",VLOOKUP(E235,労務比率,'事業主控（こちらにご入力下さい）'!AX906,FALSE))</f>
        <v/>
      </c>
      <c r="H235" s="91" t="str">
        <f>IF(ISERROR(VLOOKUP(E235,労務比率,'事業主控（こちらにご入力下さい）'!AX906+1,FALSE)),"",VLOOKUP(E235,労務比率,'事業主控（こちらにご入力下さい）'!AX906+1,FALSE))</f>
        <v/>
      </c>
      <c r="I235" s="91">
        <f>'事業主控（こちらにご入力下さい）'!AH907</f>
        <v>0</v>
      </c>
      <c r="J235" s="91">
        <f>'事業主控（こちらにご入力下さい）'!AH906</f>
        <v>0</v>
      </c>
      <c r="K235" s="91">
        <f>'事業主控（こちらにご入力下さい）'!AN906</f>
        <v>0</v>
      </c>
      <c r="L235" s="91">
        <f t="shared" si="30"/>
        <v>0</v>
      </c>
      <c r="M235" s="91">
        <f t="shared" si="32"/>
        <v>0</v>
      </c>
      <c r="N235" s="91">
        <f t="shared" si="31"/>
        <v>0</v>
      </c>
      <c r="O235" s="91">
        <f t="shared" si="33"/>
        <v>0</v>
      </c>
      <c r="P235" s="91">
        <f>INT(SUMIF(O235:O243,0,I235:I243)*105/108)</f>
        <v>0</v>
      </c>
      <c r="Q235" s="91">
        <f>INT(P235*IF(COUNTIF(R235:R243,1)=0,0,SUMIF(R235:R243,1,G235:G243)/COUNTIF(R235:R243,1))/100)</f>
        <v>0</v>
      </c>
      <c r="R235" s="91">
        <f>IF(AND(J235=0,C235&gt;=設定シート!E$85,C235&lt;=設定シート!G$85),1,0)</f>
        <v>0</v>
      </c>
    </row>
    <row r="236" spans="1:18" ht="15" customHeight="1" x14ac:dyDescent="0.15">
      <c r="B236" s="91">
        <v>2</v>
      </c>
      <c r="C236" s="91" t="str">
        <f>'事業主控（こちらにご入力下さい）'!AV908</f>
        <v/>
      </c>
      <c r="E236" s="91">
        <f>'事業主控（こちらにご入力下さい）'!$F$924</f>
        <v>0</v>
      </c>
      <c r="F236" s="91" t="str">
        <f>'事業主控（こちらにご入力下さい）'!AW908</f>
        <v>下</v>
      </c>
      <c r="G236" s="91" t="str">
        <f>IF(ISERROR(VLOOKUP(E236,労務比率,'事業主控（こちらにご入力下さい）'!AX908,FALSE)),"",VLOOKUP(E236,労務比率,'事業主控（こちらにご入力下さい）'!AX908,FALSE))</f>
        <v/>
      </c>
      <c r="H236" s="91" t="str">
        <f>IF(ISERROR(VLOOKUP(E236,労務比率,'事業主控（こちらにご入力下さい）'!AX908+1,FALSE)),"",VLOOKUP(E236,労務比率,'事業主控（こちらにご入力下さい）'!AX908+1,FALSE))</f>
        <v/>
      </c>
      <c r="I236" s="91">
        <f>'事業主控（こちらにご入力下さい）'!AH909</f>
        <v>0</v>
      </c>
      <c r="J236" s="91">
        <f>'事業主控（こちらにご入力下さい）'!AH908</f>
        <v>0</v>
      </c>
      <c r="K236" s="91">
        <f>'事業主控（こちらにご入力下さい）'!AN908</f>
        <v>0</v>
      </c>
      <c r="L236" s="91">
        <f t="shared" si="30"/>
        <v>0</v>
      </c>
      <c r="M236" s="91">
        <f t="shared" si="32"/>
        <v>0</v>
      </c>
      <c r="N236" s="91">
        <f t="shared" si="31"/>
        <v>0</v>
      </c>
      <c r="O236" s="91">
        <f t="shared" si="33"/>
        <v>0</v>
      </c>
      <c r="R236" s="91">
        <f>IF(AND(J236=0,C236&gt;=設定シート!E$85,C236&lt;=設定シート!G$85),1,0)</f>
        <v>0</v>
      </c>
    </row>
    <row r="237" spans="1:18" ht="15" customHeight="1" x14ac:dyDescent="0.15">
      <c r="B237" s="91">
        <v>3</v>
      </c>
      <c r="C237" s="91" t="str">
        <f>'事業主控（こちらにご入力下さい）'!AV910</f>
        <v/>
      </c>
      <c r="E237" s="91">
        <f>'事業主控（こちらにご入力下さい）'!$F$924</f>
        <v>0</v>
      </c>
      <c r="F237" s="91" t="str">
        <f>'事業主控（こちらにご入力下さい）'!AW910</f>
        <v>下</v>
      </c>
      <c r="G237" s="91" t="str">
        <f>IF(ISERROR(VLOOKUP(E237,労務比率,'事業主控（こちらにご入力下さい）'!AX910,FALSE)),"",VLOOKUP(E237,労務比率,'事業主控（こちらにご入力下さい）'!AX910,FALSE))</f>
        <v/>
      </c>
      <c r="H237" s="91" t="str">
        <f>IF(ISERROR(VLOOKUP(E237,労務比率,'事業主控（こちらにご入力下さい）'!AX910+1,FALSE)),"",VLOOKUP(E237,労務比率,'事業主控（こちらにご入力下さい）'!AX910+1,FALSE))</f>
        <v/>
      </c>
      <c r="I237" s="91">
        <f>'事業主控（こちらにご入力下さい）'!AH911</f>
        <v>0</v>
      </c>
      <c r="J237" s="91">
        <f>'事業主控（こちらにご入力下さい）'!AH910</f>
        <v>0</v>
      </c>
      <c r="K237" s="91">
        <f>'事業主控（こちらにご入力下さい）'!AN910</f>
        <v>0</v>
      </c>
      <c r="L237" s="91">
        <f t="shared" si="30"/>
        <v>0</v>
      </c>
      <c r="M237" s="91">
        <f t="shared" si="32"/>
        <v>0</v>
      </c>
      <c r="N237" s="91">
        <f t="shared" si="31"/>
        <v>0</v>
      </c>
      <c r="O237" s="91">
        <f t="shared" si="33"/>
        <v>0</v>
      </c>
      <c r="R237" s="91">
        <f>IF(AND(J237=0,C237&gt;=設定シート!E$85,C237&lt;=設定シート!G$85),1,0)</f>
        <v>0</v>
      </c>
    </row>
    <row r="238" spans="1:18" ht="15" customHeight="1" x14ac:dyDescent="0.15">
      <c r="B238" s="91">
        <v>4</v>
      </c>
      <c r="C238" s="91" t="str">
        <f>'事業主控（こちらにご入力下さい）'!AV912</f>
        <v/>
      </c>
      <c r="E238" s="91">
        <f>'事業主控（こちらにご入力下さい）'!$F$924</f>
        <v>0</v>
      </c>
      <c r="F238" s="91" t="str">
        <f>'事業主控（こちらにご入力下さい）'!AW912</f>
        <v>下</v>
      </c>
      <c r="G238" s="91" t="str">
        <f>IF(ISERROR(VLOOKUP(E238,労務比率,'事業主控（こちらにご入力下さい）'!AX912,FALSE)),"",VLOOKUP(E238,労務比率,'事業主控（こちらにご入力下さい）'!AX912,FALSE))</f>
        <v/>
      </c>
      <c r="H238" s="91" t="str">
        <f>IF(ISERROR(VLOOKUP(E238,労務比率,'事業主控（こちらにご入力下さい）'!AX912+1,FALSE)),"",VLOOKUP(E238,労務比率,'事業主控（こちらにご入力下さい）'!AX912+1,FALSE))</f>
        <v/>
      </c>
      <c r="I238" s="91">
        <f>'事業主控（こちらにご入力下さい）'!AH913</f>
        <v>0</v>
      </c>
      <c r="J238" s="91">
        <f>'事業主控（こちらにご入力下さい）'!AH912</f>
        <v>0</v>
      </c>
      <c r="K238" s="91">
        <f>'事業主控（こちらにご入力下さい）'!AN912</f>
        <v>0</v>
      </c>
      <c r="L238" s="91">
        <f t="shared" si="30"/>
        <v>0</v>
      </c>
      <c r="M238" s="91">
        <f t="shared" si="32"/>
        <v>0</v>
      </c>
      <c r="N238" s="91">
        <f t="shared" si="31"/>
        <v>0</v>
      </c>
      <c r="O238" s="91">
        <f t="shared" si="33"/>
        <v>0</v>
      </c>
      <c r="R238" s="91">
        <f>IF(AND(J238=0,C238&gt;=設定シート!E$85,C238&lt;=設定シート!G$85),1,0)</f>
        <v>0</v>
      </c>
    </row>
    <row r="239" spans="1:18" ht="15" customHeight="1" x14ac:dyDescent="0.15">
      <c r="B239" s="91">
        <v>5</v>
      </c>
      <c r="C239" s="91" t="str">
        <f>'事業主控（こちらにご入力下さい）'!AV914</f>
        <v/>
      </c>
      <c r="E239" s="91">
        <f>'事業主控（こちらにご入力下さい）'!$F$924</f>
        <v>0</v>
      </c>
      <c r="F239" s="91" t="str">
        <f>'事業主控（こちらにご入力下さい）'!AW914</f>
        <v>下</v>
      </c>
      <c r="G239" s="91" t="str">
        <f>IF(ISERROR(VLOOKUP(E239,労務比率,'事業主控（こちらにご入力下さい）'!AX914,FALSE)),"",VLOOKUP(E239,労務比率,'事業主控（こちらにご入力下さい）'!AX914,FALSE))</f>
        <v/>
      </c>
      <c r="H239" s="91" t="str">
        <f>IF(ISERROR(VLOOKUP(E239,労務比率,'事業主控（こちらにご入力下さい）'!AX914+1,FALSE)),"",VLOOKUP(E239,労務比率,'事業主控（こちらにご入力下さい）'!AX914+1,FALSE))</f>
        <v/>
      </c>
      <c r="I239" s="91">
        <f>'事業主控（こちらにご入力下さい）'!AH915</f>
        <v>0</v>
      </c>
      <c r="J239" s="91">
        <f>'事業主控（こちらにご入力下さい）'!AH914</f>
        <v>0</v>
      </c>
      <c r="K239" s="91">
        <f>'事業主控（こちらにご入力下さい）'!AN914</f>
        <v>0</v>
      </c>
      <c r="L239" s="91">
        <f t="shared" si="30"/>
        <v>0</v>
      </c>
      <c r="M239" s="91">
        <f t="shared" si="32"/>
        <v>0</v>
      </c>
      <c r="N239" s="91">
        <f t="shared" si="31"/>
        <v>0</v>
      </c>
      <c r="O239" s="91">
        <f t="shared" si="33"/>
        <v>0</v>
      </c>
      <c r="R239" s="91">
        <f>IF(AND(J239=0,C239&gt;=設定シート!E$85,C239&lt;=設定シート!G$85),1,0)</f>
        <v>0</v>
      </c>
    </row>
    <row r="240" spans="1:18" ht="15" customHeight="1" x14ac:dyDescent="0.15">
      <c r="B240" s="91">
        <v>6</v>
      </c>
      <c r="C240" s="91" t="str">
        <f>'事業主控（こちらにご入力下さい）'!AV916</f>
        <v/>
      </c>
      <c r="E240" s="91">
        <f>'事業主控（こちらにご入力下さい）'!$F$924</f>
        <v>0</v>
      </c>
      <c r="F240" s="91" t="str">
        <f>'事業主控（こちらにご入力下さい）'!AW916</f>
        <v>下</v>
      </c>
      <c r="G240" s="91" t="str">
        <f>IF(ISERROR(VLOOKUP(E240,労務比率,'事業主控（こちらにご入力下さい）'!AX916,FALSE)),"",VLOOKUP(E240,労務比率,'事業主控（こちらにご入力下さい）'!AX916,FALSE))</f>
        <v/>
      </c>
      <c r="H240" s="91" t="str">
        <f>IF(ISERROR(VLOOKUP(E240,労務比率,'事業主控（こちらにご入力下さい）'!AX916+1,FALSE)),"",VLOOKUP(E240,労務比率,'事業主控（こちらにご入力下さい）'!AX916+1,FALSE))</f>
        <v/>
      </c>
      <c r="I240" s="91">
        <f>'事業主控（こちらにご入力下さい）'!AH917</f>
        <v>0</v>
      </c>
      <c r="J240" s="91">
        <f>'事業主控（こちらにご入力下さい）'!AH916</f>
        <v>0</v>
      </c>
      <c r="K240" s="91">
        <f>'事業主控（こちらにご入力下さい）'!AN916</f>
        <v>0</v>
      </c>
      <c r="L240" s="91">
        <f t="shared" si="30"/>
        <v>0</v>
      </c>
      <c r="M240" s="91">
        <f t="shared" si="32"/>
        <v>0</v>
      </c>
      <c r="N240" s="91">
        <f t="shared" si="31"/>
        <v>0</v>
      </c>
      <c r="O240" s="91">
        <f t="shared" si="33"/>
        <v>0</v>
      </c>
      <c r="R240" s="91">
        <f>IF(AND(J240=0,C240&gt;=設定シート!E$85,C240&lt;=設定シート!G$85),1,0)</f>
        <v>0</v>
      </c>
    </row>
    <row r="241" spans="1:18" ht="15" customHeight="1" x14ac:dyDescent="0.15">
      <c r="B241" s="91">
        <v>7</v>
      </c>
      <c r="C241" s="91" t="str">
        <f>'事業主控（こちらにご入力下さい）'!AV918</f>
        <v/>
      </c>
      <c r="E241" s="91">
        <f>'事業主控（こちらにご入力下さい）'!$F$924</f>
        <v>0</v>
      </c>
      <c r="F241" s="91" t="str">
        <f>'事業主控（こちらにご入力下さい）'!AW918</f>
        <v>下</v>
      </c>
      <c r="G241" s="91" t="str">
        <f>IF(ISERROR(VLOOKUP(E241,労務比率,'事業主控（こちらにご入力下さい）'!AX918,FALSE)),"",VLOOKUP(E241,労務比率,'事業主控（こちらにご入力下さい）'!AX918,FALSE))</f>
        <v/>
      </c>
      <c r="H241" s="91" t="str">
        <f>IF(ISERROR(VLOOKUP(E241,労務比率,'事業主控（こちらにご入力下さい）'!AX918+1,FALSE)),"",VLOOKUP(E241,労務比率,'事業主控（こちらにご入力下さい）'!AX918+1,FALSE))</f>
        <v/>
      </c>
      <c r="I241" s="91">
        <f>'事業主控（こちらにご入力下さい）'!AH919</f>
        <v>0</v>
      </c>
      <c r="J241" s="91">
        <f>'事業主控（こちらにご入力下さい）'!AH918</f>
        <v>0</v>
      </c>
      <c r="K241" s="91">
        <f>'事業主控（こちらにご入力下さい）'!AN918</f>
        <v>0</v>
      </c>
      <c r="L241" s="91">
        <f t="shared" si="30"/>
        <v>0</v>
      </c>
      <c r="M241" s="91">
        <f t="shared" si="32"/>
        <v>0</v>
      </c>
      <c r="N241" s="91">
        <f t="shared" si="31"/>
        <v>0</v>
      </c>
      <c r="O241" s="91">
        <f t="shared" si="33"/>
        <v>0</v>
      </c>
      <c r="R241" s="91">
        <f>IF(AND(J241=0,C241&gt;=設定シート!E$85,C241&lt;=設定シート!G$85),1,0)</f>
        <v>0</v>
      </c>
    </row>
    <row r="242" spans="1:18" ht="15" customHeight="1" x14ac:dyDescent="0.15">
      <c r="B242" s="91">
        <v>8</v>
      </c>
      <c r="C242" s="91" t="str">
        <f>'事業主控（こちらにご入力下さい）'!AV920</f>
        <v/>
      </c>
      <c r="E242" s="91">
        <f>'事業主控（こちらにご入力下さい）'!$F$924</f>
        <v>0</v>
      </c>
      <c r="F242" s="91" t="str">
        <f>'事業主控（こちらにご入力下さい）'!AW920</f>
        <v>下</v>
      </c>
      <c r="G242" s="91" t="str">
        <f>IF(ISERROR(VLOOKUP(E242,労務比率,'事業主控（こちらにご入力下さい）'!AX920,FALSE)),"",VLOOKUP(E242,労務比率,'事業主控（こちらにご入力下さい）'!AX920,FALSE))</f>
        <v/>
      </c>
      <c r="H242" s="91" t="str">
        <f>IF(ISERROR(VLOOKUP(E242,労務比率,'事業主控（こちらにご入力下さい）'!AX920+1,FALSE)),"",VLOOKUP(E242,労務比率,'事業主控（こちらにご入力下さい）'!AX920+1,FALSE))</f>
        <v/>
      </c>
      <c r="I242" s="91">
        <f>'事業主控（こちらにご入力下さい）'!AH921</f>
        <v>0</v>
      </c>
      <c r="J242" s="91">
        <f>'事業主控（こちらにご入力下さい）'!AH920</f>
        <v>0</v>
      </c>
      <c r="K242" s="91">
        <f>'事業主控（こちらにご入力下さい）'!AN920</f>
        <v>0</v>
      </c>
      <c r="L242" s="91">
        <f t="shared" si="30"/>
        <v>0</v>
      </c>
      <c r="M242" s="91">
        <f t="shared" si="32"/>
        <v>0</v>
      </c>
      <c r="N242" s="91">
        <f t="shared" si="31"/>
        <v>0</v>
      </c>
      <c r="O242" s="91">
        <f t="shared" si="33"/>
        <v>0</v>
      </c>
      <c r="R242" s="91">
        <f>IF(AND(J242=0,C242&gt;=設定シート!E$85,C242&lt;=設定シート!G$85),1,0)</f>
        <v>0</v>
      </c>
    </row>
    <row r="243" spans="1:18" ht="15" customHeight="1" x14ac:dyDescent="0.15">
      <c r="B243" s="91">
        <v>9</v>
      </c>
      <c r="C243" s="91" t="str">
        <f>'事業主控（こちらにご入力下さい）'!AV922</f>
        <v/>
      </c>
      <c r="E243" s="91">
        <f>'事業主控（こちらにご入力下さい）'!$F$924</f>
        <v>0</v>
      </c>
      <c r="F243" s="91" t="str">
        <f>'事業主控（こちらにご入力下さい）'!AW922</f>
        <v>下</v>
      </c>
      <c r="G243" s="91" t="str">
        <f>IF(ISERROR(VLOOKUP(E243,労務比率,'事業主控（こちらにご入力下さい）'!AX922,FALSE)),"",VLOOKUP(E243,労務比率,'事業主控（こちらにご入力下さい）'!AX922,FALSE))</f>
        <v/>
      </c>
      <c r="H243" s="91" t="str">
        <f>IF(ISERROR(VLOOKUP(E243,労務比率,'事業主控（こちらにご入力下さい）'!AX922+1,FALSE)),"",VLOOKUP(E243,労務比率,'事業主控（こちらにご入力下さい）'!AX922+1,FALSE))</f>
        <v/>
      </c>
      <c r="I243" s="91">
        <f>'事業主控（こちらにご入力下さい）'!AH923</f>
        <v>0</v>
      </c>
      <c r="J243" s="91">
        <f>'事業主控（こちらにご入力下さい）'!AH922</f>
        <v>0</v>
      </c>
      <c r="K243" s="91">
        <f>'事業主控（こちらにご入力下さい）'!AN922</f>
        <v>0</v>
      </c>
      <c r="L243" s="91">
        <f t="shared" ref="L243:L307" si="34">IF(ISERROR(INT((ROUNDDOWN(I243*G243/100,0)+K243)/1000)),0,INT((ROUNDDOWN(I243*G243/100,0)+K243)/1000))</f>
        <v>0</v>
      </c>
      <c r="M243" s="91">
        <f t="shared" si="32"/>
        <v>0</v>
      </c>
      <c r="N243" s="91">
        <f t="shared" ref="N243:N306" si="35">IF(R243=1,0,I243)</f>
        <v>0</v>
      </c>
      <c r="O243" s="91">
        <f t="shared" si="33"/>
        <v>0</v>
      </c>
      <c r="R243" s="91">
        <f>IF(AND(J243=0,C243&gt;=設定シート!E$85,C243&lt;=設定シート!G$85),1,0)</f>
        <v>0</v>
      </c>
    </row>
    <row r="244" spans="1:18" ht="15" customHeight="1" x14ac:dyDescent="0.15">
      <c r="A244" s="91">
        <v>23</v>
      </c>
      <c r="B244" s="91">
        <v>1</v>
      </c>
      <c r="C244" s="91" t="str">
        <f>'事業主控（こちらにご入力下さい）'!AV947</f>
        <v/>
      </c>
      <c r="E244" s="91">
        <f>'事業主控（こちらにご入力下さい）'!$F$965</f>
        <v>0</v>
      </c>
      <c r="F244" s="91" t="str">
        <f>'事業主控（こちらにご入力下さい）'!AW947</f>
        <v>下</v>
      </c>
      <c r="G244" s="91" t="str">
        <f>IF(ISERROR(VLOOKUP(E244,労務比率,'事業主控（こちらにご入力下さい）'!AX947,FALSE)),"",VLOOKUP(E244,労務比率,'事業主控（こちらにご入力下さい）'!AX947,FALSE))</f>
        <v/>
      </c>
      <c r="H244" s="91" t="str">
        <f>IF(ISERROR(VLOOKUP(E244,労務比率,'事業主控（こちらにご入力下さい）'!AX947+1,FALSE)),"",VLOOKUP(E244,労務比率,'事業主控（こちらにご入力下さい）'!AX947+1,FALSE))</f>
        <v/>
      </c>
      <c r="I244" s="91">
        <f>'事業主控（こちらにご入力下さい）'!AH948</f>
        <v>0</v>
      </c>
      <c r="J244" s="91">
        <f>'事業主控（こちらにご入力下さい）'!AH947</f>
        <v>0</v>
      </c>
      <c r="K244" s="91">
        <f>'事業主控（こちらにご入力下さい）'!AN947</f>
        <v>0</v>
      </c>
      <c r="L244" s="91">
        <f t="shared" si="34"/>
        <v>0</v>
      </c>
      <c r="M244" s="91">
        <f t="shared" si="32"/>
        <v>0</v>
      </c>
      <c r="N244" s="91">
        <f t="shared" si="35"/>
        <v>0</v>
      </c>
      <c r="O244" s="91">
        <f t="shared" si="33"/>
        <v>0</v>
      </c>
      <c r="P244" s="91">
        <f>INT(SUMIF(O244:O252,0,I244:I252)*105/108)</f>
        <v>0</v>
      </c>
      <c r="Q244" s="91">
        <f>INT(P244*IF(COUNTIF(R244:R252,1)=0,0,SUMIF(R244:R252,1,G244:G252)/COUNTIF(R244:R252,1))/100)</f>
        <v>0</v>
      </c>
      <c r="R244" s="91">
        <f>IF(AND(J244=0,C244&gt;=設定シート!E$85,C244&lt;=設定シート!G$85),1,0)</f>
        <v>0</v>
      </c>
    </row>
    <row r="245" spans="1:18" ht="15" customHeight="1" x14ac:dyDescent="0.15">
      <c r="B245" s="91">
        <v>2</v>
      </c>
      <c r="C245" s="91" t="str">
        <f>'事業主控（こちらにご入力下さい）'!AV949</f>
        <v/>
      </c>
      <c r="E245" s="91">
        <f>'事業主控（こちらにご入力下さい）'!$F$965</f>
        <v>0</v>
      </c>
      <c r="F245" s="91" t="str">
        <f>'事業主控（こちらにご入力下さい）'!AW949</f>
        <v>下</v>
      </c>
      <c r="G245" s="91" t="str">
        <f>IF(ISERROR(VLOOKUP(E245,労務比率,'事業主控（こちらにご入力下さい）'!AX949,FALSE)),"",VLOOKUP(E245,労務比率,'事業主控（こちらにご入力下さい）'!AX949,FALSE))</f>
        <v/>
      </c>
      <c r="H245" s="91" t="str">
        <f>IF(ISERROR(VLOOKUP(E245,労務比率,'事業主控（こちらにご入力下さい）'!AX949+1,FALSE)),"",VLOOKUP(E245,労務比率,'事業主控（こちらにご入力下さい）'!AX949+1,FALSE))</f>
        <v/>
      </c>
      <c r="I245" s="91">
        <f>'事業主控（こちらにご入力下さい）'!AH950</f>
        <v>0</v>
      </c>
      <c r="J245" s="91">
        <f>'事業主控（こちらにご入力下さい）'!AH949</f>
        <v>0</v>
      </c>
      <c r="K245" s="91">
        <f>'事業主控（こちらにご入力下さい）'!AN949</f>
        <v>0</v>
      </c>
      <c r="L245" s="91">
        <f t="shared" si="34"/>
        <v>0</v>
      </c>
      <c r="M245" s="91">
        <f t="shared" si="32"/>
        <v>0</v>
      </c>
      <c r="N245" s="91">
        <f t="shared" si="35"/>
        <v>0</v>
      </c>
      <c r="O245" s="91">
        <f t="shared" si="33"/>
        <v>0</v>
      </c>
      <c r="R245" s="91">
        <f>IF(AND(J245=0,C245&gt;=設定シート!E$85,C245&lt;=設定シート!G$85),1,0)</f>
        <v>0</v>
      </c>
    </row>
    <row r="246" spans="1:18" ht="15" customHeight="1" x14ac:dyDescent="0.15">
      <c r="B246" s="91">
        <v>3</v>
      </c>
      <c r="C246" s="91" t="str">
        <f>'事業主控（こちらにご入力下さい）'!AV951</f>
        <v/>
      </c>
      <c r="E246" s="91">
        <f>'事業主控（こちらにご入力下さい）'!$F$965</f>
        <v>0</v>
      </c>
      <c r="F246" s="91" t="str">
        <f>'事業主控（こちらにご入力下さい）'!AW951</f>
        <v>下</v>
      </c>
      <c r="G246" s="91" t="str">
        <f>IF(ISERROR(VLOOKUP(E246,労務比率,'事業主控（こちらにご入力下さい）'!AX951,FALSE)),"",VLOOKUP(E246,労務比率,'事業主控（こちらにご入力下さい）'!AX951,FALSE))</f>
        <v/>
      </c>
      <c r="H246" s="91" t="str">
        <f>IF(ISERROR(VLOOKUP(E246,労務比率,'事業主控（こちらにご入力下さい）'!AX951+1,FALSE)),"",VLOOKUP(E246,労務比率,'事業主控（こちらにご入力下さい）'!AX951+1,FALSE))</f>
        <v/>
      </c>
      <c r="I246" s="91">
        <f>'事業主控（こちらにご入力下さい）'!AH952</f>
        <v>0</v>
      </c>
      <c r="J246" s="91">
        <f>'事業主控（こちらにご入力下さい）'!AH951</f>
        <v>0</v>
      </c>
      <c r="K246" s="91">
        <f>'事業主控（こちらにご入力下さい）'!AN951</f>
        <v>0</v>
      </c>
      <c r="L246" s="91">
        <f t="shared" si="34"/>
        <v>0</v>
      </c>
      <c r="M246" s="91">
        <f t="shared" si="32"/>
        <v>0</v>
      </c>
      <c r="N246" s="91">
        <f t="shared" si="35"/>
        <v>0</v>
      </c>
      <c r="O246" s="91">
        <f t="shared" si="33"/>
        <v>0</v>
      </c>
      <c r="R246" s="91">
        <f>IF(AND(J246=0,C246&gt;=設定シート!E$85,C246&lt;=設定シート!G$85),1,0)</f>
        <v>0</v>
      </c>
    </row>
    <row r="247" spans="1:18" ht="15" customHeight="1" x14ac:dyDescent="0.15">
      <c r="B247" s="91">
        <v>4</v>
      </c>
      <c r="C247" s="91" t="str">
        <f>'事業主控（こちらにご入力下さい）'!AV953</f>
        <v/>
      </c>
      <c r="E247" s="91">
        <f>'事業主控（こちらにご入力下さい）'!$F$965</f>
        <v>0</v>
      </c>
      <c r="F247" s="91" t="str">
        <f>'事業主控（こちらにご入力下さい）'!AW953</f>
        <v>下</v>
      </c>
      <c r="G247" s="91" t="str">
        <f>IF(ISERROR(VLOOKUP(E247,労務比率,'事業主控（こちらにご入力下さい）'!AX953,FALSE)),"",VLOOKUP(E247,労務比率,'事業主控（こちらにご入力下さい）'!AX953,FALSE))</f>
        <v/>
      </c>
      <c r="H247" s="91" t="str">
        <f>IF(ISERROR(VLOOKUP(E247,労務比率,'事業主控（こちらにご入力下さい）'!AX953+1,FALSE)),"",VLOOKUP(E247,労務比率,'事業主控（こちらにご入力下さい）'!AX953+1,FALSE))</f>
        <v/>
      </c>
      <c r="I247" s="91">
        <f>'事業主控（こちらにご入力下さい）'!AH954</f>
        <v>0</v>
      </c>
      <c r="J247" s="91">
        <f>'事業主控（こちらにご入力下さい）'!AH953</f>
        <v>0</v>
      </c>
      <c r="K247" s="91">
        <f>'事業主控（こちらにご入力下さい）'!AN953</f>
        <v>0</v>
      </c>
      <c r="L247" s="91">
        <f t="shared" si="34"/>
        <v>0</v>
      </c>
      <c r="M247" s="91">
        <f t="shared" si="32"/>
        <v>0</v>
      </c>
      <c r="N247" s="91">
        <f t="shared" si="35"/>
        <v>0</v>
      </c>
      <c r="O247" s="91">
        <f t="shared" si="33"/>
        <v>0</v>
      </c>
      <c r="R247" s="91">
        <f>IF(AND(J247=0,C247&gt;=設定シート!E$85,C247&lt;=設定シート!G$85),1,0)</f>
        <v>0</v>
      </c>
    </row>
    <row r="248" spans="1:18" ht="15" customHeight="1" x14ac:dyDescent="0.15">
      <c r="B248" s="91">
        <v>5</v>
      </c>
      <c r="C248" s="91" t="str">
        <f>'事業主控（こちらにご入力下さい）'!AV955</f>
        <v/>
      </c>
      <c r="E248" s="91">
        <f>'事業主控（こちらにご入力下さい）'!$F$965</f>
        <v>0</v>
      </c>
      <c r="F248" s="91" t="str">
        <f>'事業主控（こちらにご入力下さい）'!AW955</f>
        <v>下</v>
      </c>
      <c r="G248" s="91" t="str">
        <f>IF(ISERROR(VLOOKUP(E248,労務比率,'事業主控（こちらにご入力下さい）'!AX955,FALSE)),"",VLOOKUP(E248,労務比率,'事業主控（こちらにご入力下さい）'!AX955,FALSE))</f>
        <v/>
      </c>
      <c r="H248" s="91" t="str">
        <f>IF(ISERROR(VLOOKUP(E248,労務比率,'事業主控（こちらにご入力下さい）'!AX955+1,FALSE)),"",VLOOKUP(E248,労務比率,'事業主控（こちらにご入力下さい）'!AX955+1,FALSE))</f>
        <v/>
      </c>
      <c r="I248" s="91">
        <f>'事業主控（こちらにご入力下さい）'!AH956</f>
        <v>0</v>
      </c>
      <c r="J248" s="91">
        <f>'事業主控（こちらにご入力下さい）'!AH955</f>
        <v>0</v>
      </c>
      <c r="K248" s="91">
        <f>'事業主控（こちらにご入力下さい）'!AN955</f>
        <v>0</v>
      </c>
      <c r="L248" s="91">
        <f t="shared" si="34"/>
        <v>0</v>
      </c>
      <c r="M248" s="91">
        <f t="shared" ref="M248:M311" si="36">IF(ISERROR(L248*H248),0,L248*H248)</f>
        <v>0</v>
      </c>
      <c r="N248" s="91">
        <f t="shared" si="35"/>
        <v>0</v>
      </c>
      <c r="O248" s="91">
        <f t="shared" si="33"/>
        <v>0</v>
      </c>
      <c r="R248" s="91">
        <f>IF(AND(J248=0,C248&gt;=設定シート!E$85,C248&lt;=設定シート!G$85),1,0)</f>
        <v>0</v>
      </c>
    </row>
    <row r="249" spans="1:18" ht="15" customHeight="1" x14ac:dyDescent="0.15">
      <c r="B249" s="91">
        <v>6</v>
      </c>
      <c r="C249" s="91" t="str">
        <f>'事業主控（こちらにご入力下さい）'!AV957</f>
        <v/>
      </c>
      <c r="E249" s="91">
        <f>'事業主控（こちらにご入力下さい）'!$F$965</f>
        <v>0</v>
      </c>
      <c r="F249" s="91" t="str">
        <f>'事業主控（こちらにご入力下さい）'!AW957</f>
        <v>下</v>
      </c>
      <c r="G249" s="91" t="str">
        <f>IF(ISERROR(VLOOKUP(E249,労務比率,'事業主控（こちらにご入力下さい）'!AX957,FALSE)),"",VLOOKUP(E249,労務比率,'事業主控（こちらにご入力下さい）'!AX957,FALSE))</f>
        <v/>
      </c>
      <c r="H249" s="91" t="str">
        <f>IF(ISERROR(VLOOKUP(E249,労務比率,'事業主控（こちらにご入力下さい）'!AX957+1,FALSE)),"",VLOOKUP(E249,労務比率,'事業主控（こちらにご入力下さい）'!AX957+1,FALSE))</f>
        <v/>
      </c>
      <c r="I249" s="91">
        <f>'事業主控（こちらにご入力下さい）'!AH958</f>
        <v>0</v>
      </c>
      <c r="J249" s="91">
        <f>'事業主控（こちらにご入力下さい）'!AH957</f>
        <v>0</v>
      </c>
      <c r="K249" s="91">
        <f>'事業主控（こちらにご入力下さい）'!AN957</f>
        <v>0</v>
      </c>
      <c r="L249" s="91">
        <f t="shared" si="34"/>
        <v>0</v>
      </c>
      <c r="M249" s="91">
        <f t="shared" si="36"/>
        <v>0</v>
      </c>
      <c r="N249" s="91">
        <f t="shared" si="35"/>
        <v>0</v>
      </c>
      <c r="O249" s="91">
        <f t="shared" si="33"/>
        <v>0</v>
      </c>
      <c r="R249" s="91">
        <f>IF(AND(J249=0,C249&gt;=設定シート!E$85,C249&lt;=設定シート!G$85),1,0)</f>
        <v>0</v>
      </c>
    </row>
    <row r="250" spans="1:18" ht="15" customHeight="1" x14ac:dyDescent="0.15">
      <c r="B250" s="91">
        <v>7</v>
      </c>
      <c r="C250" s="91" t="str">
        <f>'事業主控（こちらにご入力下さい）'!AV959</f>
        <v/>
      </c>
      <c r="E250" s="91">
        <f>'事業主控（こちらにご入力下さい）'!$F$965</f>
        <v>0</v>
      </c>
      <c r="F250" s="91" t="str">
        <f>'事業主控（こちらにご入力下さい）'!AW959</f>
        <v>下</v>
      </c>
      <c r="G250" s="91" t="str">
        <f>IF(ISERROR(VLOOKUP(E250,労務比率,'事業主控（こちらにご入力下さい）'!AX959,FALSE)),"",VLOOKUP(E250,労務比率,'事業主控（こちらにご入力下さい）'!AX959,FALSE))</f>
        <v/>
      </c>
      <c r="H250" s="91" t="str">
        <f>IF(ISERROR(VLOOKUP(E250,労務比率,'事業主控（こちらにご入力下さい）'!AX959+1,FALSE)),"",VLOOKUP(E250,労務比率,'事業主控（こちらにご入力下さい）'!AX959+1,FALSE))</f>
        <v/>
      </c>
      <c r="I250" s="91">
        <f>'事業主控（こちらにご入力下さい）'!AH960</f>
        <v>0</v>
      </c>
      <c r="J250" s="91">
        <f>'事業主控（こちらにご入力下さい）'!AH959</f>
        <v>0</v>
      </c>
      <c r="K250" s="91">
        <f>'事業主控（こちらにご入力下さい）'!AN959</f>
        <v>0</v>
      </c>
      <c r="L250" s="91">
        <f t="shared" si="34"/>
        <v>0</v>
      </c>
      <c r="M250" s="91">
        <f t="shared" si="36"/>
        <v>0</v>
      </c>
      <c r="N250" s="91">
        <f t="shared" si="35"/>
        <v>0</v>
      </c>
      <c r="O250" s="91">
        <f t="shared" si="33"/>
        <v>0</v>
      </c>
      <c r="R250" s="91">
        <f>IF(AND(J250=0,C250&gt;=設定シート!E$85,C250&lt;=設定シート!G$85),1,0)</f>
        <v>0</v>
      </c>
    </row>
    <row r="251" spans="1:18" ht="15" customHeight="1" x14ac:dyDescent="0.15">
      <c r="B251" s="91">
        <v>8</v>
      </c>
      <c r="C251" s="91" t="str">
        <f>'事業主控（こちらにご入力下さい）'!AV961</f>
        <v/>
      </c>
      <c r="E251" s="91">
        <f>'事業主控（こちらにご入力下さい）'!$F$965</f>
        <v>0</v>
      </c>
      <c r="F251" s="91" t="str">
        <f>'事業主控（こちらにご入力下さい）'!AW961</f>
        <v>下</v>
      </c>
      <c r="G251" s="91" t="str">
        <f>IF(ISERROR(VLOOKUP(E251,労務比率,'事業主控（こちらにご入力下さい）'!AX961,FALSE)),"",VLOOKUP(E251,労務比率,'事業主控（こちらにご入力下さい）'!AX961,FALSE))</f>
        <v/>
      </c>
      <c r="H251" s="91" t="str">
        <f>IF(ISERROR(VLOOKUP(E251,労務比率,'事業主控（こちらにご入力下さい）'!AX961+1,FALSE)),"",VLOOKUP(E251,労務比率,'事業主控（こちらにご入力下さい）'!AX961+1,FALSE))</f>
        <v/>
      </c>
      <c r="I251" s="91">
        <f>'事業主控（こちらにご入力下さい）'!AH962</f>
        <v>0</v>
      </c>
      <c r="J251" s="91">
        <f>'事業主控（こちらにご入力下さい）'!AH961</f>
        <v>0</v>
      </c>
      <c r="K251" s="91">
        <f>'事業主控（こちらにご入力下さい）'!AN961</f>
        <v>0</v>
      </c>
      <c r="L251" s="91">
        <f t="shared" si="34"/>
        <v>0</v>
      </c>
      <c r="M251" s="91">
        <f t="shared" si="36"/>
        <v>0</v>
      </c>
      <c r="N251" s="91">
        <f t="shared" si="35"/>
        <v>0</v>
      </c>
      <c r="O251" s="91">
        <f t="shared" si="33"/>
        <v>0</v>
      </c>
      <c r="R251" s="91">
        <f>IF(AND(J251=0,C251&gt;=設定シート!E$85,C251&lt;=設定シート!G$85),1,0)</f>
        <v>0</v>
      </c>
    </row>
    <row r="252" spans="1:18" ht="15" customHeight="1" x14ac:dyDescent="0.15">
      <c r="B252" s="91">
        <v>9</v>
      </c>
      <c r="C252" s="91" t="str">
        <f>'事業主控（こちらにご入力下さい）'!AV963</f>
        <v/>
      </c>
      <c r="E252" s="91">
        <f>'事業主控（こちらにご入力下さい）'!$F$965</f>
        <v>0</v>
      </c>
      <c r="F252" s="91" t="str">
        <f>'事業主控（こちらにご入力下さい）'!AW963</f>
        <v>下</v>
      </c>
      <c r="G252" s="91" t="str">
        <f>IF(ISERROR(VLOOKUP(E252,労務比率,'事業主控（こちらにご入力下さい）'!AX963,FALSE)),"",VLOOKUP(E252,労務比率,'事業主控（こちらにご入力下さい）'!AX963,FALSE))</f>
        <v/>
      </c>
      <c r="H252" s="91" t="str">
        <f>IF(ISERROR(VLOOKUP(E252,労務比率,'事業主控（こちらにご入力下さい）'!AX963+1,FALSE)),"",VLOOKUP(E252,労務比率,'事業主控（こちらにご入力下さい）'!AX963+1,FALSE))</f>
        <v/>
      </c>
      <c r="I252" s="91">
        <f>'事業主控（こちらにご入力下さい）'!AH964</f>
        <v>0</v>
      </c>
      <c r="J252" s="91">
        <f>'事業主控（こちらにご入力下さい）'!AH963</f>
        <v>0</v>
      </c>
      <c r="K252" s="91">
        <f>'事業主控（こちらにご入力下さい）'!AN963</f>
        <v>0</v>
      </c>
      <c r="L252" s="91">
        <f t="shared" si="34"/>
        <v>0</v>
      </c>
      <c r="M252" s="91">
        <f t="shared" si="36"/>
        <v>0</v>
      </c>
      <c r="N252" s="91">
        <f t="shared" si="35"/>
        <v>0</v>
      </c>
      <c r="O252" s="91">
        <f t="shared" si="33"/>
        <v>0</v>
      </c>
      <c r="R252" s="91">
        <f>IF(AND(J252=0,C252&gt;=設定シート!E$85,C252&lt;=設定シート!G$85),1,0)</f>
        <v>0</v>
      </c>
    </row>
    <row r="253" spans="1:18" ht="15" customHeight="1" x14ac:dyDescent="0.15">
      <c r="A253" s="91">
        <v>24</v>
      </c>
      <c r="B253" s="91">
        <v>1</v>
      </c>
      <c r="C253" s="91" t="str">
        <f>'事業主控（こちらにご入力下さい）'!AV988</f>
        <v/>
      </c>
      <c r="E253" s="91">
        <f>'事業主控（こちらにご入力下さい）'!$F$1006</f>
        <v>0</v>
      </c>
      <c r="F253" s="91" t="str">
        <f>'事業主控（こちらにご入力下さい）'!AW988</f>
        <v>下</v>
      </c>
      <c r="G253" s="91" t="str">
        <f>IF(ISERROR(VLOOKUP(E253,労務比率,'事業主控（こちらにご入力下さい）'!AX988,FALSE)),"",VLOOKUP(E253,労務比率,'事業主控（こちらにご入力下さい）'!AX988,FALSE))</f>
        <v/>
      </c>
      <c r="H253" s="91" t="str">
        <f>IF(ISERROR(VLOOKUP(E253,労務比率,'事業主控（こちらにご入力下さい）'!AX988+1,FALSE)),"",VLOOKUP(E253,労務比率,'事業主控（こちらにご入力下さい）'!AX988+1,FALSE))</f>
        <v/>
      </c>
      <c r="I253" s="91">
        <f>'事業主控（こちらにご入力下さい）'!AH989</f>
        <v>0</v>
      </c>
      <c r="J253" s="91">
        <f>'事業主控（こちらにご入力下さい）'!AH988</f>
        <v>0</v>
      </c>
      <c r="K253" s="91">
        <f>'事業主控（こちらにご入力下さい）'!AN988</f>
        <v>0</v>
      </c>
      <c r="L253" s="91">
        <f t="shared" si="34"/>
        <v>0</v>
      </c>
      <c r="M253" s="91">
        <f t="shared" si="36"/>
        <v>0</v>
      </c>
      <c r="N253" s="91">
        <f t="shared" si="35"/>
        <v>0</v>
      </c>
      <c r="O253" s="91">
        <f t="shared" si="33"/>
        <v>0</v>
      </c>
      <c r="P253" s="91">
        <f>INT(SUMIF(O253:O261,0,I253:I261)*105/108)</f>
        <v>0</v>
      </c>
      <c r="Q253" s="91">
        <f>INT(P253*IF(COUNTIF(R253:R261,1)=0,0,SUMIF(R253:R261,1,G253:G261)/COUNTIF(R253:R261,1))/100)</f>
        <v>0</v>
      </c>
      <c r="R253" s="91">
        <f>IF(AND(J253=0,C253&gt;=設定シート!E$85,C253&lt;=設定シート!G$85),1,0)</f>
        <v>0</v>
      </c>
    </row>
    <row r="254" spans="1:18" ht="15" customHeight="1" x14ac:dyDescent="0.15">
      <c r="B254" s="91">
        <v>2</v>
      </c>
      <c r="C254" s="91" t="str">
        <f>'事業主控（こちらにご入力下さい）'!AV990</f>
        <v/>
      </c>
      <c r="E254" s="91">
        <f>'事業主控（こちらにご入力下さい）'!$F$1006</f>
        <v>0</v>
      </c>
      <c r="F254" s="91" t="str">
        <f>'事業主控（こちらにご入力下さい）'!AW990</f>
        <v>下</v>
      </c>
      <c r="G254" s="91" t="str">
        <f>IF(ISERROR(VLOOKUP(E254,労務比率,'事業主控（こちらにご入力下さい）'!AX990,FALSE)),"",VLOOKUP(E254,労務比率,'事業主控（こちらにご入力下さい）'!AX990,FALSE))</f>
        <v/>
      </c>
      <c r="H254" s="91" t="str">
        <f>IF(ISERROR(VLOOKUP(E254,労務比率,'事業主控（こちらにご入力下さい）'!AX990+1,FALSE)),"",VLOOKUP(E254,労務比率,'事業主控（こちらにご入力下さい）'!AX990+1,FALSE))</f>
        <v/>
      </c>
      <c r="I254" s="91">
        <f>'事業主控（こちらにご入力下さい）'!AH991</f>
        <v>0</v>
      </c>
      <c r="J254" s="91">
        <f>'事業主控（こちらにご入力下さい）'!AH990</f>
        <v>0</v>
      </c>
      <c r="K254" s="91">
        <f>'事業主控（こちらにご入力下さい）'!AN990</f>
        <v>0</v>
      </c>
      <c r="L254" s="91">
        <f t="shared" si="34"/>
        <v>0</v>
      </c>
      <c r="M254" s="91">
        <f t="shared" si="36"/>
        <v>0</v>
      </c>
      <c r="N254" s="91">
        <f t="shared" si="35"/>
        <v>0</v>
      </c>
      <c r="O254" s="91">
        <f t="shared" si="33"/>
        <v>0</v>
      </c>
      <c r="R254" s="91">
        <f>IF(AND(J254=0,C254&gt;=設定シート!E$85,C254&lt;=設定シート!G$85),1,0)</f>
        <v>0</v>
      </c>
    </row>
    <row r="255" spans="1:18" ht="15" customHeight="1" x14ac:dyDescent="0.15">
      <c r="B255" s="91">
        <v>3</v>
      </c>
      <c r="C255" s="91" t="str">
        <f>'事業主控（こちらにご入力下さい）'!AV992</f>
        <v/>
      </c>
      <c r="E255" s="91">
        <f>'事業主控（こちらにご入力下さい）'!$F$1006</f>
        <v>0</v>
      </c>
      <c r="F255" s="91" t="str">
        <f>'事業主控（こちらにご入力下さい）'!AW992</f>
        <v>下</v>
      </c>
      <c r="G255" s="91" t="str">
        <f>IF(ISERROR(VLOOKUP(E255,労務比率,'事業主控（こちらにご入力下さい）'!AX992,FALSE)),"",VLOOKUP(E255,労務比率,'事業主控（こちらにご入力下さい）'!AX992,FALSE))</f>
        <v/>
      </c>
      <c r="H255" s="91" t="str">
        <f>IF(ISERROR(VLOOKUP(E255,労務比率,'事業主控（こちらにご入力下さい）'!AX992+1,FALSE)),"",VLOOKUP(E255,労務比率,'事業主控（こちらにご入力下さい）'!AX992+1,FALSE))</f>
        <v/>
      </c>
      <c r="I255" s="91">
        <f>'事業主控（こちらにご入力下さい）'!AH993</f>
        <v>0</v>
      </c>
      <c r="J255" s="91">
        <f>'事業主控（こちらにご入力下さい）'!AH992</f>
        <v>0</v>
      </c>
      <c r="K255" s="91">
        <f>'事業主控（こちらにご入力下さい）'!AN992</f>
        <v>0</v>
      </c>
      <c r="L255" s="91">
        <f t="shared" si="34"/>
        <v>0</v>
      </c>
      <c r="M255" s="91">
        <f t="shared" si="36"/>
        <v>0</v>
      </c>
      <c r="N255" s="91">
        <f t="shared" si="35"/>
        <v>0</v>
      </c>
      <c r="O255" s="91">
        <f t="shared" si="33"/>
        <v>0</v>
      </c>
      <c r="R255" s="91">
        <f>IF(AND(J255=0,C255&gt;=設定シート!E$85,C255&lt;=設定シート!G$85),1,0)</f>
        <v>0</v>
      </c>
    </row>
    <row r="256" spans="1:18" ht="15" customHeight="1" x14ac:dyDescent="0.15">
      <c r="B256" s="91">
        <v>4</v>
      </c>
      <c r="C256" s="91" t="str">
        <f>'事業主控（こちらにご入力下さい）'!AV994</f>
        <v/>
      </c>
      <c r="E256" s="91">
        <f>'事業主控（こちらにご入力下さい）'!$F$1006</f>
        <v>0</v>
      </c>
      <c r="F256" s="91" t="str">
        <f>'事業主控（こちらにご入力下さい）'!AW994</f>
        <v>下</v>
      </c>
      <c r="G256" s="91" t="str">
        <f>IF(ISERROR(VLOOKUP(E256,労務比率,'事業主控（こちらにご入力下さい）'!AX994,FALSE)),"",VLOOKUP(E256,労務比率,'事業主控（こちらにご入力下さい）'!AX994,FALSE))</f>
        <v/>
      </c>
      <c r="H256" s="91" t="str">
        <f>IF(ISERROR(VLOOKUP(E256,労務比率,'事業主控（こちらにご入力下さい）'!AX994+1,FALSE)),"",VLOOKUP(E256,労務比率,'事業主控（こちらにご入力下さい）'!AX994+1,FALSE))</f>
        <v/>
      </c>
      <c r="I256" s="91">
        <f>'事業主控（こちらにご入力下さい）'!AH995</f>
        <v>0</v>
      </c>
      <c r="J256" s="91">
        <f>'事業主控（こちらにご入力下さい）'!AH994</f>
        <v>0</v>
      </c>
      <c r="K256" s="91">
        <f>'事業主控（こちらにご入力下さい）'!AN994</f>
        <v>0</v>
      </c>
      <c r="L256" s="91">
        <f t="shared" si="34"/>
        <v>0</v>
      </c>
      <c r="M256" s="91">
        <f t="shared" si="36"/>
        <v>0</v>
      </c>
      <c r="N256" s="91">
        <f t="shared" si="35"/>
        <v>0</v>
      </c>
      <c r="O256" s="91">
        <f t="shared" si="33"/>
        <v>0</v>
      </c>
      <c r="R256" s="91">
        <f>IF(AND(J256=0,C256&gt;=設定シート!E$85,C256&lt;=設定シート!G$85),1,0)</f>
        <v>0</v>
      </c>
    </row>
    <row r="257" spans="1:18" ht="15" customHeight="1" x14ac:dyDescent="0.15">
      <c r="B257" s="91">
        <v>5</v>
      </c>
      <c r="C257" s="91" t="str">
        <f>'事業主控（こちらにご入力下さい）'!AV996</f>
        <v/>
      </c>
      <c r="E257" s="91">
        <f>'事業主控（こちらにご入力下さい）'!$F$1006</f>
        <v>0</v>
      </c>
      <c r="F257" s="91" t="str">
        <f>'事業主控（こちらにご入力下さい）'!AW996</f>
        <v>下</v>
      </c>
      <c r="G257" s="91" t="str">
        <f>IF(ISERROR(VLOOKUP(E257,労務比率,'事業主控（こちらにご入力下さい）'!AX996,FALSE)),"",VLOOKUP(E257,労務比率,'事業主控（こちらにご入力下さい）'!AX996,FALSE))</f>
        <v/>
      </c>
      <c r="H257" s="91" t="str">
        <f>IF(ISERROR(VLOOKUP(E257,労務比率,'事業主控（こちらにご入力下さい）'!AX996+1,FALSE)),"",VLOOKUP(E257,労務比率,'事業主控（こちらにご入力下さい）'!AX996+1,FALSE))</f>
        <v/>
      </c>
      <c r="I257" s="91">
        <f>'事業主控（こちらにご入力下さい）'!AH997</f>
        <v>0</v>
      </c>
      <c r="J257" s="91">
        <f>'事業主控（こちらにご入力下さい）'!AH996</f>
        <v>0</v>
      </c>
      <c r="K257" s="91">
        <f>'事業主控（こちらにご入力下さい）'!AN996</f>
        <v>0</v>
      </c>
      <c r="L257" s="91">
        <f t="shared" si="34"/>
        <v>0</v>
      </c>
      <c r="M257" s="91">
        <f t="shared" si="36"/>
        <v>0</v>
      </c>
      <c r="N257" s="91">
        <f t="shared" si="35"/>
        <v>0</v>
      </c>
      <c r="O257" s="91">
        <f t="shared" si="33"/>
        <v>0</v>
      </c>
      <c r="R257" s="91">
        <f>IF(AND(J257=0,C257&gt;=設定シート!E$85,C257&lt;=設定シート!G$85),1,0)</f>
        <v>0</v>
      </c>
    </row>
    <row r="258" spans="1:18" ht="15" customHeight="1" x14ac:dyDescent="0.15">
      <c r="B258" s="91">
        <v>6</v>
      </c>
      <c r="C258" s="91" t="str">
        <f>'事業主控（こちらにご入力下さい）'!AV998</f>
        <v/>
      </c>
      <c r="E258" s="91">
        <f>'事業主控（こちらにご入力下さい）'!$F$1006</f>
        <v>0</v>
      </c>
      <c r="F258" s="91" t="str">
        <f>'事業主控（こちらにご入力下さい）'!AW998</f>
        <v>下</v>
      </c>
      <c r="G258" s="91" t="str">
        <f>IF(ISERROR(VLOOKUP(E258,労務比率,'事業主控（こちらにご入力下さい）'!AX998,FALSE)),"",VLOOKUP(E258,労務比率,'事業主控（こちらにご入力下さい）'!AX998,FALSE))</f>
        <v/>
      </c>
      <c r="H258" s="91" t="str">
        <f>IF(ISERROR(VLOOKUP(E258,労務比率,'事業主控（こちらにご入力下さい）'!AX998+1,FALSE)),"",VLOOKUP(E258,労務比率,'事業主控（こちらにご入力下さい）'!AX998+1,FALSE))</f>
        <v/>
      </c>
      <c r="I258" s="91">
        <f>'事業主控（こちらにご入力下さい）'!AH999</f>
        <v>0</v>
      </c>
      <c r="J258" s="91">
        <f>'事業主控（こちらにご入力下さい）'!AH998</f>
        <v>0</v>
      </c>
      <c r="K258" s="91">
        <f>'事業主控（こちらにご入力下さい）'!AN998</f>
        <v>0</v>
      </c>
      <c r="L258" s="91">
        <f t="shared" si="34"/>
        <v>0</v>
      </c>
      <c r="M258" s="91">
        <f t="shared" si="36"/>
        <v>0</v>
      </c>
      <c r="N258" s="91">
        <f t="shared" si="35"/>
        <v>0</v>
      </c>
      <c r="O258" s="91">
        <f t="shared" si="33"/>
        <v>0</v>
      </c>
      <c r="R258" s="91">
        <f>IF(AND(J258=0,C258&gt;=設定シート!E$85,C258&lt;=設定シート!G$85),1,0)</f>
        <v>0</v>
      </c>
    </row>
    <row r="259" spans="1:18" ht="15" customHeight="1" x14ac:dyDescent="0.15">
      <c r="B259" s="91">
        <v>7</v>
      </c>
      <c r="C259" s="91" t="str">
        <f>'事業主控（こちらにご入力下さい）'!AV1000</f>
        <v/>
      </c>
      <c r="E259" s="91">
        <f>'事業主控（こちらにご入力下さい）'!$F$1006</f>
        <v>0</v>
      </c>
      <c r="F259" s="91" t="str">
        <f>'事業主控（こちらにご入力下さい）'!AW1000</f>
        <v>下</v>
      </c>
      <c r="G259" s="91" t="str">
        <f>IF(ISERROR(VLOOKUP(E259,労務比率,'事業主控（こちらにご入力下さい）'!AX1000,FALSE)),"",VLOOKUP(E259,労務比率,'事業主控（こちらにご入力下さい）'!AX1000,FALSE))</f>
        <v/>
      </c>
      <c r="H259" s="91" t="str">
        <f>IF(ISERROR(VLOOKUP(E259,労務比率,'事業主控（こちらにご入力下さい）'!AX1000+1,FALSE)),"",VLOOKUP(E259,労務比率,'事業主控（こちらにご入力下さい）'!AX1000+1,FALSE))</f>
        <v/>
      </c>
      <c r="I259" s="91">
        <f>'事業主控（こちらにご入力下さい）'!AH1001</f>
        <v>0</v>
      </c>
      <c r="J259" s="91">
        <f>'事業主控（こちらにご入力下さい）'!AH1000</f>
        <v>0</v>
      </c>
      <c r="K259" s="91">
        <f>'事業主控（こちらにご入力下さい）'!AN1000</f>
        <v>0</v>
      </c>
      <c r="L259" s="91">
        <f t="shared" si="34"/>
        <v>0</v>
      </c>
      <c r="M259" s="91">
        <f t="shared" si="36"/>
        <v>0</v>
      </c>
      <c r="N259" s="91">
        <f t="shared" si="35"/>
        <v>0</v>
      </c>
      <c r="O259" s="91">
        <f t="shared" si="33"/>
        <v>0</v>
      </c>
      <c r="R259" s="91">
        <f>IF(AND(J259=0,C259&gt;=設定シート!E$85,C259&lt;=設定シート!G$85),1,0)</f>
        <v>0</v>
      </c>
    </row>
    <row r="260" spans="1:18" ht="15" customHeight="1" x14ac:dyDescent="0.15">
      <c r="B260" s="91">
        <v>8</v>
      </c>
      <c r="C260" s="91" t="str">
        <f>'事業主控（こちらにご入力下さい）'!AV1002</f>
        <v/>
      </c>
      <c r="E260" s="91">
        <f>'事業主控（こちらにご入力下さい）'!$F$1006</f>
        <v>0</v>
      </c>
      <c r="F260" s="91" t="str">
        <f>'事業主控（こちらにご入力下さい）'!AW1002</f>
        <v>下</v>
      </c>
      <c r="G260" s="91" t="str">
        <f>IF(ISERROR(VLOOKUP(E260,労務比率,'事業主控（こちらにご入力下さい）'!AX1002,FALSE)),"",VLOOKUP(E260,労務比率,'事業主控（こちらにご入力下さい）'!AX1002,FALSE))</f>
        <v/>
      </c>
      <c r="H260" s="91" t="str">
        <f>IF(ISERROR(VLOOKUP(E260,労務比率,'事業主控（こちらにご入力下さい）'!AX1002+1,FALSE)),"",VLOOKUP(E260,労務比率,'事業主控（こちらにご入力下さい）'!AX1002+1,FALSE))</f>
        <v/>
      </c>
      <c r="I260" s="91">
        <f>'事業主控（こちらにご入力下さい）'!AH1003</f>
        <v>0</v>
      </c>
      <c r="J260" s="91">
        <f>'事業主控（こちらにご入力下さい）'!AH1002</f>
        <v>0</v>
      </c>
      <c r="K260" s="91">
        <f>'事業主控（こちらにご入力下さい）'!AN1002</f>
        <v>0</v>
      </c>
      <c r="L260" s="91">
        <f t="shared" si="34"/>
        <v>0</v>
      </c>
      <c r="M260" s="91">
        <f t="shared" si="36"/>
        <v>0</v>
      </c>
      <c r="N260" s="91">
        <f t="shared" si="35"/>
        <v>0</v>
      </c>
      <c r="O260" s="91">
        <f t="shared" si="33"/>
        <v>0</v>
      </c>
      <c r="R260" s="91">
        <f>IF(AND(J260=0,C260&gt;=設定シート!E$85,C260&lt;=設定シート!G$85),1,0)</f>
        <v>0</v>
      </c>
    </row>
    <row r="261" spans="1:18" ht="15" customHeight="1" x14ac:dyDescent="0.15">
      <c r="B261" s="91">
        <v>9</v>
      </c>
      <c r="C261" s="91" t="str">
        <f>'事業主控（こちらにご入力下さい）'!AV1004</f>
        <v/>
      </c>
      <c r="E261" s="91">
        <f>'事業主控（こちらにご入力下さい）'!$F$1006</f>
        <v>0</v>
      </c>
      <c r="F261" s="91" t="str">
        <f>'事業主控（こちらにご入力下さい）'!AW1004</f>
        <v>下</v>
      </c>
      <c r="G261" s="91" t="str">
        <f>IF(ISERROR(VLOOKUP(E261,労務比率,'事業主控（こちらにご入力下さい）'!AX1004,FALSE)),"",VLOOKUP(E261,労務比率,'事業主控（こちらにご入力下さい）'!AX1004,FALSE))</f>
        <v/>
      </c>
      <c r="H261" s="91" t="str">
        <f>IF(ISERROR(VLOOKUP(E261,労務比率,'事業主控（こちらにご入力下さい）'!AX1004+1,FALSE)),"",VLOOKUP(E261,労務比率,'事業主控（こちらにご入力下さい）'!AX1004+1,FALSE))</f>
        <v/>
      </c>
      <c r="I261" s="91">
        <f>'事業主控（こちらにご入力下さい）'!AH1005</f>
        <v>0</v>
      </c>
      <c r="J261" s="91">
        <f>'事業主控（こちらにご入力下さい）'!AH1004</f>
        <v>0</v>
      </c>
      <c r="K261" s="91">
        <f>'事業主控（こちらにご入力下さい）'!AN1004</f>
        <v>0</v>
      </c>
      <c r="L261" s="91">
        <f t="shared" si="34"/>
        <v>0</v>
      </c>
      <c r="M261" s="91">
        <f t="shared" si="36"/>
        <v>0</v>
      </c>
      <c r="N261" s="91">
        <f t="shared" si="35"/>
        <v>0</v>
      </c>
      <c r="O261" s="91">
        <f t="shared" si="33"/>
        <v>0</v>
      </c>
      <c r="R261" s="91">
        <f>IF(AND(J261=0,C261&gt;=設定シート!E$85,C261&lt;=設定シート!G$85),1,0)</f>
        <v>0</v>
      </c>
    </row>
    <row r="262" spans="1:18" ht="15" customHeight="1" x14ac:dyDescent="0.15">
      <c r="A262" s="91">
        <v>25</v>
      </c>
      <c r="B262" s="91">
        <v>1</v>
      </c>
      <c r="C262" s="91" t="str">
        <f>'事業主控（こちらにご入力下さい）'!AV1029</f>
        <v/>
      </c>
      <c r="E262" s="91">
        <f>'事業主控（こちらにご入力下さい）'!$F$1047</f>
        <v>0</v>
      </c>
      <c r="F262" s="91" t="str">
        <f>'事業主控（こちらにご入力下さい）'!AW1029</f>
        <v>下</v>
      </c>
      <c r="G262" s="91" t="str">
        <f>IF(ISERROR(VLOOKUP(E262,労務比率,'事業主控（こちらにご入力下さい）'!AX1029,FALSE)),"",VLOOKUP(E262,労務比率,'事業主控（こちらにご入力下さい）'!AX1029,FALSE))</f>
        <v/>
      </c>
      <c r="H262" s="91" t="str">
        <f>IF(ISERROR(VLOOKUP(E262,労務比率,'事業主控（こちらにご入力下さい）'!AX1029+1,FALSE)),"",VLOOKUP(E262,労務比率,'事業主控（こちらにご入力下さい）'!AX1029+1,FALSE))</f>
        <v/>
      </c>
      <c r="I262" s="91">
        <f>'事業主控（こちらにご入力下さい）'!AH1030</f>
        <v>0</v>
      </c>
      <c r="J262" s="91">
        <f>'事業主控（こちらにご入力下さい）'!AH1029</f>
        <v>0</v>
      </c>
      <c r="K262" s="91">
        <f>'事業主控（こちらにご入力下さい）'!AN1029</f>
        <v>0</v>
      </c>
      <c r="L262" s="91">
        <f t="shared" si="34"/>
        <v>0</v>
      </c>
      <c r="M262" s="91">
        <f t="shared" si="36"/>
        <v>0</v>
      </c>
      <c r="N262" s="91">
        <f t="shared" si="35"/>
        <v>0</v>
      </c>
      <c r="O262" s="91">
        <f t="shared" si="33"/>
        <v>0</v>
      </c>
      <c r="P262" s="91">
        <f>INT(SUMIF(O262:O270,0,I262:I270)*105/108)</f>
        <v>0</v>
      </c>
      <c r="Q262" s="91">
        <f>INT(P262*IF(COUNTIF(R262:R270,1)=0,0,SUMIF(R262:R270,1,G262:G270)/COUNTIF(R262:R270,1))/100)</f>
        <v>0</v>
      </c>
      <c r="R262" s="91">
        <f>IF(AND(J262=0,C262&gt;=設定シート!E$85,C262&lt;=設定シート!G$85),1,0)</f>
        <v>0</v>
      </c>
    </row>
    <row r="263" spans="1:18" ht="15" customHeight="1" x14ac:dyDescent="0.15">
      <c r="B263" s="91">
        <v>2</v>
      </c>
      <c r="C263" s="91" t="str">
        <f>'事業主控（こちらにご入力下さい）'!AV1031</f>
        <v/>
      </c>
      <c r="E263" s="91">
        <f>'事業主控（こちらにご入力下さい）'!$F$1047</f>
        <v>0</v>
      </c>
      <c r="F263" s="91" t="str">
        <f>'事業主控（こちらにご入力下さい）'!AW1031</f>
        <v>下</v>
      </c>
      <c r="G263" s="91" t="str">
        <f>IF(ISERROR(VLOOKUP(E263,労務比率,'事業主控（こちらにご入力下さい）'!AX1031,FALSE)),"",VLOOKUP(E263,労務比率,'事業主控（こちらにご入力下さい）'!AX1031,FALSE))</f>
        <v/>
      </c>
      <c r="H263" s="91" t="str">
        <f>IF(ISERROR(VLOOKUP(E263,労務比率,'事業主控（こちらにご入力下さい）'!AX1031+1,FALSE)),"",VLOOKUP(E263,労務比率,'事業主控（こちらにご入力下さい）'!AX1031+1,FALSE))</f>
        <v/>
      </c>
      <c r="I263" s="91">
        <f>'事業主控（こちらにご入力下さい）'!AH1032</f>
        <v>0</v>
      </c>
      <c r="J263" s="91">
        <f>'事業主控（こちらにご入力下さい）'!AH1031</f>
        <v>0</v>
      </c>
      <c r="K263" s="91">
        <f>'事業主控（こちらにご入力下さい）'!AN1031</f>
        <v>0</v>
      </c>
      <c r="L263" s="91">
        <f t="shared" si="34"/>
        <v>0</v>
      </c>
      <c r="M263" s="91">
        <f t="shared" si="36"/>
        <v>0</v>
      </c>
      <c r="N263" s="91">
        <f t="shared" si="35"/>
        <v>0</v>
      </c>
      <c r="O263" s="91">
        <f t="shared" si="33"/>
        <v>0</v>
      </c>
      <c r="R263" s="91">
        <f>IF(AND(J263=0,C263&gt;=設定シート!E$85,C263&lt;=設定シート!G$85),1,0)</f>
        <v>0</v>
      </c>
    </row>
    <row r="264" spans="1:18" ht="15" customHeight="1" x14ac:dyDescent="0.15">
      <c r="B264" s="91">
        <v>3</v>
      </c>
      <c r="C264" s="91" t="str">
        <f>'事業主控（こちらにご入力下さい）'!AV1033</f>
        <v/>
      </c>
      <c r="E264" s="91">
        <f>'事業主控（こちらにご入力下さい）'!$F$1047</f>
        <v>0</v>
      </c>
      <c r="F264" s="91" t="str">
        <f>'事業主控（こちらにご入力下さい）'!AW1033</f>
        <v>下</v>
      </c>
      <c r="G264" s="91" t="str">
        <f>IF(ISERROR(VLOOKUP(E264,労務比率,'事業主控（こちらにご入力下さい）'!AX1033,FALSE)),"",VLOOKUP(E264,労務比率,'事業主控（こちらにご入力下さい）'!AX1033,FALSE))</f>
        <v/>
      </c>
      <c r="H264" s="91" t="str">
        <f>IF(ISERROR(VLOOKUP(E264,労務比率,'事業主控（こちらにご入力下さい）'!AX1033+1,FALSE)),"",VLOOKUP(E264,労務比率,'事業主控（こちらにご入力下さい）'!AX1033+1,FALSE))</f>
        <v/>
      </c>
      <c r="I264" s="91">
        <f>'事業主控（こちらにご入力下さい）'!AH1034</f>
        <v>0</v>
      </c>
      <c r="J264" s="91">
        <f>'事業主控（こちらにご入力下さい）'!AH1033</f>
        <v>0</v>
      </c>
      <c r="K264" s="91">
        <f>'事業主控（こちらにご入力下さい）'!AN1033</f>
        <v>0</v>
      </c>
      <c r="L264" s="91">
        <f t="shared" si="34"/>
        <v>0</v>
      </c>
      <c r="M264" s="91">
        <f t="shared" si="36"/>
        <v>0</v>
      </c>
      <c r="N264" s="91">
        <f t="shared" si="35"/>
        <v>0</v>
      </c>
      <c r="O264" s="91">
        <f t="shared" si="33"/>
        <v>0</v>
      </c>
      <c r="R264" s="91">
        <f>IF(AND(J264=0,C264&gt;=設定シート!E$85,C264&lt;=設定シート!G$85),1,0)</f>
        <v>0</v>
      </c>
    </row>
    <row r="265" spans="1:18" ht="15" customHeight="1" x14ac:dyDescent="0.15">
      <c r="B265" s="91">
        <v>4</v>
      </c>
      <c r="C265" s="91" t="str">
        <f>'事業主控（こちらにご入力下さい）'!AV1035</f>
        <v/>
      </c>
      <c r="E265" s="91">
        <f>'事業主控（こちらにご入力下さい）'!$F$1047</f>
        <v>0</v>
      </c>
      <c r="F265" s="91" t="str">
        <f>'事業主控（こちらにご入力下さい）'!AW1035</f>
        <v>下</v>
      </c>
      <c r="G265" s="91" t="str">
        <f>IF(ISERROR(VLOOKUP(E265,労務比率,'事業主控（こちらにご入力下さい）'!AX1035,FALSE)),"",VLOOKUP(E265,労務比率,'事業主控（こちらにご入力下さい）'!AX1035,FALSE))</f>
        <v/>
      </c>
      <c r="H265" s="91" t="str">
        <f>IF(ISERROR(VLOOKUP(E265,労務比率,'事業主控（こちらにご入力下さい）'!AX1035+1,FALSE)),"",VLOOKUP(E265,労務比率,'事業主控（こちらにご入力下さい）'!AX1035+1,FALSE))</f>
        <v/>
      </c>
      <c r="I265" s="91">
        <f>'事業主控（こちらにご入力下さい）'!AH1036</f>
        <v>0</v>
      </c>
      <c r="J265" s="91">
        <f>'事業主控（こちらにご入力下さい）'!AH1035</f>
        <v>0</v>
      </c>
      <c r="K265" s="91">
        <f>'事業主控（こちらにご入力下さい）'!AN1035</f>
        <v>0</v>
      </c>
      <c r="L265" s="91">
        <f t="shared" si="34"/>
        <v>0</v>
      </c>
      <c r="M265" s="91">
        <f t="shared" si="36"/>
        <v>0</v>
      </c>
      <c r="N265" s="91">
        <f t="shared" si="35"/>
        <v>0</v>
      </c>
      <c r="O265" s="91">
        <f t="shared" si="33"/>
        <v>0</v>
      </c>
      <c r="R265" s="91">
        <f>IF(AND(J265=0,C265&gt;=設定シート!E$85,C265&lt;=設定シート!G$85),1,0)</f>
        <v>0</v>
      </c>
    </row>
    <row r="266" spans="1:18" ht="15" customHeight="1" x14ac:dyDescent="0.15">
      <c r="B266" s="91">
        <v>5</v>
      </c>
      <c r="C266" s="91" t="str">
        <f>'事業主控（こちらにご入力下さい）'!AV1037</f>
        <v/>
      </c>
      <c r="E266" s="91">
        <f>'事業主控（こちらにご入力下さい）'!$F$1047</f>
        <v>0</v>
      </c>
      <c r="F266" s="91" t="str">
        <f>'事業主控（こちらにご入力下さい）'!AW1037</f>
        <v>下</v>
      </c>
      <c r="G266" s="91" t="str">
        <f>IF(ISERROR(VLOOKUP(E266,労務比率,'事業主控（こちらにご入力下さい）'!AX1037,FALSE)),"",VLOOKUP(E266,労務比率,'事業主控（こちらにご入力下さい）'!AX1037,FALSE))</f>
        <v/>
      </c>
      <c r="H266" s="91" t="str">
        <f>IF(ISERROR(VLOOKUP(E266,労務比率,'事業主控（こちらにご入力下さい）'!AX1037+1,FALSE)),"",VLOOKUP(E266,労務比率,'事業主控（こちらにご入力下さい）'!AX1037+1,FALSE))</f>
        <v/>
      </c>
      <c r="I266" s="91">
        <f>'事業主控（こちらにご入力下さい）'!AH1038</f>
        <v>0</v>
      </c>
      <c r="J266" s="91">
        <f>'事業主控（こちらにご入力下さい）'!AH1037</f>
        <v>0</v>
      </c>
      <c r="K266" s="91">
        <f>'事業主控（こちらにご入力下さい）'!AN1037</f>
        <v>0</v>
      </c>
      <c r="L266" s="91">
        <f t="shared" si="34"/>
        <v>0</v>
      </c>
      <c r="M266" s="91">
        <f t="shared" si="36"/>
        <v>0</v>
      </c>
      <c r="N266" s="91">
        <f t="shared" si="35"/>
        <v>0</v>
      </c>
      <c r="O266" s="91">
        <f t="shared" si="33"/>
        <v>0</v>
      </c>
      <c r="R266" s="91">
        <f>IF(AND(J266=0,C266&gt;=設定シート!E$85,C266&lt;=設定シート!G$85),1,0)</f>
        <v>0</v>
      </c>
    </row>
    <row r="267" spans="1:18" ht="15" customHeight="1" x14ac:dyDescent="0.15">
      <c r="B267" s="91">
        <v>6</v>
      </c>
      <c r="C267" s="91" t="str">
        <f>'事業主控（こちらにご入力下さい）'!AV1039</f>
        <v/>
      </c>
      <c r="E267" s="91">
        <f>'事業主控（こちらにご入力下さい）'!$F$1047</f>
        <v>0</v>
      </c>
      <c r="F267" s="91" t="str">
        <f>'事業主控（こちらにご入力下さい）'!AW1039</f>
        <v>下</v>
      </c>
      <c r="G267" s="91" t="str">
        <f>IF(ISERROR(VLOOKUP(E267,労務比率,'事業主控（こちらにご入力下さい）'!AX1039,FALSE)),"",VLOOKUP(E267,労務比率,'事業主控（こちらにご入力下さい）'!AX1039,FALSE))</f>
        <v/>
      </c>
      <c r="H267" s="91" t="str">
        <f>IF(ISERROR(VLOOKUP(E267,労務比率,'事業主控（こちらにご入力下さい）'!AX1039+1,FALSE)),"",VLOOKUP(E267,労務比率,'事業主控（こちらにご入力下さい）'!AX1039+1,FALSE))</f>
        <v/>
      </c>
      <c r="I267" s="91">
        <f>'事業主控（こちらにご入力下さい）'!AH1040</f>
        <v>0</v>
      </c>
      <c r="J267" s="91">
        <f>'事業主控（こちらにご入力下さい）'!AH1039</f>
        <v>0</v>
      </c>
      <c r="K267" s="91">
        <f>'事業主控（こちらにご入力下さい）'!AN1039</f>
        <v>0</v>
      </c>
      <c r="L267" s="91">
        <f t="shared" si="34"/>
        <v>0</v>
      </c>
      <c r="M267" s="91">
        <f t="shared" si="36"/>
        <v>0</v>
      </c>
      <c r="N267" s="91">
        <f t="shared" si="35"/>
        <v>0</v>
      </c>
      <c r="O267" s="91">
        <f t="shared" si="33"/>
        <v>0</v>
      </c>
      <c r="R267" s="91">
        <f>IF(AND(J267=0,C267&gt;=設定シート!E$85,C267&lt;=設定シート!G$85),1,0)</f>
        <v>0</v>
      </c>
    </row>
    <row r="268" spans="1:18" ht="15" customHeight="1" x14ac:dyDescent="0.15">
      <c r="B268" s="91">
        <v>7</v>
      </c>
      <c r="C268" s="91" t="str">
        <f>'事業主控（こちらにご入力下さい）'!AV1041</f>
        <v/>
      </c>
      <c r="E268" s="91">
        <f>'事業主控（こちらにご入力下さい）'!$F$1047</f>
        <v>0</v>
      </c>
      <c r="F268" s="91" t="str">
        <f>'事業主控（こちらにご入力下さい）'!AW1041</f>
        <v>下</v>
      </c>
      <c r="G268" s="91" t="str">
        <f>IF(ISERROR(VLOOKUP(E268,労務比率,'事業主控（こちらにご入力下さい）'!AX1041,FALSE)),"",VLOOKUP(E268,労務比率,'事業主控（こちらにご入力下さい）'!AX1041,FALSE))</f>
        <v/>
      </c>
      <c r="H268" s="91" t="str">
        <f>IF(ISERROR(VLOOKUP(E268,労務比率,'事業主控（こちらにご入力下さい）'!AX1041+1,FALSE)),"",VLOOKUP(E268,労務比率,'事業主控（こちらにご入力下さい）'!AX1041+1,FALSE))</f>
        <v/>
      </c>
      <c r="I268" s="91">
        <f>'事業主控（こちらにご入力下さい）'!AH1042</f>
        <v>0</v>
      </c>
      <c r="J268" s="91">
        <f>'事業主控（こちらにご入力下さい）'!AH1041</f>
        <v>0</v>
      </c>
      <c r="K268" s="91">
        <f>'事業主控（こちらにご入力下さい）'!AN1041</f>
        <v>0</v>
      </c>
      <c r="L268" s="91">
        <f t="shared" si="34"/>
        <v>0</v>
      </c>
      <c r="M268" s="91">
        <f t="shared" si="36"/>
        <v>0</v>
      </c>
      <c r="N268" s="91">
        <f t="shared" si="35"/>
        <v>0</v>
      </c>
      <c r="O268" s="91">
        <f t="shared" si="33"/>
        <v>0</v>
      </c>
      <c r="R268" s="91">
        <f>IF(AND(J268=0,C268&gt;=設定シート!E$85,C268&lt;=設定シート!G$85),1,0)</f>
        <v>0</v>
      </c>
    </row>
    <row r="269" spans="1:18" ht="15" customHeight="1" x14ac:dyDescent="0.15">
      <c r="B269" s="91">
        <v>8</v>
      </c>
      <c r="C269" s="91" t="str">
        <f>'事業主控（こちらにご入力下さい）'!AV1043</f>
        <v/>
      </c>
      <c r="E269" s="91">
        <f>'事業主控（こちらにご入力下さい）'!$F$1047</f>
        <v>0</v>
      </c>
      <c r="F269" s="91" t="str">
        <f>'事業主控（こちらにご入力下さい）'!AW1043</f>
        <v>下</v>
      </c>
      <c r="G269" s="91" t="str">
        <f>IF(ISERROR(VLOOKUP(E269,労務比率,'事業主控（こちらにご入力下さい）'!AX1043,FALSE)),"",VLOOKUP(E269,労務比率,'事業主控（こちらにご入力下さい）'!AX1043,FALSE))</f>
        <v/>
      </c>
      <c r="H269" s="91" t="str">
        <f>IF(ISERROR(VLOOKUP(E269,労務比率,'事業主控（こちらにご入力下さい）'!AX1043+1,FALSE)),"",VLOOKUP(E269,労務比率,'事業主控（こちらにご入力下さい）'!AX1043+1,FALSE))</f>
        <v/>
      </c>
      <c r="I269" s="91">
        <f>'事業主控（こちらにご入力下さい）'!AH1044</f>
        <v>0</v>
      </c>
      <c r="J269" s="91">
        <f>'事業主控（こちらにご入力下さい）'!AH1043</f>
        <v>0</v>
      </c>
      <c r="K269" s="91">
        <f>'事業主控（こちらにご入力下さい）'!AN1043</f>
        <v>0</v>
      </c>
      <c r="L269" s="91">
        <f t="shared" si="34"/>
        <v>0</v>
      </c>
      <c r="M269" s="91">
        <f t="shared" si="36"/>
        <v>0</v>
      </c>
      <c r="N269" s="91">
        <f t="shared" si="35"/>
        <v>0</v>
      </c>
      <c r="O269" s="91">
        <f t="shared" si="33"/>
        <v>0</v>
      </c>
      <c r="R269" s="91">
        <f>IF(AND(J269=0,C269&gt;=設定シート!E$85,C269&lt;=設定シート!G$85),1,0)</f>
        <v>0</v>
      </c>
    </row>
    <row r="270" spans="1:18" ht="15" customHeight="1" x14ac:dyDescent="0.15">
      <c r="B270" s="91">
        <v>9</v>
      </c>
      <c r="C270" s="91" t="str">
        <f>'事業主控（こちらにご入力下さい）'!AV1045</f>
        <v/>
      </c>
      <c r="E270" s="91">
        <f>'事業主控（こちらにご入力下さい）'!$F$1047</f>
        <v>0</v>
      </c>
      <c r="F270" s="91" t="str">
        <f>'事業主控（こちらにご入力下さい）'!AW1045</f>
        <v>下</v>
      </c>
      <c r="G270" s="91" t="str">
        <f>IF(ISERROR(VLOOKUP(E270,労務比率,'事業主控（こちらにご入力下さい）'!AX1045,FALSE)),"",VLOOKUP(E270,労務比率,'事業主控（こちらにご入力下さい）'!AX1045,FALSE))</f>
        <v/>
      </c>
      <c r="H270" s="91" t="str">
        <f>IF(ISERROR(VLOOKUP(E270,労務比率,'事業主控（こちらにご入力下さい）'!AX1045+1,FALSE)),"",VLOOKUP(E270,労務比率,'事業主控（こちらにご入力下さい）'!AX1045+1,FALSE))</f>
        <v/>
      </c>
      <c r="I270" s="91">
        <f>'事業主控（こちらにご入力下さい）'!AH1046</f>
        <v>0</v>
      </c>
      <c r="J270" s="91">
        <f>'事業主控（こちらにご入力下さい）'!AH1045</f>
        <v>0</v>
      </c>
      <c r="K270" s="91">
        <f>'事業主控（こちらにご入力下さい）'!AN1045</f>
        <v>0</v>
      </c>
      <c r="L270" s="91">
        <f t="shared" si="34"/>
        <v>0</v>
      </c>
      <c r="M270" s="91">
        <f t="shared" si="36"/>
        <v>0</v>
      </c>
      <c r="N270" s="91">
        <f t="shared" si="35"/>
        <v>0</v>
      </c>
      <c r="O270" s="91">
        <f t="shared" si="33"/>
        <v>0</v>
      </c>
      <c r="R270" s="91">
        <f>IF(AND(J270=0,C270&gt;=設定シート!E$85,C270&lt;=設定シート!G$85),1,0)</f>
        <v>0</v>
      </c>
    </row>
    <row r="271" spans="1:18" ht="15" customHeight="1" x14ac:dyDescent="0.15">
      <c r="A271" s="91">
        <v>26</v>
      </c>
      <c r="B271" s="91">
        <v>1</v>
      </c>
      <c r="C271" s="91" t="str">
        <f>'事業主控（こちらにご入力下さい）'!AV1070</f>
        <v/>
      </c>
      <c r="E271" s="91">
        <f>'事業主控（こちらにご入力下さい）'!$F$1088</f>
        <v>0</v>
      </c>
      <c r="F271" s="91" t="str">
        <f>'事業主控（こちらにご入力下さい）'!AW1070</f>
        <v>下</v>
      </c>
      <c r="G271" s="91" t="str">
        <f>IF(ISERROR(VLOOKUP(E271,労務比率,'事業主控（こちらにご入力下さい）'!AX1070,FALSE)),"",VLOOKUP(E271,労務比率,'事業主控（こちらにご入力下さい）'!AX1070,FALSE))</f>
        <v/>
      </c>
      <c r="H271" s="91" t="str">
        <f>IF(ISERROR(VLOOKUP(E271,労務比率,'事業主控（こちらにご入力下さい）'!AX1070+1,FALSE)),"",VLOOKUP(E271,労務比率,'事業主控（こちらにご入力下さい）'!AX1070+1,FALSE))</f>
        <v/>
      </c>
      <c r="I271" s="91">
        <f>'事業主控（こちらにご入力下さい）'!AH1071</f>
        <v>0</v>
      </c>
      <c r="J271" s="91">
        <f>'事業主控（こちらにご入力下さい）'!AH1070</f>
        <v>0</v>
      </c>
      <c r="K271" s="91">
        <f>'事業主控（こちらにご入力下さい）'!AN1070</f>
        <v>0</v>
      </c>
      <c r="L271" s="91">
        <f t="shared" si="34"/>
        <v>0</v>
      </c>
      <c r="M271" s="91">
        <f t="shared" si="36"/>
        <v>0</v>
      </c>
      <c r="N271" s="91">
        <f t="shared" si="35"/>
        <v>0</v>
      </c>
      <c r="O271" s="91">
        <f t="shared" si="33"/>
        <v>0</v>
      </c>
      <c r="P271" s="91">
        <f>INT(SUMIF(O271:O279,0,I271:I279)*105/108)</f>
        <v>0</v>
      </c>
      <c r="Q271" s="91">
        <f>INT(P271*IF(COUNTIF(R271:R279,1)=0,0,SUMIF(R271:R279,1,G271:G279)/COUNTIF(R271:R279,1))/100)</f>
        <v>0</v>
      </c>
      <c r="R271" s="91">
        <f>IF(AND(J271=0,C271&gt;=設定シート!E$85,C271&lt;=設定シート!G$85),1,0)</f>
        <v>0</v>
      </c>
    </row>
    <row r="272" spans="1:18" ht="15" customHeight="1" x14ac:dyDescent="0.15">
      <c r="B272" s="91">
        <v>2</v>
      </c>
      <c r="C272" s="91" t="str">
        <f>'事業主控（こちらにご入力下さい）'!AV1072</f>
        <v/>
      </c>
      <c r="E272" s="91">
        <f>'事業主控（こちらにご入力下さい）'!$F$1088</f>
        <v>0</v>
      </c>
      <c r="F272" s="91" t="str">
        <f>'事業主控（こちらにご入力下さい）'!AW1072</f>
        <v>下</v>
      </c>
      <c r="G272" s="91" t="str">
        <f>IF(ISERROR(VLOOKUP(E272,労務比率,'事業主控（こちらにご入力下さい）'!AX1072,FALSE)),"",VLOOKUP(E272,労務比率,'事業主控（こちらにご入力下さい）'!AX1072,FALSE))</f>
        <v/>
      </c>
      <c r="H272" s="91" t="str">
        <f>IF(ISERROR(VLOOKUP(E272,労務比率,'事業主控（こちらにご入力下さい）'!AX1072+1,FALSE)),"",VLOOKUP(E272,労務比率,'事業主控（こちらにご入力下さい）'!AX1072+1,FALSE))</f>
        <v/>
      </c>
      <c r="I272" s="91">
        <f>'事業主控（こちらにご入力下さい）'!AH1073</f>
        <v>0</v>
      </c>
      <c r="J272" s="91">
        <f>'事業主控（こちらにご入力下さい）'!AH1072</f>
        <v>0</v>
      </c>
      <c r="K272" s="91">
        <f>'事業主控（こちらにご入力下さい）'!AN1072</f>
        <v>0</v>
      </c>
      <c r="L272" s="91">
        <f t="shared" si="34"/>
        <v>0</v>
      </c>
      <c r="M272" s="91">
        <f t="shared" si="36"/>
        <v>0</v>
      </c>
      <c r="N272" s="91">
        <f t="shared" si="35"/>
        <v>0</v>
      </c>
      <c r="O272" s="91">
        <f t="shared" si="33"/>
        <v>0</v>
      </c>
      <c r="R272" s="91">
        <f>IF(AND(J272=0,C272&gt;=設定シート!E$85,C272&lt;=設定シート!G$85),1,0)</f>
        <v>0</v>
      </c>
    </row>
    <row r="273" spans="1:18" ht="15" customHeight="1" x14ac:dyDescent="0.15">
      <c r="B273" s="91">
        <v>3</v>
      </c>
      <c r="C273" s="91" t="str">
        <f>'事業主控（こちらにご入力下さい）'!AV1074</f>
        <v/>
      </c>
      <c r="E273" s="91">
        <f>'事業主控（こちらにご入力下さい）'!$F$1088</f>
        <v>0</v>
      </c>
      <c r="F273" s="91" t="str">
        <f>'事業主控（こちらにご入力下さい）'!AW1074</f>
        <v>下</v>
      </c>
      <c r="G273" s="91" t="str">
        <f>IF(ISERROR(VLOOKUP(E273,労務比率,'事業主控（こちらにご入力下さい）'!AX1074,FALSE)),"",VLOOKUP(E273,労務比率,'事業主控（こちらにご入力下さい）'!AX1074,FALSE))</f>
        <v/>
      </c>
      <c r="H273" s="91" t="str">
        <f>IF(ISERROR(VLOOKUP(E273,労務比率,'事業主控（こちらにご入力下さい）'!AX1074+1,FALSE)),"",VLOOKUP(E273,労務比率,'事業主控（こちらにご入力下さい）'!AX1074+1,FALSE))</f>
        <v/>
      </c>
      <c r="I273" s="91">
        <f>'事業主控（こちらにご入力下さい）'!AH1075</f>
        <v>0</v>
      </c>
      <c r="J273" s="91">
        <f>'事業主控（こちらにご入力下さい）'!AH1074</f>
        <v>0</v>
      </c>
      <c r="K273" s="91">
        <f>'事業主控（こちらにご入力下さい）'!AN1074</f>
        <v>0</v>
      </c>
      <c r="L273" s="91">
        <f t="shared" si="34"/>
        <v>0</v>
      </c>
      <c r="M273" s="91">
        <f t="shared" si="36"/>
        <v>0</v>
      </c>
      <c r="N273" s="91">
        <f t="shared" si="35"/>
        <v>0</v>
      </c>
      <c r="O273" s="91">
        <f t="shared" si="33"/>
        <v>0</v>
      </c>
      <c r="R273" s="91">
        <f>IF(AND(J273=0,C273&gt;=設定シート!E$85,C273&lt;=設定シート!G$85),1,0)</f>
        <v>0</v>
      </c>
    </row>
    <row r="274" spans="1:18" ht="15" customHeight="1" x14ac:dyDescent="0.15">
      <c r="B274" s="91">
        <v>4</v>
      </c>
      <c r="C274" s="91" t="str">
        <f>'事業主控（こちらにご入力下さい）'!AV1076</f>
        <v/>
      </c>
      <c r="E274" s="91">
        <f>'事業主控（こちらにご入力下さい）'!$F$1088</f>
        <v>0</v>
      </c>
      <c r="F274" s="91" t="str">
        <f>'事業主控（こちらにご入力下さい）'!AW1076</f>
        <v>下</v>
      </c>
      <c r="G274" s="91" t="str">
        <f>IF(ISERROR(VLOOKUP(E274,労務比率,'事業主控（こちらにご入力下さい）'!AX1076,FALSE)),"",VLOOKUP(E274,労務比率,'事業主控（こちらにご入力下さい）'!AX1076,FALSE))</f>
        <v/>
      </c>
      <c r="H274" s="91" t="str">
        <f>IF(ISERROR(VLOOKUP(E274,労務比率,'事業主控（こちらにご入力下さい）'!AX1076+1,FALSE)),"",VLOOKUP(E274,労務比率,'事業主控（こちらにご入力下さい）'!AX1076+1,FALSE))</f>
        <v/>
      </c>
      <c r="I274" s="91">
        <f>'事業主控（こちらにご入力下さい）'!AH1077</f>
        <v>0</v>
      </c>
      <c r="J274" s="91">
        <f>'事業主控（こちらにご入力下さい）'!AH1076</f>
        <v>0</v>
      </c>
      <c r="K274" s="91">
        <f>'事業主控（こちらにご入力下さい）'!AN1076</f>
        <v>0</v>
      </c>
      <c r="L274" s="91">
        <f t="shared" si="34"/>
        <v>0</v>
      </c>
      <c r="M274" s="91">
        <f t="shared" si="36"/>
        <v>0</v>
      </c>
      <c r="N274" s="91">
        <f t="shared" si="35"/>
        <v>0</v>
      </c>
      <c r="O274" s="91">
        <f t="shared" si="33"/>
        <v>0</v>
      </c>
      <c r="R274" s="91">
        <f>IF(AND(J274=0,C274&gt;=設定シート!E$85,C274&lt;=設定シート!G$85),1,0)</f>
        <v>0</v>
      </c>
    </row>
    <row r="275" spans="1:18" ht="15" customHeight="1" x14ac:dyDescent="0.15">
      <c r="B275" s="91">
        <v>5</v>
      </c>
      <c r="C275" s="91" t="str">
        <f>'事業主控（こちらにご入力下さい）'!AV1078</f>
        <v/>
      </c>
      <c r="E275" s="91">
        <f>'事業主控（こちらにご入力下さい）'!$F$1088</f>
        <v>0</v>
      </c>
      <c r="F275" s="91" t="str">
        <f>'事業主控（こちらにご入力下さい）'!AW1078</f>
        <v>下</v>
      </c>
      <c r="G275" s="91" t="str">
        <f>IF(ISERROR(VLOOKUP(E275,労務比率,'事業主控（こちらにご入力下さい）'!AX1078,FALSE)),"",VLOOKUP(E275,労務比率,'事業主控（こちらにご入力下さい）'!AX1078,FALSE))</f>
        <v/>
      </c>
      <c r="H275" s="91" t="str">
        <f>IF(ISERROR(VLOOKUP(E275,労務比率,'事業主控（こちらにご入力下さい）'!AX1078+1,FALSE)),"",VLOOKUP(E275,労務比率,'事業主控（こちらにご入力下さい）'!AX1078+1,FALSE))</f>
        <v/>
      </c>
      <c r="I275" s="91">
        <f>'事業主控（こちらにご入力下さい）'!AH1079</f>
        <v>0</v>
      </c>
      <c r="J275" s="91">
        <f>'事業主控（こちらにご入力下さい）'!AH1078</f>
        <v>0</v>
      </c>
      <c r="K275" s="91">
        <f>'事業主控（こちらにご入力下さい）'!AN1078</f>
        <v>0</v>
      </c>
      <c r="L275" s="91">
        <f t="shared" si="34"/>
        <v>0</v>
      </c>
      <c r="M275" s="91">
        <f t="shared" si="36"/>
        <v>0</v>
      </c>
      <c r="N275" s="91">
        <f t="shared" si="35"/>
        <v>0</v>
      </c>
      <c r="O275" s="91">
        <f t="shared" si="33"/>
        <v>0</v>
      </c>
      <c r="R275" s="91">
        <f>IF(AND(J275=0,C275&gt;=設定シート!E$85,C275&lt;=設定シート!G$85),1,0)</f>
        <v>0</v>
      </c>
    </row>
    <row r="276" spans="1:18" ht="15" customHeight="1" x14ac:dyDescent="0.15">
      <c r="B276" s="91">
        <v>6</v>
      </c>
      <c r="C276" s="91" t="str">
        <f>'事業主控（こちらにご入力下さい）'!AV1080</f>
        <v/>
      </c>
      <c r="E276" s="91">
        <f>'事業主控（こちらにご入力下さい）'!$F$1088</f>
        <v>0</v>
      </c>
      <c r="F276" s="91" t="str">
        <f>'事業主控（こちらにご入力下さい）'!AW1080</f>
        <v>下</v>
      </c>
      <c r="G276" s="91" t="str">
        <f>IF(ISERROR(VLOOKUP(E276,労務比率,'事業主控（こちらにご入力下さい）'!AX1080,FALSE)),"",VLOOKUP(E276,労務比率,'事業主控（こちらにご入力下さい）'!AX1080,FALSE))</f>
        <v/>
      </c>
      <c r="H276" s="91" t="str">
        <f>IF(ISERROR(VLOOKUP(E276,労務比率,'事業主控（こちらにご入力下さい）'!AX1080+1,FALSE)),"",VLOOKUP(E276,労務比率,'事業主控（こちらにご入力下さい）'!AX1080+1,FALSE))</f>
        <v/>
      </c>
      <c r="I276" s="91">
        <f>'事業主控（こちらにご入力下さい）'!AH1081</f>
        <v>0</v>
      </c>
      <c r="J276" s="91">
        <f>'事業主控（こちらにご入力下さい）'!AH1080</f>
        <v>0</v>
      </c>
      <c r="K276" s="91">
        <f>'事業主控（こちらにご入力下さい）'!AN1080</f>
        <v>0</v>
      </c>
      <c r="L276" s="91">
        <f t="shared" si="34"/>
        <v>0</v>
      </c>
      <c r="M276" s="91">
        <f t="shared" si="36"/>
        <v>0</v>
      </c>
      <c r="N276" s="91">
        <f t="shared" si="35"/>
        <v>0</v>
      </c>
      <c r="O276" s="91">
        <f t="shared" si="33"/>
        <v>0</v>
      </c>
      <c r="R276" s="91">
        <f>IF(AND(J276=0,C276&gt;=設定シート!E$85,C276&lt;=設定シート!G$85),1,0)</f>
        <v>0</v>
      </c>
    </row>
    <row r="277" spans="1:18" ht="15" customHeight="1" x14ac:dyDescent="0.15">
      <c r="B277" s="91">
        <v>7</v>
      </c>
      <c r="C277" s="91" t="str">
        <f>'事業主控（こちらにご入力下さい）'!AV1082</f>
        <v/>
      </c>
      <c r="E277" s="91">
        <f>'事業主控（こちらにご入力下さい）'!$F$1088</f>
        <v>0</v>
      </c>
      <c r="F277" s="91" t="str">
        <f>'事業主控（こちらにご入力下さい）'!AW1082</f>
        <v>下</v>
      </c>
      <c r="G277" s="91" t="str">
        <f>IF(ISERROR(VLOOKUP(E277,労務比率,'事業主控（こちらにご入力下さい）'!AX1082,FALSE)),"",VLOOKUP(E277,労務比率,'事業主控（こちらにご入力下さい）'!AX1082,FALSE))</f>
        <v/>
      </c>
      <c r="H277" s="91" t="str">
        <f>IF(ISERROR(VLOOKUP(E277,労務比率,'事業主控（こちらにご入力下さい）'!AX1082+1,FALSE)),"",VLOOKUP(E277,労務比率,'事業主控（こちらにご入力下さい）'!AX1082+1,FALSE))</f>
        <v/>
      </c>
      <c r="I277" s="91">
        <f>'事業主控（こちらにご入力下さい）'!AH1083</f>
        <v>0</v>
      </c>
      <c r="J277" s="91">
        <f>'事業主控（こちらにご入力下さい）'!AH1082</f>
        <v>0</v>
      </c>
      <c r="K277" s="91">
        <f>'事業主控（こちらにご入力下さい）'!AN1082</f>
        <v>0</v>
      </c>
      <c r="L277" s="91">
        <f t="shared" si="34"/>
        <v>0</v>
      </c>
      <c r="M277" s="91">
        <f t="shared" si="36"/>
        <v>0</v>
      </c>
      <c r="N277" s="91">
        <f t="shared" si="35"/>
        <v>0</v>
      </c>
      <c r="O277" s="91">
        <f t="shared" ref="O277:O315" si="37">IF(I277=N277,IF(ISERROR(ROUNDDOWN(I277*G277/100,0)+K277),0,ROUNDDOWN(I277*G277/100,0)+K277),0)</f>
        <v>0</v>
      </c>
      <c r="R277" s="91">
        <f>IF(AND(J277=0,C277&gt;=設定シート!E$85,C277&lt;=設定シート!G$85),1,0)</f>
        <v>0</v>
      </c>
    </row>
    <row r="278" spans="1:18" ht="15" customHeight="1" x14ac:dyDescent="0.15">
      <c r="B278" s="91">
        <v>8</v>
      </c>
      <c r="C278" s="91" t="str">
        <f>'事業主控（こちらにご入力下さい）'!AV1084</f>
        <v/>
      </c>
      <c r="E278" s="91">
        <f>'事業主控（こちらにご入力下さい）'!$F$1088</f>
        <v>0</v>
      </c>
      <c r="F278" s="91" t="str">
        <f>'事業主控（こちらにご入力下さい）'!AW1084</f>
        <v>下</v>
      </c>
      <c r="G278" s="91" t="str">
        <f>IF(ISERROR(VLOOKUP(E278,労務比率,'事業主控（こちらにご入力下さい）'!AX1084,FALSE)),"",VLOOKUP(E278,労務比率,'事業主控（こちらにご入力下さい）'!AX1084,FALSE))</f>
        <v/>
      </c>
      <c r="H278" s="91" t="str">
        <f>IF(ISERROR(VLOOKUP(E278,労務比率,'事業主控（こちらにご入力下さい）'!AX1084+1,FALSE)),"",VLOOKUP(E278,労務比率,'事業主控（こちらにご入力下さい）'!AX1084+1,FALSE))</f>
        <v/>
      </c>
      <c r="I278" s="91">
        <f>'事業主控（こちらにご入力下さい）'!AH1085</f>
        <v>0</v>
      </c>
      <c r="J278" s="91">
        <f>'事業主控（こちらにご入力下さい）'!AH1084</f>
        <v>0</v>
      </c>
      <c r="K278" s="91">
        <f>'事業主控（こちらにご入力下さい）'!AN1084</f>
        <v>0</v>
      </c>
      <c r="L278" s="91">
        <f t="shared" si="34"/>
        <v>0</v>
      </c>
      <c r="M278" s="91">
        <f t="shared" si="36"/>
        <v>0</v>
      </c>
      <c r="N278" s="91">
        <f t="shared" si="35"/>
        <v>0</v>
      </c>
      <c r="O278" s="91">
        <f t="shared" si="37"/>
        <v>0</v>
      </c>
      <c r="R278" s="91">
        <f>IF(AND(J278=0,C278&gt;=設定シート!E$85,C278&lt;=設定シート!G$85),1,0)</f>
        <v>0</v>
      </c>
    </row>
    <row r="279" spans="1:18" ht="15" customHeight="1" x14ac:dyDescent="0.15">
      <c r="B279" s="91">
        <v>9</v>
      </c>
      <c r="C279" s="91" t="str">
        <f>'事業主控（こちらにご入力下さい）'!AV1086</f>
        <v/>
      </c>
      <c r="E279" s="91">
        <f>'事業主控（こちらにご入力下さい）'!$F$1088</f>
        <v>0</v>
      </c>
      <c r="F279" s="91" t="str">
        <f>'事業主控（こちらにご入力下さい）'!AW1086</f>
        <v>下</v>
      </c>
      <c r="G279" s="91" t="str">
        <f>IF(ISERROR(VLOOKUP(E279,労務比率,'事業主控（こちらにご入力下さい）'!AX1086,FALSE)),"",VLOOKUP(E279,労務比率,'事業主控（こちらにご入力下さい）'!AX1086,FALSE))</f>
        <v/>
      </c>
      <c r="H279" s="91" t="str">
        <f>IF(ISERROR(VLOOKUP(E279,労務比率,'事業主控（こちらにご入力下さい）'!AX1086+1,FALSE)),"",VLOOKUP(E279,労務比率,'事業主控（こちらにご入力下さい）'!AX1086+1,FALSE))</f>
        <v/>
      </c>
      <c r="I279" s="91">
        <f>'事業主控（こちらにご入力下さい）'!AH1087</f>
        <v>0</v>
      </c>
      <c r="J279" s="91">
        <f>'事業主控（こちらにご入力下さい）'!AH1086</f>
        <v>0</v>
      </c>
      <c r="K279" s="91">
        <f>'事業主控（こちらにご入力下さい）'!AN1086</f>
        <v>0</v>
      </c>
      <c r="L279" s="91">
        <f t="shared" si="34"/>
        <v>0</v>
      </c>
      <c r="M279" s="91">
        <f t="shared" si="36"/>
        <v>0</v>
      </c>
      <c r="N279" s="91">
        <f t="shared" si="35"/>
        <v>0</v>
      </c>
      <c r="O279" s="91">
        <f t="shared" si="37"/>
        <v>0</v>
      </c>
      <c r="R279" s="91">
        <f>IF(AND(J279=0,C279&gt;=設定シート!E$85,C279&lt;=設定シート!G$85),1,0)</f>
        <v>0</v>
      </c>
    </row>
    <row r="280" spans="1:18" ht="15" customHeight="1" x14ac:dyDescent="0.15">
      <c r="A280" s="91">
        <v>27</v>
      </c>
      <c r="B280" s="91">
        <v>1</v>
      </c>
      <c r="C280" s="91" t="str">
        <f>'事業主控（こちらにご入力下さい）'!AV1111</f>
        <v/>
      </c>
      <c r="E280" s="91">
        <f>'事業主控（こちらにご入力下さい）'!$F$1129</f>
        <v>0</v>
      </c>
      <c r="F280" s="91" t="str">
        <f>'事業主控（こちらにご入力下さい）'!AW1111</f>
        <v>下</v>
      </c>
      <c r="G280" s="91" t="str">
        <f>IF(ISERROR(VLOOKUP(E280,労務比率,'事業主控（こちらにご入力下さい）'!AX1111,FALSE)),"",VLOOKUP(E280,労務比率,'事業主控（こちらにご入力下さい）'!AX1111,FALSE))</f>
        <v/>
      </c>
      <c r="H280" s="91" t="str">
        <f>IF(ISERROR(VLOOKUP(E280,労務比率,'事業主控（こちらにご入力下さい）'!AX1111+1,FALSE)),"",VLOOKUP(E280,労務比率,'事業主控（こちらにご入力下さい）'!AX1111+1,FALSE))</f>
        <v/>
      </c>
      <c r="I280" s="91">
        <f>'事業主控（こちらにご入力下さい）'!AH1112</f>
        <v>0</v>
      </c>
      <c r="J280" s="91">
        <f>'事業主控（こちらにご入力下さい）'!AH1111</f>
        <v>0</v>
      </c>
      <c r="K280" s="91">
        <f>'事業主控（こちらにご入力下さい）'!AN1111</f>
        <v>0</v>
      </c>
      <c r="L280" s="91">
        <f t="shared" si="34"/>
        <v>0</v>
      </c>
      <c r="M280" s="91">
        <f t="shared" si="36"/>
        <v>0</v>
      </c>
      <c r="N280" s="91">
        <f t="shared" si="35"/>
        <v>0</v>
      </c>
      <c r="O280" s="91">
        <f t="shared" si="37"/>
        <v>0</v>
      </c>
      <c r="P280" s="91">
        <f>INT(SUMIF(O280:O288,0,I280:I288)*105/108)</f>
        <v>0</v>
      </c>
      <c r="Q280" s="91">
        <f>INT(P280*IF(COUNTIF(R280:R288,1)=0,0,SUMIF(R280:R288,1,G280:G288)/COUNTIF(R280:R288,1))/100)</f>
        <v>0</v>
      </c>
      <c r="R280" s="91">
        <f>IF(AND(J280=0,C280&gt;=設定シート!E$85,C280&lt;=設定シート!G$85),1,0)</f>
        <v>0</v>
      </c>
    </row>
    <row r="281" spans="1:18" ht="15" customHeight="1" x14ac:dyDescent="0.15">
      <c r="B281" s="91">
        <v>2</v>
      </c>
      <c r="C281" s="91" t="str">
        <f>'事業主控（こちらにご入力下さい）'!AV1113</f>
        <v/>
      </c>
      <c r="E281" s="91">
        <f>'事業主控（こちらにご入力下さい）'!$F$1129</f>
        <v>0</v>
      </c>
      <c r="F281" s="91" t="str">
        <f>'事業主控（こちらにご入力下さい）'!AW1113</f>
        <v>下</v>
      </c>
      <c r="G281" s="91" t="str">
        <f>IF(ISERROR(VLOOKUP(E281,労務比率,'事業主控（こちらにご入力下さい）'!AX1113,FALSE)),"",VLOOKUP(E281,労務比率,'事業主控（こちらにご入力下さい）'!AX1113,FALSE))</f>
        <v/>
      </c>
      <c r="H281" s="91" t="str">
        <f>IF(ISERROR(VLOOKUP(E281,労務比率,'事業主控（こちらにご入力下さい）'!AX1113+1,FALSE)),"",VLOOKUP(E281,労務比率,'事業主控（こちらにご入力下さい）'!AX1113+1,FALSE))</f>
        <v/>
      </c>
      <c r="I281" s="91">
        <f>'事業主控（こちらにご入力下さい）'!AH1114</f>
        <v>0</v>
      </c>
      <c r="J281" s="91">
        <f>'事業主控（こちらにご入力下さい）'!AH1113</f>
        <v>0</v>
      </c>
      <c r="K281" s="91">
        <f>'事業主控（こちらにご入力下さい）'!AN1113</f>
        <v>0</v>
      </c>
      <c r="L281" s="91">
        <f t="shared" si="34"/>
        <v>0</v>
      </c>
      <c r="M281" s="91">
        <f t="shared" si="36"/>
        <v>0</v>
      </c>
      <c r="N281" s="91">
        <f t="shared" si="35"/>
        <v>0</v>
      </c>
      <c r="O281" s="91">
        <f t="shared" si="37"/>
        <v>0</v>
      </c>
      <c r="R281" s="91">
        <f>IF(AND(J281=0,C281&gt;=設定シート!E$85,C281&lt;=設定シート!G$85),1,0)</f>
        <v>0</v>
      </c>
    </row>
    <row r="282" spans="1:18" ht="15" customHeight="1" x14ac:dyDescent="0.15">
      <c r="B282" s="91">
        <v>3</v>
      </c>
      <c r="C282" s="91" t="str">
        <f>'事業主控（こちらにご入力下さい）'!AV1115</f>
        <v/>
      </c>
      <c r="E282" s="91">
        <f>'事業主控（こちらにご入力下さい）'!$F$1129</f>
        <v>0</v>
      </c>
      <c r="F282" s="91" t="str">
        <f>'事業主控（こちらにご入力下さい）'!AW1115</f>
        <v>下</v>
      </c>
      <c r="G282" s="91" t="str">
        <f>IF(ISERROR(VLOOKUP(E282,労務比率,'事業主控（こちらにご入力下さい）'!AX1115,FALSE)),"",VLOOKUP(E282,労務比率,'事業主控（こちらにご入力下さい）'!AX1115,FALSE))</f>
        <v/>
      </c>
      <c r="H282" s="91" t="str">
        <f>IF(ISERROR(VLOOKUP(E282,労務比率,'事業主控（こちらにご入力下さい）'!AX1115+1,FALSE)),"",VLOOKUP(E282,労務比率,'事業主控（こちらにご入力下さい）'!AX1115+1,FALSE))</f>
        <v/>
      </c>
      <c r="I282" s="91">
        <f>'事業主控（こちらにご入力下さい）'!AH1116</f>
        <v>0</v>
      </c>
      <c r="J282" s="91">
        <f>'事業主控（こちらにご入力下さい）'!AH1115</f>
        <v>0</v>
      </c>
      <c r="K282" s="91">
        <f>'事業主控（こちらにご入力下さい）'!AN1115</f>
        <v>0</v>
      </c>
      <c r="L282" s="91">
        <f t="shared" si="34"/>
        <v>0</v>
      </c>
      <c r="M282" s="91">
        <f t="shared" si="36"/>
        <v>0</v>
      </c>
      <c r="N282" s="91">
        <f t="shared" si="35"/>
        <v>0</v>
      </c>
      <c r="O282" s="91">
        <f t="shared" si="37"/>
        <v>0</v>
      </c>
      <c r="R282" s="91">
        <f>IF(AND(J282=0,C282&gt;=設定シート!E$85,C282&lt;=設定シート!G$85),1,0)</f>
        <v>0</v>
      </c>
    </row>
    <row r="283" spans="1:18" ht="15" customHeight="1" x14ac:dyDescent="0.15">
      <c r="B283" s="91">
        <v>4</v>
      </c>
      <c r="C283" s="91" t="str">
        <f>'事業主控（こちらにご入力下さい）'!AV1117</f>
        <v/>
      </c>
      <c r="E283" s="91">
        <f>'事業主控（こちらにご入力下さい）'!$F$1129</f>
        <v>0</v>
      </c>
      <c r="F283" s="91" t="str">
        <f>'事業主控（こちらにご入力下さい）'!AW1117</f>
        <v>下</v>
      </c>
      <c r="G283" s="91" t="str">
        <f>IF(ISERROR(VLOOKUP(E283,労務比率,'事業主控（こちらにご入力下さい）'!AX1117,FALSE)),"",VLOOKUP(E283,労務比率,'事業主控（こちらにご入力下さい）'!AX1117,FALSE))</f>
        <v/>
      </c>
      <c r="H283" s="91" t="str">
        <f>IF(ISERROR(VLOOKUP(E283,労務比率,'事業主控（こちらにご入力下さい）'!AX1117+1,FALSE)),"",VLOOKUP(E283,労務比率,'事業主控（こちらにご入力下さい）'!AX1117+1,FALSE))</f>
        <v/>
      </c>
      <c r="I283" s="91">
        <f>'事業主控（こちらにご入力下さい）'!AH1118</f>
        <v>0</v>
      </c>
      <c r="J283" s="91">
        <f>'事業主控（こちらにご入力下さい）'!AH1117</f>
        <v>0</v>
      </c>
      <c r="K283" s="91">
        <f>'事業主控（こちらにご入力下さい）'!AN1117</f>
        <v>0</v>
      </c>
      <c r="L283" s="91">
        <f t="shared" si="34"/>
        <v>0</v>
      </c>
      <c r="M283" s="91">
        <f t="shared" si="36"/>
        <v>0</v>
      </c>
      <c r="N283" s="91">
        <f t="shared" si="35"/>
        <v>0</v>
      </c>
      <c r="O283" s="91">
        <f t="shared" si="37"/>
        <v>0</v>
      </c>
      <c r="R283" s="91">
        <f>IF(AND(J283=0,C283&gt;=設定シート!E$85,C283&lt;=設定シート!G$85),1,0)</f>
        <v>0</v>
      </c>
    </row>
    <row r="284" spans="1:18" ht="15" customHeight="1" x14ac:dyDescent="0.15">
      <c r="B284" s="91">
        <v>5</v>
      </c>
      <c r="C284" s="91" t="str">
        <f>'事業主控（こちらにご入力下さい）'!AV1119</f>
        <v/>
      </c>
      <c r="E284" s="91">
        <f>'事業主控（こちらにご入力下さい）'!$F$1129</f>
        <v>0</v>
      </c>
      <c r="F284" s="91" t="str">
        <f>'事業主控（こちらにご入力下さい）'!AW1119</f>
        <v>下</v>
      </c>
      <c r="G284" s="91" t="str">
        <f>IF(ISERROR(VLOOKUP(E284,労務比率,'事業主控（こちらにご入力下さい）'!AX1119,FALSE)),"",VLOOKUP(E284,労務比率,'事業主控（こちらにご入力下さい）'!AX1119,FALSE))</f>
        <v/>
      </c>
      <c r="H284" s="91" t="str">
        <f>IF(ISERROR(VLOOKUP(E284,労務比率,'事業主控（こちらにご入力下さい）'!AX1119+1,FALSE)),"",VLOOKUP(E284,労務比率,'事業主控（こちらにご入力下さい）'!AX1119+1,FALSE))</f>
        <v/>
      </c>
      <c r="I284" s="91">
        <f>'事業主控（こちらにご入力下さい）'!AH1120</f>
        <v>0</v>
      </c>
      <c r="J284" s="91">
        <f>'事業主控（こちらにご入力下さい）'!AH1119</f>
        <v>0</v>
      </c>
      <c r="K284" s="91">
        <f>'事業主控（こちらにご入力下さい）'!AN1119</f>
        <v>0</v>
      </c>
      <c r="L284" s="91">
        <f t="shared" si="34"/>
        <v>0</v>
      </c>
      <c r="M284" s="91">
        <f t="shared" si="36"/>
        <v>0</v>
      </c>
      <c r="N284" s="91">
        <f t="shared" si="35"/>
        <v>0</v>
      </c>
      <c r="O284" s="91">
        <f t="shared" si="37"/>
        <v>0</v>
      </c>
      <c r="R284" s="91">
        <f>IF(AND(J284=0,C284&gt;=設定シート!E$85,C284&lt;=設定シート!G$85),1,0)</f>
        <v>0</v>
      </c>
    </row>
    <row r="285" spans="1:18" ht="15" customHeight="1" x14ac:dyDescent="0.15">
      <c r="B285" s="91">
        <v>6</v>
      </c>
      <c r="C285" s="91" t="str">
        <f>'事業主控（こちらにご入力下さい）'!AV1121</f>
        <v/>
      </c>
      <c r="E285" s="91">
        <f>'事業主控（こちらにご入力下さい）'!$F$1129</f>
        <v>0</v>
      </c>
      <c r="F285" s="91" t="str">
        <f>'事業主控（こちらにご入力下さい）'!AW1121</f>
        <v>下</v>
      </c>
      <c r="G285" s="91" t="str">
        <f>IF(ISERROR(VLOOKUP(E285,労務比率,'事業主控（こちらにご入力下さい）'!AX1121,FALSE)),"",VLOOKUP(E285,労務比率,'事業主控（こちらにご入力下さい）'!AX1121,FALSE))</f>
        <v/>
      </c>
      <c r="H285" s="91" t="str">
        <f>IF(ISERROR(VLOOKUP(E285,労務比率,'事業主控（こちらにご入力下さい）'!AX1121+1,FALSE)),"",VLOOKUP(E285,労務比率,'事業主控（こちらにご入力下さい）'!AX1121+1,FALSE))</f>
        <v/>
      </c>
      <c r="I285" s="91">
        <f>'事業主控（こちらにご入力下さい）'!AH1122</f>
        <v>0</v>
      </c>
      <c r="J285" s="91">
        <f>'事業主控（こちらにご入力下さい）'!AH1121</f>
        <v>0</v>
      </c>
      <c r="K285" s="91">
        <f>'事業主控（こちらにご入力下さい）'!AN1121</f>
        <v>0</v>
      </c>
      <c r="L285" s="91">
        <f t="shared" si="34"/>
        <v>0</v>
      </c>
      <c r="M285" s="91">
        <f t="shared" si="36"/>
        <v>0</v>
      </c>
      <c r="N285" s="91">
        <f t="shared" si="35"/>
        <v>0</v>
      </c>
      <c r="O285" s="91">
        <f t="shared" si="37"/>
        <v>0</v>
      </c>
      <c r="R285" s="91">
        <f>IF(AND(J285=0,C285&gt;=設定シート!E$85,C285&lt;=設定シート!G$85),1,0)</f>
        <v>0</v>
      </c>
    </row>
    <row r="286" spans="1:18" ht="15" customHeight="1" x14ac:dyDescent="0.15">
      <c r="B286" s="91">
        <v>7</v>
      </c>
      <c r="C286" s="91" t="str">
        <f>'事業主控（こちらにご入力下さい）'!AV1123</f>
        <v/>
      </c>
      <c r="E286" s="91">
        <f>'事業主控（こちらにご入力下さい）'!$F$1129</f>
        <v>0</v>
      </c>
      <c r="F286" s="91" t="str">
        <f>'事業主控（こちらにご入力下さい）'!AW1123</f>
        <v>下</v>
      </c>
      <c r="G286" s="91" t="str">
        <f>IF(ISERROR(VLOOKUP(E286,労務比率,'事業主控（こちらにご入力下さい）'!AX1123,FALSE)),"",VLOOKUP(E286,労務比率,'事業主控（こちらにご入力下さい）'!AX1123,FALSE))</f>
        <v/>
      </c>
      <c r="H286" s="91" t="str">
        <f>IF(ISERROR(VLOOKUP(E286,労務比率,'事業主控（こちらにご入力下さい）'!AX1123+1,FALSE)),"",VLOOKUP(E286,労務比率,'事業主控（こちらにご入力下さい）'!AX1123+1,FALSE))</f>
        <v/>
      </c>
      <c r="I286" s="91">
        <f>'事業主控（こちらにご入力下さい）'!AH1124</f>
        <v>0</v>
      </c>
      <c r="J286" s="91">
        <f>'事業主控（こちらにご入力下さい）'!AH1123</f>
        <v>0</v>
      </c>
      <c r="K286" s="91">
        <f>'事業主控（こちらにご入力下さい）'!AN1123</f>
        <v>0</v>
      </c>
      <c r="L286" s="91">
        <f t="shared" si="34"/>
        <v>0</v>
      </c>
      <c r="M286" s="91">
        <f t="shared" si="36"/>
        <v>0</v>
      </c>
      <c r="N286" s="91">
        <f t="shared" si="35"/>
        <v>0</v>
      </c>
      <c r="O286" s="91">
        <f t="shared" si="37"/>
        <v>0</v>
      </c>
      <c r="R286" s="91">
        <f>IF(AND(J286=0,C286&gt;=設定シート!E$85,C286&lt;=設定シート!G$85),1,0)</f>
        <v>0</v>
      </c>
    </row>
    <row r="287" spans="1:18" ht="15" customHeight="1" x14ac:dyDescent="0.15">
      <c r="B287" s="91">
        <v>8</v>
      </c>
      <c r="C287" s="91" t="str">
        <f>'事業主控（こちらにご入力下さい）'!AV1125</f>
        <v/>
      </c>
      <c r="E287" s="91">
        <f>'事業主控（こちらにご入力下さい）'!$F$1129</f>
        <v>0</v>
      </c>
      <c r="F287" s="91" t="str">
        <f>'事業主控（こちらにご入力下さい）'!AW1125</f>
        <v>下</v>
      </c>
      <c r="G287" s="91" t="str">
        <f>IF(ISERROR(VLOOKUP(E287,労務比率,'事業主控（こちらにご入力下さい）'!AX1125,FALSE)),"",VLOOKUP(E287,労務比率,'事業主控（こちらにご入力下さい）'!AX1125,FALSE))</f>
        <v/>
      </c>
      <c r="H287" s="91" t="str">
        <f>IF(ISERROR(VLOOKUP(E287,労務比率,'事業主控（こちらにご入力下さい）'!AX1125+1,FALSE)),"",VLOOKUP(E287,労務比率,'事業主控（こちらにご入力下さい）'!AX1125+1,FALSE))</f>
        <v/>
      </c>
      <c r="I287" s="91">
        <f>'事業主控（こちらにご入力下さい）'!AH1126</f>
        <v>0</v>
      </c>
      <c r="J287" s="91">
        <f>'事業主控（こちらにご入力下さい）'!AH1125</f>
        <v>0</v>
      </c>
      <c r="K287" s="91">
        <f>'事業主控（こちらにご入力下さい）'!AN1125</f>
        <v>0</v>
      </c>
      <c r="L287" s="91">
        <f t="shared" si="34"/>
        <v>0</v>
      </c>
      <c r="M287" s="91">
        <f t="shared" si="36"/>
        <v>0</v>
      </c>
      <c r="N287" s="91">
        <f t="shared" si="35"/>
        <v>0</v>
      </c>
      <c r="O287" s="91">
        <f t="shared" si="37"/>
        <v>0</v>
      </c>
      <c r="R287" s="91">
        <f>IF(AND(J287=0,C287&gt;=設定シート!E$85,C287&lt;=設定シート!G$85),1,0)</f>
        <v>0</v>
      </c>
    </row>
    <row r="288" spans="1:18" ht="15" customHeight="1" x14ac:dyDescent="0.15">
      <c r="B288" s="91">
        <v>9</v>
      </c>
      <c r="C288" s="91" t="str">
        <f>'事業主控（こちらにご入力下さい）'!AV1127</f>
        <v/>
      </c>
      <c r="E288" s="91">
        <f>'事業主控（こちらにご入力下さい）'!$F$1129</f>
        <v>0</v>
      </c>
      <c r="F288" s="91" t="str">
        <f>'事業主控（こちらにご入力下さい）'!AW1127</f>
        <v>下</v>
      </c>
      <c r="G288" s="91" t="str">
        <f>IF(ISERROR(VLOOKUP(E288,労務比率,'事業主控（こちらにご入力下さい）'!AX1127,FALSE)),"",VLOOKUP(E288,労務比率,'事業主控（こちらにご入力下さい）'!AX1127,FALSE))</f>
        <v/>
      </c>
      <c r="H288" s="91" t="str">
        <f>IF(ISERROR(VLOOKUP(E288,労務比率,'事業主控（こちらにご入力下さい）'!AX1127+1,FALSE)),"",VLOOKUP(E288,労務比率,'事業主控（こちらにご入力下さい）'!AX1127+1,FALSE))</f>
        <v/>
      </c>
      <c r="I288" s="91">
        <f>'事業主控（こちらにご入力下さい）'!AH1128</f>
        <v>0</v>
      </c>
      <c r="J288" s="91">
        <f>'事業主控（こちらにご入力下さい）'!AH1127</f>
        <v>0</v>
      </c>
      <c r="K288" s="91">
        <f>'事業主控（こちらにご入力下さい）'!AN1127</f>
        <v>0</v>
      </c>
      <c r="L288" s="91">
        <f t="shared" si="34"/>
        <v>0</v>
      </c>
      <c r="M288" s="91">
        <f t="shared" si="36"/>
        <v>0</v>
      </c>
      <c r="N288" s="91">
        <f t="shared" si="35"/>
        <v>0</v>
      </c>
      <c r="O288" s="91">
        <f t="shared" si="37"/>
        <v>0</v>
      </c>
      <c r="R288" s="91">
        <f>IF(AND(J288=0,C288&gt;=設定シート!E$85,C288&lt;=設定シート!G$85),1,0)</f>
        <v>0</v>
      </c>
    </row>
    <row r="289" spans="1:18" ht="15" customHeight="1" x14ac:dyDescent="0.15">
      <c r="A289" s="91">
        <v>28</v>
      </c>
      <c r="B289" s="91">
        <v>1</v>
      </c>
      <c r="C289" s="91" t="str">
        <f>'事業主控（こちらにご入力下さい）'!AV1152</f>
        <v/>
      </c>
      <c r="E289" s="91">
        <f>'事業主控（こちらにご入力下さい）'!$F$1170</f>
        <v>0</v>
      </c>
      <c r="F289" s="91" t="str">
        <f>'事業主控（こちらにご入力下さい）'!AW1152</f>
        <v>下</v>
      </c>
      <c r="G289" s="91" t="str">
        <f>IF(ISERROR(VLOOKUP(E289,労務比率,'事業主控（こちらにご入力下さい）'!AX1152,FALSE)),"",VLOOKUP(E289,労務比率,'事業主控（こちらにご入力下さい）'!AX1152,FALSE))</f>
        <v/>
      </c>
      <c r="H289" s="91" t="str">
        <f>IF(ISERROR(VLOOKUP(E289,労務比率,'事業主控（こちらにご入力下さい）'!AX1152+1,FALSE)),"",VLOOKUP(E289,労務比率,'事業主控（こちらにご入力下さい）'!AX1152+1,FALSE))</f>
        <v/>
      </c>
      <c r="I289" s="91">
        <f>'事業主控（こちらにご入力下さい）'!AH1153</f>
        <v>0</v>
      </c>
      <c r="J289" s="91">
        <f>'事業主控（こちらにご入力下さい）'!AH1152</f>
        <v>0</v>
      </c>
      <c r="K289" s="91">
        <f>'事業主控（こちらにご入力下さい）'!AN1152</f>
        <v>0</v>
      </c>
      <c r="L289" s="91">
        <f t="shared" si="34"/>
        <v>0</v>
      </c>
      <c r="M289" s="91">
        <f t="shared" si="36"/>
        <v>0</v>
      </c>
      <c r="N289" s="91">
        <f t="shared" si="35"/>
        <v>0</v>
      </c>
      <c r="O289" s="91">
        <f t="shared" si="37"/>
        <v>0</v>
      </c>
      <c r="P289" s="91">
        <f>INT(SUMIF(O289:O297,0,I289:I297)*105/108)</f>
        <v>0</v>
      </c>
      <c r="Q289" s="91">
        <f>INT(P289*IF(COUNTIF(R289:R297,1)=0,0,SUMIF(R289:R297,1,G289:G297)/COUNTIF(R289:R297,1))/100)</f>
        <v>0</v>
      </c>
      <c r="R289" s="91">
        <f>IF(AND(J289=0,C289&gt;=設定シート!E$85,C289&lt;=設定シート!G$85),1,0)</f>
        <v>0</v>
      </c>
    </row>
    <row r="290" spans="1:18" ht="15" customHeight="1" x14ac:dyDescent="0.15">
      <c r="B290" s="91">
        <v>2</v>
      </c>
      <c r="C290" s="91" t="str">
        <f>'事業主控（こちらにご入力下さい）'!AV1154</f>
        <v/>
      </c>
      <c r="E290" s="91">
        <f>'事業主控（こちらにご入力下さい）'!$F$1170</f>
        <v>0</v>
      </c>
      <c r="F290" s="91" t="str">
        <f>'事業主控（こちらにご入力下さい）'!AW1154</f>
        <v>下</v>
      </c>
      <c r="G290" s="91" t="str">
        <f>IF(ISERROR(VLOOKUP(E290,労務比率,'事業主控（こちらにご入力下さい）'!AX1154,FALSE)),"",VLOOKUP(E290,労務比率,'事業主控（こちらにご入力下さい）'!AX1154,FALSE))</f>
        <v/>
      </c>
      <c r="H290" s="91" t="str">
        <f>IF(ISERROR(VLOOKUP(E290,労務比率,'事業主控（こちらにご入力下さい）'!AX1154+1,FALSE)),"",VLOOKUP(E290,労務比率,'事業主控（こちらにご入力下さい）'!AX1154+1,FALSE))</f>
        <v/>
      </c>
      <c r="I290" s="91">
        <f>'事業主控（こちらにご入力下さい）'!AH1155</f>
        <v>0</v>
      </c>
      <c r="J290" s="91">
        <f>'事業主控（こちらにご入力下さい）'!AH1154</f>
        <v>0</v>
      </c>
      <c r="K290" s="91">
        <f>'事業主控（こちらにご入力下さい）'!AN1154</f>
        <v>0</v>
      </c>
      <c r="L290" s="91">
        <f t="shared" si="34"/>
        <v>0</v>
      </c>
      <c r="M290" s="91">
        <f t="shared" si="36"/>
        <v>0</v>
      </c>
      <c r="N290" s="91">
        <f t="shared" si="35"/>
        <v>0</v>
      </c>
      <c r="O290" s="91">
        <f t="shared" si="37"/>
        <v>0</v>
      </c>
      <c r="R290" s="91">
        <f>IF(AND(J290=0,C290&gt;=設定シート!E$85,C290&lt;=設定シート!G$85),1,0)</f>
        <v>0</v>
      </c>
    </row>
    <row r="291" spans="1:18" ht="15" customHeight="1" x14ac:dyDescent="0.15">
      <c r="B291" s="91">
        <v>3</v>
      </c>
      <c r="C291" s="91" t="str">
        <f>'事業主控（こちらにご入力下さい）'!AV1156</f>
        <v/>
      </c>
      <c r="E291" s="91">
        <f>'事業主控（こちらにご入力下さい）'!$F$1170</f>
        <v>0</v>
      </c>
      <c r="F291" s="91" t="str">
        <f>'事業主控（こちらにご入力下さい）'!AW1156</f>
        <v>下</v>
      </c>
      <c r="G291" s="91" t="str">
        <f>IF(ISERROR(VLOOKUP(E291,労務比率,'事業主控（こちらにご入力下さい）'!AX1156,FALSE)),"",VLOOKUP(E291,労務比率,'事業主控（こちらにご入力下さい）'!AX1156,FALSE))</f>
        <v/>
      </c>
      <c r="H291" s="91" t="str">
        <f>IF(ISERROR(VLOOKUP(E291,労務比率,'事業主控（こちらにご入力下さい）'!AX1156+1,FALSE)),"",VLOOKUP(E291,労務比率,'事業主控（こちらにご入力下さい）'!AX1156+1,FALSE))</f>
        <v/>
      </c>
      <c r="I291" s="91">
        <f>'事業主控（こちらにご入力下さい）'!AH1157</f>
        <v>0</v>
      </c>
      <c r="J291" s="91">
        <f>'事業主控（こちらにご入力下さい）'!AH1156</f>
        <v>0</v>
      </c>
      <c r="K291" s="91">
        <f>'事業主控（こちらにご入力下さい）'!AN1156</f>
        <v>0</v>
      </c>
      <c r="L291" s="91">
        <f t="shared" si="34"/>
        <v>0</v>
      </c>
      <c r="M291" s="91">
        <f t="shared" si="36"/>
        <v>0</v>
      </c>
      <c r="N291" s="91">
        <f t="shared" si="35"/>
        <v>0</v>
      </c>
      <c r="O291" s="91">
        <f t="shared" si="37"/>
        <v>0</v>
      </c>
      <c r="R291" s="91">
        <f>IF(AND(J291=0,C291&gt;=設定シート!E$85,C291&lt;=設定シート!G$85),1,0)</f>
        <v>0</v>
      </c>
    </row>
    <row r="292" spans="1:18" ht="15" customHeight="1" x14ac:dyDescent="0.15">
      <c r="B292" s="91">
        <v>4</v>
      </c>
      <c r="C292" s="91" t="str">
        <f>'事業主控（こちらにご入力下さい）'!AV1158</f>
        <v/>
      </c>
      <c r="E292" s="91">
        <f>'事業主控（こちらにご入力下さい）'!$F$1170</f>
        <v>0</v>
      </c>
      <c r="F292" s="91" t="str">
        <f>'事業主控（こちらにご入力下さい）'!AW1158</f>
        <v>下</v>
      </c>
      <c r="G292" s="91" t="str">
        <f>IF(ISERROR(VLOOKUP(E292,労務比率,'事業主控（こちらにご入力下さい）'!AX1158,FALSE)),"",VLOOKUP(E292,労務比率,'事業主控（こちらにご入力下さい）'!AX1158,FALSE))</f>
        <v/>
      </c>
      <c r="H292" s="91" t="str">
        <f>IF(ISERROR(VLOOKUP(E292,労務比率,'事業主控（こちらにご入力下さい）'!AX1158+1,FALSE)),"",VLOOKUP(E292,労務比率,'事業主控（こちらにご入力下さい）'!AX1158+1,FALSE))</f>
        <v/>
      </c>
      <c r="I292" s="91">
        <f>'事業主控（こちらにご入力下さい）'!AH1159</f>
        <v>0</v>
      </c>
      <c r="J292" s="91">
        <f>'事業主控（こちらにご入力下さい）'!AH1158</f>
        <v>0</v>
      </c>
      <c r="K292" s="91">
        <f>'事業主控（こちらにご入力下さい）'!AN1158</f>
        <v>0</v>
      </c>
      <c r="L292" s="91">
        <f t="shared" si="34"/>
        <v>0</v>
      </c>
      <c r="M292" s="91">
        <f t="shared" si="36"/>
        <v>0</v>
      </c>
      <c r="N292" s="91">
        <f t="shared" si="35"/>
        <v>0</v>
      </c>
      <c r="O292" s="91">
        <f t="shared" si="37"/>
        <v>0</v>
      </c>
      <c r="R292" s="91">
        <f>IF(AND(J292=0,C292&gt;=設定シート!E$85,C292&lt;=設定シート!G$85),1,0)</f>
        <v>0</v>
      </c>
    </row>
    <row r="293" spans="1:18" ht="15" customHeight="1" x14ac:dyDescent="0.15">
      <c r="B293" s="91">
        <v>5</v>
      </c>
      <c r="C293" s="91" t="str">
        <f>'事業主控（こちらにご入力下さい）'!AV1160</f>
        <v/>
      </c>
      <c r="E293" s="91">
        <f>'事業主控（こちらにご入力下さい）'!$F$1170</f>
        <v>0</v>
      </c>
      <c r="F293" s="91" t="str">
        <f>'事業主控（こちらにご入力下さい）'!AW1160</f>
        <v>下</v>
      </c>
      <c r="G293" s="91" t="str">
        <f>IF(ISERROR(VLOOKUP(E293,労務比率,'事業主控（こちらにご入力下さい）'!AX1160,FALSE)),"",VLOOKUP(E293,労務比率,'事業主控（こちらにご入力下さい）'!AX1160,FALSE))</f>
        <v/>
      </c>
      <c r="H293" s="91" t="str">
        <f>IF(ISERROR(VLOOKUP(E293,労務比率,'事業主控（こちらにご入力下さい）'!AX1160+1,FALSE)),"",VLOOKUP(E293,労務比率,'事業主控（こちらにご入力下さい）'!AX1160+1,FALSE))</f>
        <v/>
      </c>
      <c r="I293" s="91">
        <f>'事業主控（こちらにご入力下さい）'!AH1161</f>
        <v>0</v>
      </c>
      <c r="J293" s="91">
        <f>'事業主控（こちらにご入力下さい）'!AH1160</f>
        <v>0</v>
      </c>
      <c r="K293" s="91">
        <f>'事業主控（こちらにご入力下さい）'!AN1160</f>
        <v>0</v>
      </c>
      <c r="L293" s="91">
        <f t="shared" si="34"/>
        <v>0</v>
      </c>
      <c r="M293" s="91">
        <f t="shared" si="36"/>
        <v>0</v>
      </c>
      <c r="N293" s="91">
        <f t="shared" si="35"/>
        <v>0</v>
      </c>
      <c r="O293" s="91">
        <f t="shared" si="37"/>
        <v>0</v>
      </c>
      <c r="R293" s="91">
        <f>IF(AND(J293=0,C293&gt;=設定シート!E$85,C293&lt;=設定シート!G$85),1,0)</f>
        <v>0</v>
      </c>
    </row>
    <row r="294" spans="1:18" ht="15" customHeight="1" x14ac:dyDescent="0.15">
      <c r="B294" s="91">
        <v>6</v>
      </c>
      <c r="C294" s="91" t="str">
        <f>'事業主控（こちらにご入力下さい）'!AV1162</f>
        <v/>
      </c>
      <c r="E294" s="91">
        <f>'事業主控（こちらにご入力下さい）'!$F$1170</f>
        <v>0</v>
      </c>
      <c r="F294" s="91" t="str">
        <f>'事業主控（こちらにご入力下さい）'!AW1162</f>
        <v>下</v>
      </c>
      <c r="G294" s="91" t="str">
        <f>IF(ISERROR(VLOOKUP(E294,労務比率,'事業主控（こちらにご入力下さい）'!AX1162,FALSE)),"",VLOOKUP(E294,労務比率,'事業主控（こちらにご入力下さい）'!AX1162,FALSE))</f>
        <v/>
      </c>
      <c r="H294" s="91" t="str">
        <f>IF(ISERROR(VLOOKUP(E294,労務比率,'事業主控（こちらにご入力下さい）'!AX1162+1,FALSE)),"",VLOOKUP(E294,労務比率,'事業主控（こちらにご入力下さい）'!AX1162+1,FALSE))</f>
        <v/>
      </c>
      <c r="I294" s="91">
        <f>'事業主控（こちらにご入力下さい）'!AH1163</f>
        <v>0</v>
      </c>
      <c r="J294" s="91">
        <f>'事業主控（こちらにご入力下さい）'!AH1162</f>
        <v>0</v>
      </c>
      <c r="K294" s="91">
        <f>'事業主控（こちらにご入力下さい）'!AN1162</f>
        <v>0</v>
      </c>
      <c r="L294" s="91">
        <f t="shared" si="34"/>
        <v>0</v>
      </c>
      <c r="M294" s="91">
        <f t="shared" si="36"/>
        <v>0</v>
      </c>
      <c r="N294" s="91">
        <f t="shared" si="35"/>
        <v>0</v>
      </c>
      <c r="O294" s="91">
        <f t="shared" si="37"/>
        <v>0</v>
      </c>
      <c r="R294" s="91">
        <f>IF(AND(J294=0,C294&gt;=設定シート!E$85,C294&lt;=設定シート!G$85),1,0)</f>
        <v>0</v>
      </c>
    </row>
    <row r="295" spans="1:18" ht="15" customHeight="1" x14ac:dyDescent="0.15">
      <c r="B295" s="91">
        <v>7</v>
      </c>
      <c r="C295" s="91" t="str">
        <f>'事業主控（こちらにご入力下さい）'!AV1164</f>
        <v/>
      </c>
      <c r="E295" s="91">
        <f>'事業主控（こちらにご入力下さい）'!$F$1170</f>
        <v>0</v>
      </c>
      <c r="F295" s="91" t="str">
        <f>'事業主控（こちらにご入力下さい）'!AW1164</f>
        <v>下</v>
      </c>
      <c r="G295" s="91" t="str">
        <f>IF(ISERROR(VLOOKUP(E295,労務比率,'事業主控（こちらにご入力下さい）'!AX1164,FALSE)),"",VLOOKUP(E295,労務比率,'事業主控（こちらにご入力下さい）'!AX1164,FALSE))</f>
        <v/>
      </c>
      <c r="H295" s="91" t="str">
        <f>IF(ISERROR(VLOOKUP(E295,労務比率,'事業主控（こちらにご入力下さい）'!AX1164+1,FALSE)),"",VLOOKUP(E295,労務比率,'事業主控（こちらにご入力下さい）'!AX1164+1,FALSE))</f>
        <v/>
      </c>
      <c r="I295" s="91">
        <f>'事業主控（こちらにご入力下さい）'!AH1165</f>
        <v>0</v>
      </c>
      <c r="J295" s="91">
        <f>'事業主控（こちらにご入力下さい）'!AH1164</f>
        <v>0</v>
      </c>
      <c r="K295" s="91">
        <f>'事業主控（こちらにご入力下さい）'!AN1164</f>
        <v>0</v>
      </c>
      <c r="L295" s="91">
        <f t="shared" si="34"/>
        <v>0</v>
      </c>
      <c r="M295" s="91">
        <f t="shared" si="36"/>
        <v>0</v>
      </c>
      <c r="N295" s="91">
        <f t="shared" si="35"/>
        <v>0</v>
      </c>
      <c r="O295" s="91">
        <f t="shared" si="37"/>
        <v>0</v>
      </c>
      <c r="R295" s="91">
        <f>IF(AND(J295=0,C295&gt;=設定シート!E$85,C295&lt;=設定シート!G$85),1,0)</f>
        <v>0</v>
      </c>
    </row>
    <row r="296" spans="1:18" ht="15" customHeight="1" x14ac:dyDescent="0.15">
      <c r="B296" s="91">
        <v>8</v>
      </c>
      <c r="C296" s="91" t="str">
        <f>'事業主控（こちらにご入力下さい）'!AV1166</f>
        <v/>
      </c>
      <c r="E296" s="91">
        <f>'事業主控（こちらにご入力下さい）'!$F$1170</f>
        <v>0</v>
      </c>
      <c r="F296" s="91" t="str">
        <f>'事業主控（こちらにご入力下さい）'!AW1166</f>
        <v>下</v>
      </c>
      <c r="G296" s="91" t="str">
        <f>IF(ISERROR(VLOOKUP(E296,労務比率,'事業主控（こちらにご入力下さい）'!AX1166,FALSE)),"",VLOOKUP(E296,労務比率,'事業主控（こちらにご入力下さい）'!AX1166,FALSE))</f>
        <v/>
      </c>
      <c r="H296" s="91" t="str">
        <f>IF(ISERROR(VLOOKUP(E296,労務比率,'事業主控（こちらにご入力下さい）'!AX1166+1,FALSE)),"",VLOOKUP(E296,労務比率,'事業主控（こちらにご入力下さい）'!AX1166+1,FALSE))</f>
        <v/>
      </c>
      <c r="I296" s="91">
        <f>'事業主控（こちらにご入力下さい）'!AH1167</f>
        <v>0</v>
      </c>
      <c r="J296" s="91">
        <f>'事業主控（こちらにご入力下さい）'!AH1166</f>
        <v>0</v>
      </c>
      <c r="K296" s="91">
        <f>'事業主控（こちらにご入力下さい）'!AN1166</f>
        <v>0</v>
      </c>
      <c r="L296" s="91">
        <f t="shared" si="34"/>
        <v>0</v>
      </c>
      <c r="M296" s="91">
        <f t="shared" si="36"/>
        <v>0</v>
      </c>
      <c r="N296" s="91">
        <f t="shared" si="35"/>
        <v>0</v>
      </c>
      <c r="O296" s="91">
        <f t="shared" si="37"/>
        <v>0</v>
      </c>
      <c r="R296" s="91">
        <f>IF(AND(J296=0,C296&gt;=設定シート!E$85,C296&lt;=設定シート!G$85),1,0)</f>
        <v>0</v>
      </c>
    </row>
    <row r="297" spans="1:18" ht="15" customHeight="1" x14ac:dyDescent="0.15">
      <c r="B297" s="91">
        <v>9</v>
      </c>
      <c r="C297" s="91" t="str">
        <f>'事業主控（こちらにご入力下さい）'!AV1168</f>
        <v/>
      </c>
      <c r="E297" s="91">
        <f>'事業主控（こちらにご入力下さい）'!$F$1170</f>
        <v>0</v>
      </c>
      <c r="F297" s="91" t="str">
        <f>'事業主控（こちらにご入力下さい）'!AW1168</f>
        <v>下</v>
      </c>
      <c r="G297" s="91" t="str">
        <f>IF(ISERROR(VLOOKUP(E297,労務比率,'事業主控（こちらにご入力下さい）'!AX1168,FALSE)),"",VLOOKUP(E297,労務比率,'事業主控（こちらにご入力下さい）'!AX1168,FALSE))</f>
        <v/>
      </c>
      <c r="H297" s="91" t="str">
        <f>IF(ISERROR(VLOOKUP(E297,労務比率,'事業主控（こちらにご入力下さい）'!AX1168+1,FALSE)),"",VLOOKUP(E297,労務比率,'事業主控（こちらにご入力下さい）'!AX1168+1,FALSE))</f>
        <v/>
      </c>
      <c r="I297" s="91">
        <f>'事業主控（こちらにご入力下さい）'!AH1169</f>
        <v>0</v>
      </c>
      <c r="J297" s="91">
        <f>'事業主控（こちらにご入力下さい）'!AH1168</f>
        <v>0</v>
      </c>
      <c r="K297" s="91">
        <f>'事業主控（こちらにご入力下さい）'!AN1168</f>
        <v>0</v>
      </c>
      <c r="L297" s="91">
        <f t="shared" si="34"/>
        <v>0</v>
      </c>
      <c r="M297" s="91">
        <f t="shared" si="36"/>
        <v>0</v>
      </c>
      <c r="N297" s="91">
        <f t="shared" si="35"/>
        <v>0</v>
      </c>
      <c r="O297" s="91">
        <f t="shared" si="37"/>
        <v>0</v>
      </c>
      <c r="R297" s="91">
        <f>IF(AND(J297=0,C297&gt;=設定シート!E$85,C297&lt;=設定シート!G$85),1,0)</f>
        <v>0</v>
      </c>
    </row>
    <row r="298" spans="1:18" ht="15" customHeight="1" x14ac:dyDescent="0.15">
      <c r="A298" s="91">
        <v>29</v>
      </c>
      <c r="B298" s="91">
        <v>1</v>
      </c>
      <c r="C298" s="91" t="str">
        <f>'事業主控（こちらにご入力下さい）'!AV1193</f>
        <v/>
      </c>
      <c r="E298" s="91">
        <f>'事業主控（こちらにご入力下さい）'!$F$1211</f>
        <v>0</v>
      </c>
      <c r="F298" s="91" t="str">
        <f>'事業主控（こちらにご入力下さい）'!AW1193</f>
        <v>下</v>
      </c>
      <c r="G298" s="91" t="str">
        <f>IF(ISERROR(VLOOKUP(E298,労務比率,'事業主控（こちらにご入力下さい）'!AX1193,FALSE)),"",VLOOKUP(E298,労務比率,'事業主控（こちらにご入力下さい）'!AX1193,FALSE))</f>
        <v/>
      </c>
      <c r="H298" s="91" t="str">
        <f>IF(ISERROR(VLOOKUP(E298,労務比率,'事業主控（こちらにご入力下さい）'!AX1193+1,FALSE)),"",VLOOKUP(E298,労務比率,'事業主控（こちらにご入力下さい）'!AX1193+1,FALSE))</f>
        <v/>
      </c>
      <c r="I298" s="91">
        <f>'事業主控（こちらにご入力下さい）'!AH1194</f>
        <v>0</v>
      </c>
      <c r="J298" s="91">
        <f>'事業主控（こちらにご入力下さい）'!AH1193</f>
        <v>0</v>
      </c>
      <c r="K298" s="91">
        <f>'事業主控（こちらにご入力下さい）'!AN1193</f>
        <v>0</v>
      </c>
      <c r="L298" s="91">
        <f t="shared" si="34"/>
        <v>0</v>
      </c>
      <c r="M298" s="91">
        <f t="shared" si="36"/>
        <v>0</v>
      </c>
      <c r="N298" s="91">
        <f t="shared" si="35"/>
        <v>0</v>
      </c>
      <c r="O298" s="91">
        <f t="shared" si="37"/>
        <v>0</v>
      </c>
      <c r="P298" s="91">
        <f>INT(SUMIF(O298:O306,0,I298:I306)*105/108)</f>
        <v>0</v>
      </c>
      <c r="Q298" s="91">
        <f>INT(P298*IF(COUNTIF(R298:R306,1)=0,0,SUMIF(R298:R306,1,G298:G306)/COUNTIF(R298:R306,1))/100)</f>
        <v>0</v>
      </c>
      <c r="R298" s="91">
        <f>IF(AND(J298=0,C298&gt;=設定シート!E$85,C298&lt;=設定シート!G$85),1,0)</f>
        <v>0</v>
      </c>
    </row>
    <row r="299" spans="1:18" ht="15" customHeight="1" x14ac:dyDescent="0.15">
      <c r="B299" s="91">
        <v>2</v>
      </c>
      <c r="C299" s="91" t="str">
        <f>'事業主控（こちらにご入力下さい）'!AV1195</f>
        <v/>
      </c>
      <c r="E299" s="91">
        <f>'事業主控（こちらにご入力下さい）'!$F$1211</f>
        <v>0</v>
      </c>
      <c r="F299" s="91" t="str">
        <f>'事業主控（こちらにご入力下さい）'!AW1195</f>
        <v>下</v>
      </c>
      <c r="G299" s="91" t="str">
        <f>IF(ISERROR(VLOOKUP(E299,労務比率,'事業主控（こちらにご入力下さい）'!AX1195,FALSE)),"",VLOOKUP(E299,労務比率,'事業主控（こちらにご入力下さい）'!AX1195,FALSE))</f>
        <v/>
      </c>
      <c r="H299" s="91" t="str">
        <f>IF(ISERROR(VLOOKUP(E299,労務比率,'事業主控（こちらにご入力下さい）'!AX1195+1,FALSE)),"",VLOOKUP(E299,労務比率,'事業主控（こちらにご入力下さい）'!AX1195+1,FALSE))</f>
        <v/>
      </c>
      <c r="I299" s="91">
        <f>'事業主控（こちらにご入力下さい）'!AH1196</f>
        <v>0</v>
      </c>
      <c r="J299" s="91">
        <f>'事業主控（こちらにご入力下さい）'!AH1195</f>
        <v>0</v>
      </c>
      <c r="K299" s="91">
        <f>'事業主控（こちらにご入力下さい）'!AN1195</f>
        <v>0</v>
      </c>
      <c r="L299" s="91">
        <f t="shared" si="34"/>
        <v>0</v>
      </c>
      <c r="M299" s="91">
        <f t="shared" si="36"/>
        <v>0</v>
      </c>
      <c r="N299" s="91">
        <f t="shared" si="35"/>
        <v>0</v>
      </c>
      <c r="O299" s="91">
        <f t="shared" si="37"/>
        <v>0</v>
      </c>
      <c r="R299" s="91">
        <f>IF(AND(J299=0,C299&gt;=設定シート!E$85,C299&lt;=設定シート!G$85),1,0)</f>
        <v>0</v>
      </c>
    </row>
    <row r="300" spans="1:18" ht="15" customHeight="1" x14ac:dyDescent="0.15">
      <c r="B300" s="91">
        <v>3</v>
      </c>
      <c r="C300" s="91" t="str">
        <f>'事業主控（こちらにご入力下さい）'!AV1197</f>
        <v/>
      </c>
      <c r="E300" s="91">
        <f>'事業主控（こちらにご入力下さい）'!$F$1211</f>
        <v>0</v>
      </c>
      <c r="F300" s="91" t="str">
        <f>'事業主控（こちらにご入力下さい）'!AW1197</f>
        <v>下</v>
      </c>
      <c r="G300" s="91" t="str">
        <f>IF(ISERROR(VLOOKUP(E300,労務比率,'事業主控（こちらにご入力下さい）'!AX1197,FALSE)),"",VLOOKUP(E300,労務比率,'事業主控（こちらにご入力下さい）'!AX1197,FALSE))</f>
        <v/>
      </c>
      <c r="H300" s="91" t="str">
        <f>IF(ISERROR(VLOOKUP(E300,労務比率,'事業主控（こちらにご入力下さい）'!AX1197+1,FALSE)),"",VLOOKUP(E300,労務比率,'事業主控（こちらにご入力下さい）'!AX1197+1,FALSE))</f>
        <v/>
      </c>
      <c r="I300" s="91">
        <f>'事業主控（こちらにご入力下さい）'!AH1198</f>
        <v>0</v>
      </c>
      <c r="J300" s="91">
        <f>'事業主控（こちらにご入力下さい）'!AH1197</f>
        <v>0</v>
      </c>
      <c r="K300" s="91">
        <f>'事業主控（こちらにご入力下さい）'!AN1197</f>
        <v>0</v>
      </c>
      <c r="L300" s="91">
        <f t="shared" si="34"/>
        <v>0</v>
      </c>
      <c r="M300" s="91">
        <f t="shared" si="36"/>
        <v>0</v>
      </c>
      <c r="N300" s="91">
        <f t="shared" si="35"/>
        <v>0</v>
      </c>
      <c r="O300" s="91">
        <f t="shared" si="37"/>
        <v>0</v>
      </c>
      <c r="R300" s="91">
        <f>IF(AND(J300=0,C300&gt;=設定シート!E$85,C300&lt;=設定シート!G$85),1,0)</f>
        <v>0</v>
      </c>
    </row>
    <row r="301" spans="1:18" ht="15" customHeight="1" x14ac:dyDescent="0.15">
      <c r="B301" s="91">
        <v>4</v>
      </c>
      <c r="C301" s="91" t="str">
        <f>'事業主控（こちらにご入力下さい）'!AV1199</f>
        <v/>
      </c>
      <c r="E301" s="91">
        <f>'事業主控（こちらにご入力下さい）'!$F$1211</f>
        <v>0</v>
      </c>
      <c r="F301" s="91" t="str">
        <f>'事業主控（こちらにご入力下さい）'!AW1199</f>
        <v>下</v>
      </c>
      <c r="G301" s="91" t="str">
        <f>IF(ISERROR(VLOOKUP(E301,労務比率,'事業主控（こちらにご入力下さい）'!AX1199,FALSE)),"",VLOOKUP(E301,労務比率,'事業主控（こちらにご入力下さい）'!AX1199,FALSE))</f>
        <v/>
      </c>
      <c r="H301" s="91" t="str">
        <f>IF(ISERROR(VLOOKUP(E301,労務比率,'事業主控（こちらにご入力下さい）'!AX1199+1,FALSE)),"",VLOOKUP(E301,労務比率,'事業主控（こちらにご入力下さい）'!AX1199+1,FALSE))</f>
        <v/>
      </c>
      <c r="I301" s="91">
        <f>'事業主控（こちらにご入力下さい）'!AH1200</f>
        <v>0</v>
      </c>
      <c r="J301" s="91">
        <f>'事業主控（こちらにご入力下さい）'!AH1199</f>
        <v>0</v>
      </c>
      <c r="K301" s="91">
        <f>'事業主控（こちらにご入力下さい）'!AN1199</f>
        <v>0</v>
      </c>
      <c r="L301" s="91">
        <f t="shared" si="34"/>
        <v>0</v>
      </c>
      <c r="M301" s="91">
        <f t="shared" si="36"/>
        <v>0</v>
      </c>
      <c r="N301" s="91">
        <f t="shared" si="35"/>
        <v>0</v>
      </c>
      <c r="O301" s="91">
        <f t="shared" si="37"/>
        <v>0</v>
      </c>
      <c r="R301" s="91">
        <f>IF(AND(J301=0,C301&gt;=設定シート!E$85,C301&lt;=設定シート!G$85),1,0)</f>
        <v>0</v>
      </c>
    </row>
    <row r="302" spans="1:18" ht="15" customHeight="1" x14ac:dyDescent="0.15">
      <c r="B302" s="91">
        <v>5</v>
      </c>
      <c r="C302" s="91" t="str">
        <f>'事業主控（こちらにご入力下さい）'!AV1201</f>
        <v/>
      </c>
      <c r="E302" s="91">
        <f>'事業主控（こちらにご入力下さい）'!$F$1211</f>
        <v>0</v>
      </c>
      <c r="F302" s="91" t="str">
        <f>'事業主控（こちらにご入力下さい）'!AW1201</f>
        <v>下</v>
      </c>
      <c r="G302" s="91" t="str">
        <f>IF(ISERROR(VLOOKUP(E302,労務比率,'事業主控（こちらにご入力下さい）'!AX1201,FALSE)),"",VLOOKUP(E302,労務比率,'事業主控（こちらにご入力下さい）'!AX1201,FALSE))</f>
        <v/>
      </c>
      <c r="H302" s="91" t="str">
        <f>IF(ISERROR(VLOOKUP(E302,労務比率,'事業主控（こちらにご入力下さい）'!AX1201+1,FALSE)),"",VLOOKUP(E302,労務比率,'事業主控（こちらにご入力下さい）'!AX1201+1,FALSE))</f>
        <v/>
      </c>
      <c r="I302" s="91">
        <f>'事業主控（こちらにご入力下さい）'!AH1202</f>
        <v>0</v>
      </c>
      <c r="J302" s="91">
        <f>'事業主控（こちらにご入力下さい）'!AH1201</f>
        <v>0</v>
      </c>
      <c r="K302" s="91">
        <f>'事業主控（こちらにご入力下さい）'!AN1201</f>
        <v>0</v>
      </c>
      <c r="L302" s="91">
        <f t="shared" si="34"/>
        <v>0</v>
      </c>
      <c r="M302" s="91">
        <f t="shared" si="36"/>
        <v>0</v>
      </c>
      <c r="N302" s="91">
        <f t="shared" si="35"/>
        <v>0</v>
      </c>
      <c r="O302" s="91">
        <f t="shared" si="37"/>
        <v>0</v>
      </c>
      <c r="R302" s="91">
        <f>IF(AND(J302=0,C302&gt;=設定シート!E$85,C302&lt;=設定シート!G$85),1,0)</f>
        <v>0</v>
      </c>
    </row>
    <row r="303" spans="1:18" ht="15" customHeight="1" x14ac:dyDescent="0.15">
      <c r="B303" s="91">
        <v>6</v>
      </c>
      <c r="C303" s="91" t="str">
        <f>'事業主控（こちらにご入力下さい）'!AV1203</f>
        <v/>
      </c>
      <c r="E303" s="91">
        <f>'事業主控（こちらにご入力下さい）'!$F$1211</f>
        <v>0</v>
      </c>
      <c r="F303" s="91" t="str">
        <f>'事業主控（こちらにご入力下さい）'!AW1203</f>
        <v>下</v>
      </c>
      <c r="G303" s="91" t="str">
        <f>IF(ISERROR(VLOOKUP(E303,労務比率,'事業主控（こちらにご入力下さい）'!AX1203,FALSE)),"",VLOOKUP(E303,労務比率,'事業主控（こちらにご入力下さい）'!AX1203,FALSE))</f>
        <v/>
      </c>
      <c r="H303" s="91" t="str">
        <f>IF(ISERROR(VLOOKUP(E303,労務比率,'事業主控（こちらにご入力下さい）'!AX1203+1,FALSE)),"",VLOOKUP(E303,労務比率,'事業主控（こちらにご入力下さい）'!AX1203+1,FALSE))</f>
        <v/>
      </c>
      <c r="I303" s="91">
        <f>'事業主控（こちらにご入力下さい）'!AH1204</f>
        <v>0</v>
      </c>
      <c r="J303" s="91">
        <f>'事業主控（こちらにご入力下さい）'!AH1203</f>
        <v>0</v>
      </c>
      <c r="K303" s="91">
        <f>'事業主控（こちらにご入力下さい）'!AN1203</f>
        <v>0</v>
      </c>
      <c r="L303" s="91">
        <f t="shared" si="34"/>
        <v>0</v>
      </c>
      <c r="M303" s="91">
        <f t="shared" si="36"/>
        <v>0</v>
      </c>
      <c r="N303" s="91">
        <f t="shared" si="35"/>
        <v>0</v>
      </c>
      <c r="O303" s="91">
        <f t="shared" si="37"/>
        <v>0</v>
      </c>
      <c r="R303" s="91">
        <f>IF(AND(J303=0,C303&gt;=設定シート!E$85,C303&lt;=設定シート!G$85),1,0)</f>
        <v>0</v>
      </c>
    </row>
    <row r="304" spans="1:18" ht="15" customHeight="1" x14ac:dyDescent="0.15">
      <c r="B304" s="91">
        <v>7</v>
      </c>
      <c r="C304" s="91" t="str">
        <f>'事業主控（こちらにご入力下さい）'!AV1205</f>
        <v/>
      </c>
      <c r="E304" s="91">
        <f>'事業主控（こちらにご入力下さい）'!$F$1211</f>
        <v>0</v>
      </c>
      <c r="F304" s="91" t="str">
        <f>'事業主控（こちらにご入力下さい）'!AW1205</f>
        <v>下</v>
      </c>
      <c r="G304" s="91" t="str">
        <f>IF(ISERROR(VLOOKUP(E304,労務比率,'事業主控（こちらにご入力下さい）'!AX1205,FALSE)),"",VLOOKUP(E304,労務比率,'事業主控（こちらにご入力下さい）'!AX1205,FALSE))</f>
        <v/>
      </c>
      <c r="H304" s="91" t="str">
        <f>IF(ISERROR(VLOOKUP(E304,労務比率,'事業主控（こちらにご入力下さい）'!AX1205+1,FALSE)),"",VLOOKUP(E304,労務比率,'事業主控（こちらにご入力下さい）'!AX1205+1,FALSE))</f>
        <v/>
      </c>
      <c r="I304" s="91">
        <f>'事業主控（こちらにご入力下さい）'!AH1206</f>
        <v>0</v>
      </c>
      <c r="J304" s="91">
        <f>'事業主控（こちらにご入力下さい）'!AH1205</f>
        <v>0</v>
      </c>
      <c r="K304" s="91">
        <f>'事業主控（こちらにご入力下さい）'!AN1205</f>
        <v>0</v>
      </c>
      <c r="L304" s="91">
        <f t="shared" si="34"/>
        <v>0</v>
      </c>
      <c r="M304" s="91">
        <f t="shared" si="36"/>
        <v>0</v>
      </c>
      <c r="N304" s="91">
        <f t="shared" si="35"/>
        <v>0</v>
      </c>
      <c r="O304" s="91">
        <f t="shared" si="37"/>
        <v>0</v>
      </c>
      <c r="R304" s="91">
        <f>IF(AND(J304=0,C304&gt;=設定シート!E$85,C304&lt;=設定シート!G$85),1,0)</f>
        <v>0</v>
      </c>
    </row>
    <row r="305" spans="1:18" ht="15" customHeight="1" x14ac:dyDescent="0.15">
      <c r="B305" s="91">
        <v>8</v>
      </c>
      <c r="C305" s="91" t="str">
        <f>'事業主控（こちらにご入力下さい）'!AV1207</f>
        <v/>
      </c>
      <c r="E305" s="91">
        <f>'事業主控（こちらにご入力下さい）'!$F$1211</f>
        <v>0</v>
      </c>
      <c r="F305" s="91" t="str">
        <f>'事業主控（こちらにご入力下さい）'!AW1207</f>
        <v>下</v>
      </c>
      <c r="G305" s="91" t="str">
        <f>IF(ISERROR(VLOOKUP(E305,労務比率,'事業主控（こちらにご入力下さい）'!AX1207,FALSE)),"",VLOOKUP(E305,労務比率,'事業主控（こちらにご入力下さい）'!AX1207,FALSE))</f>
        <v/>
      </c>
      <c r="H305" s="91" t="str">
        <f>IF(ISERROR(VLOOKUP(E305,労務比率,'事業主控（こちらにご入力下さい）'!AX1207+1,FALSE)),"",VLOOKUP(E305,労務比率,'事業主控（こちらにご入力下さい）'!AX1207+1,FALSE))</f>
        <v/>
      </c>
      <c r="I305" s="91">
        <f>'事業主控（こちらにご入力下さい）'!AH1208</f>
        <v>0</v>
      </c>
      <c r="J305" s="91">
        <f>'事業主控（こちらにご入力下さい）'!AH1207</f>
        <v>0</v>
      </c>
      <c r="K305" s="91">
        <f>'事業主控（こちらにご入力下さい）'!AN1207</f>
        <v>0</v>
      </c>
      <c r="L305" s="91">
        <f t="shared" si="34"/>
        <v>0</v>
      </c>
      <c r="M305" s="91">
        <f t="shared" si="36"/>
        <v>0</v>
      </c>
      <c r="N305" s="91">
        <f t="shared" si="35"/>
        <v>0</v>
      </c>
      <c r="O305" s="91">
        <f t="shared" si="37"/>
        <v>0</v>
      </c>
      <c r="R305" s="91">
        <f>IF(AND(J305=0,C305&gt;=設定シート!E$85,C305&lt;=設定シート!G$85),1,0)</f>
        <v>0</v>
      </c>
    </row>
    <row r="306" spans="1:18" ht="15" customHeight="1" x14ac:dyDescent="0.15">
      <c r="B306" s="91">
        <v>9</v>
      </c>
      <c r="C306" s="91" t="str">
        <f>'事業主控（こちらにご入力下さい）'!AV1209</f>
        <v/>
      </c>
      <c r="E306" s="91">
        <f>'事業主控（こちらにご入力下さい）'!$F$1211</f>
        <v>0</v>
      </c>
      <c r="F306" s="91" t="str">
        <f>'事業主控（こちらにご入力下さい）'!AW1209</f>
        <v>下</v>
      </c>
      <c r="G306" s="91" t="str">
        <f>IF(ISERROR(VLOOKUP(E306,労務比率,'事業主控（こちらにご入力下さい）'!AX1209,FALSE)),"",VLOOKUP(E306,労務比率,'事業主控（こちらにご入力下さい）'!AX1209,FALSE))</f>
        <v/>
      </c>
      <c r="H306" s="91" t="str">
        <f>IF(ISERROR(VLOOKUP(E306,労務比率,'事業主控（こちらにご入力下さい）'!AX1209+1,FALSE)),"",VLOOKUP(E306,労務比率,'事業主控（こちらにご入力下さい）'!AX1209+1,FALSE))</f>
        <v/>
      </c>
      <c r="I306" s="91">
        <f>'事業主控（こちらにご入力下さい）'!AH1210</f>
        <v>0</v>
      </c>
      <c r="J306" s="91">
        <f>'事業主控（こちらにご入力下さい）'!AH1209</f>
        <v>0</v>
      </c>
      <c r="K306" s="91">
        <f>'事業主控（こちらにご入力下さい）'!AN1209</f>
        <v>0</v>
      </c>
      <c r="L306" s="91">
        <f t="shared" si="34"/>
        <v>0</v>
      </c>
      <c r="M306" s="91">
        <f t="shared" si="36"/>
        <v>0</v>
      </c>
      <c r="N306" s="91">
        <f t="shared" si="35"/>
        <v>0</v>
      </c>
      <c r="O306" s="91">
        <f t="shared" si="37"/>
        <v>0</v>
      </c>
      <c r="R306" s="91">
        <f>IF(AND(J306=0,C306&gt;=設定シート!E$85,C306&lt;=設定シート!G$85),1,0)</f>
        <v>0</v>
      </c>
    </row>
    <row r="307" spans="1:18" ht="15" customHeight="1" x14ac:dyDescent="0.15">
      <c r="A307" s="91">
        <v>30</v>
      </c>
      <c r="B307" s="91">
        <v>1</v>
      </c>
      <c r="C307" s="91" t="str">
        <f>'事業主控（こちらにご入力下さい）'!AV1234</f>
        <v/>
      </c>
      <c r="E307" s="91">
        <f>'事業主控（こちらにご入力下さい）'!$F$1252</f>
        <v>0</v>
      </c>
      <c r="F307" s="91" t="str">
        <f>'事業主控（こちらにご入力下さい）'!AW1234</f>
        <v>下</v>
      </c>
      <c r="G307" s="91" t="str">
        <f>IF(ISERROR(VLOOKUP(E307,労務比率,'事業主控（こちらにご入力下さい）'!AX1234,FALSE)),"",VLOOKUP(E307,労務比率,'事業主控（こちらにご入力下さい）'!AX1234,FALSE))</f>
        <v/>
      </c>
      <c r="H307" s="91" t="str">
        <f>IF(ISERROR(VLOOKUP(E307,労務比率,'事業主控（こちらにご入力下さい）'!AX1234+1,FALSE)),"",VLOOKUP(E307,労務比率,'事業主控（こちらにご入力下さい）'!AX1234+1,FALSE))</f>
        <v/>
      </c>
      <c r="I307" s="91">
        <f>'事業主控（こちらにご入力下さい）'!AH1235</f>
        <v>0</v>
      </c>
      <c r="J307" s="91">
        <f>'事業主控（こちらにご入力下さい）'!AH1234</f>
        <v>0</v>
      </c>
      <c r="K307" s="91">
        <f>'事業主控（こちらにご入力下さい）'!AN1234</f>
        <v>0</v>
      </c>
      <c r="L307" s="91">
        <f t="shared" si="34"/>
        <v>0</v>
      </c>
      <c r="M307" s="91">
        <f t="shared" si="36"/>
        <v>0</v>
      </c>
      <c r="N307" s="91">
        <f t="shared" ref="N307:N315" si="38">IF(R307=1,0,I307)</f>
        <v>0</v>
      </c>
      <c r="O307" s="91">
        <f t="shared" si="37"/>
        <v>0</v>
      </c>
      <c r="P307" s="91">
        <f>INT(SUMIF(O307:O315,0,I307:I315)*105/108)</f>
        <v>0</v>
      </c>
      <c r="Q307" s="91">
        <f>INT(P307*IF(COUNTIF(R307:R315,1)=0,0,SUMIF(R307:R315,1,G307:G315)/COUNTIF(R307:R315,1))/100)</f>
        <v>0</v>
      </c>
      <c r="R307" s="91">
        <f>IF(AND(J307=0,C307&gt;=設定シート!E$85,C307&lt;=設定シート!G$85),1,0)</f>
        <v>0</v>
      </c>
    </row>
    <row r="308" spans="1:18" ht="15" customHeight="1" x14ac:dyDescent="0.15">
      <c r="B308" s="91">
        <v>2</v>
      </c>
      <c r="C308" s="91" t="str">
        <f>'事業主控（こちらにご入力下さい）'!AV1236</f>
        <v/>
      </c>
      <c r="E308" s="91">
        <f>'事業主控（こちらにご入力下さい）'!$F$1252</f>
        <v>0</v>
      </c>
      <c r="F308" s="91" t="str">
        <f>'事業主控（こちらにご入力下さい）'!AW1236</f>
        <v>下</v>
      </c>
      <c r="G308" s="91" t="str">
        <f>IF(ISERROR(VLOOKUP(E308,労務比率,'事業主控（こちらにご入力下さい）'!AX1236,FALSE)),"",VLOOKUP(E308,労務比率,'事業主控（こちらにご入力下さい）'!AX1236,FALSE))</f>
        <v/>
      </c>
      <c r="H308" s="91" t="str">
        <f>IF(ISERROR(VLOOKUP(E308,労務比率,'事業主控（こちらにご入力下さい）'!AX1236+1,FALSE)),"",VLOOKUP(E308,労務比率,'事業主控（こちらにご入力下さい）'!AX1236+1,FALSE))</f>
        <v/>
      </c>
      <c r="I308" s="91">
        <f>'事業主控（こちらにご入力下さい）'!AH1237</f>
        <v>0</v>
      </c>
      <c r="J308" s="91">
        <f>'事業主控（こちらにご入力下さい）'!AH1236</f>
        <v>0</v>
      </c>
      <c r="K308" s="91">
        <f>'事業主控（こちらにご入力下さい）'!AN1236</f>
        <v>0</v>
      </c>
      <c r="L308" s="91">
        <f t="shared" ref="L308:L315" si="39">IF(ISERROR(INT((ROUNDDOWN(I308*G308/100,0)+K308)/1000)),0,INT((ROUNDDOWN(I308*G308/100,0)+K308)/1000))</f>
        <v>0</v>
      </c>
      <c r="M308" s="91">
        <f t="shared" si="36"/>
        <v>0</v>
      </c>
      <c r="N308" s="91">
        <f t="shared" si="38"/>
        <v>0</v>
      </c>
      <c r="O308" s="91">
        <f t="shared" si="37"/>
        <v>0</v>
      </c>
      <c r="R308" s="91">
        <f>IF(AND(J308=0,C308&gt;=設定シート!E$85,C308&lt;=設定シート!G$85),1,0)</f>
        <v>0</v>
      </c>
    </row>
    <row r="309" spans="1:18" ht="15" customHeight="1" x14ac:dyDescent="0.15">
      <c r="B309" s="91">
        <v>3</v>
      </c>
      <c r="C309" s="91" t="str">
        <f>'事業主控（こちらにご入力下さい）'!AV1238</f>
        <v/>
      </c>
      <c r="E309" s="91">
        <f>'事業主控（こちらにご入力下さい）'!$F$1252</f>
        <v>0</v>
      </c>
      <c r="F309" s="91" t="str">
        <f>'事業主控（こちらにご入力下さい）'!AW1238</f>
        <v>下</v>
      </c>
      <c r="G309" s="91" t="str">
        <f>IF(ISERROR(VLOOKUP(E309,労務比率,'事業主控（こちらにご入力下さい）'!AX1238,FALSE)),"",VLOOKUP(E309,労務比率,'事業主控（こちらにご入力下さい）'!AX1238,FALSE))</f>
        <v/>
      </c>
      <c r="H309" s="91" t="str">
        <f>IF(ISERROR(VLOOKUP(E309,労務比率,'事業主控（こちらにご入力下さい）'!AX1238+1,FALSE)),"",VLOOKUP(E309,労務比率,'事業主控（こちらにご入力下さい）'!AX1238+1,FALSE))</f>
        <v/>
      </c>
      <c r="I309" s="91">
        <f>'事業主控（こちらにご入力下さい）'!AH1239</f>
        <v>0</v>
      </c>
      <c r="J309" s="91">
        <f>'事業主控（こちらにご入力下さい）'!AH1238</f>
        <v>0</v>
      </c>
      <c r="K309" s="91">
        <f>'事業主控（こちらにご入力下さい）'!AN1238</f>
        <v>0</v>
      </c>
      <c r="L309" s="91">
        <f t="shared" si="39"/>
        <v>0</v>
      </c>
      <c r="M309" s="91">
        <f t="shared" si="36"/>
        <v>0</v>
      </c>
      <c r="N309" s="91">
        <f t="shared" si="38"/>
        <v>0</v>
      </c>
      <c r="O309" s="91">
        <f t="shared" si="37"/>
        <v>0</v>
      </c>
      <c r="R309" s="91">
        <f>IF(AND(J309=0,C309&gt;=設定シート!E$85,C309&lt;=設定シート!G$85),1,0)</f>
        <v>0</v>
      </c>
    </row>
    <row r="310" spans="1:18" ht="15" customHeight="1" x14ac:dyDescent="0.15">
      <c r="B310" s="91">
        <v>4</v>
      </c>
      <c r="C310" s="91" t="str">
        <f>'事業主控（こちらにご入力下さい）'!AV1240</f>
        <v/>
      </c>
      <c r="E310" s="91">
        <f>'事業主控（こちらにご入力下さい）'!$F$1252</f>
        <v>0</v>
      </c>
      <c r="F310" s="91" t="str">
        <f>'事業主控（こちらにご入力下さい）'!AW1240</f>
        <v>下</v>
      </c>
      <c r="G310" s="91" t="str">
        <f>IF(ISERROR(VLOOKUP(E310,労務比率,'事業主控（こちらにご入力下さい）'!AX1240,FALSE)),"",VLOOKUP(E310,労務比率,'事業主控（こちらにご入力下さい）'!AX1240,FALSE))</f>
        <v/>
      </c>
      <c r="H310" s="91" t="str">
        <f>IF(ISERROR(VLOOKUP(E310,労務比率,'事業主控（こちらにご入力下さい）'!AX1240+1,FALSE)),"",VLOOKUP(E310,労務比率,'事業主控（こちらにご入力下さい）'!AX1240+1,FALSE))</f>
        <v/>
      </c>
      <c r="I310" s="91">
        <f>'事業主控（こちらにご入力下さい）'!AH1241</f>
        <v>0</v>
      </c>
      <c r="J310" s="91">
        <f>'事業主控（こちらにご入力下さい）'!AH1240</f>
        <v>0</v>
      </c>
      <c r="K310" s="91">
        <f>'事業主控（こちらにご入力下さい）'!AN1240</f>
        <v>0</v>
      </c>
      <c r="L310" s="91">
        <f t="shared" si="39"/>
        <v>0</v>
      </c>
      <c r="M310" s="91">
        <f t="shared" si="36"/>
        <v>0</v>
      </c>
      <c r="N310" s="91">
        <f t="shared" si="38"/>
        <v>0</v>
      </c>
      <c r="O310" s="91">
        <f t="shared" si="37"/>
        <v>0</v>
      </c>
      <c r="R310" s="91">
        <f>IF(AND(J310=0,C310&gt;=設定シート!E$85,C310&lt;=設定シート!G$85),1,0)</f>
        <v>0</v>
      </c>
    </row>
    <row r="311" spans="1:18" ht="15" customHeight="1" x14ac:dyDescent="0.15">
      <c r="B311" s="91">
        <v>5</v>
      </c>
      <c r="C311" s="91" t="str">
        <f>'事業主控（こちらにご入力下さい）'!AV1242</f>
        <v/>
      </c>
      <c r="E311" s="91">
        <f>'事業主控（こちらにご入力下さい）'!$F$1252</f>
        <v>0</v>
      </c>
      <c r="F311" s="91" t="str">
        <f>'事業主控（こちらにご入力下さい）'!AW1242</f>
        <v>下</v>
      </c>
      <c r="G311" s="91" t="str">
        <f>IF(ISERROR(VLOOKUP(E311,労務比率,'事業主控（こちらにご入力下さい）'!AX1242,FALSE)),"",VLOOKUP(E311,労務比率,'事業主控（こちらにご入力下さい）'!AX1242,FALSE))</f>
        <v/>
      </c>
      <c r="H311" s="91" t="str">
        <f>IF(ISERROR(VLOOKUP(E311,労務比率,'事業主控（こちらにご入力下さい）'!AX1242+1,FALSE)),"",VLOOKUP(E311,労務比率,'事業主控（こちらにご入力下さい）'!AX1242+1,FALSE))</f>
        <v/>
      </c>
      <c r="I311" s="91">
        <f>'事業主控（こちらにご入力下さい）'!AH1243</f>
        <v>0</v>
      </c>
      <c r="J311" s="91">
        <f>'事業主控（こちらにご入力下さい）'!AH1242</f>
        <v>0</v>
      </c>
      <c r="K311" s="91">
        <f>'事業主控（こちらにご入力下さい）'!AN1242</f>
        <v>0</v>
      </c>
      <c r="L311" s="91">
        <f t="shared" si="39"/>
        <v>0</v>
      </c>
      <c r="M311" s="91">
        <f t="shared" si="36"/>
        <v>0</v>
      </c>
      <c r="N311" s="91">
        <f t="shared" si="38"/>
        <v>0</v>
      </c>
      <c r="O311" s="91">
        <f t="shared" si="37"/>
        <v>0</v>
      </c>
      <c r="R311" s="91">
        <f>IF(AND(J311=0,C311&gt;=設定シート!E$85,C311&lt;=設定シート!G$85),1,0)</f>
        <v>0</v>
      </c>
    </row>
    <row r="312" spans="1:18" ht="15" customHeight="1" x14ac:dyDescent="0.15">
      <c r="B312" s="91">
        <v>6</v>
      </c>
      <c r="C312" s="91" t="str">
        <f>'事業主控（こちらにご入力下さい）'!AV1244</f>
        <v/>
      </c>
      <c r="E312" s="91">
        <f>'事業主控（こちらにご入力下さい）'!$F$1252</f>
        <v>0</v>
      </c>
      <c r="F312" s="91" t="str">
        <f>'事業主控（こちらにご入力下さい）'!AW1244</f>
        <v>下</v>
      </c>
      <c r="G312" s="91" t="str">
        <f>IF(ISERROR(VLOOKUP(E312,労務比率,'事業主控（こちらにご入力下さい）'!AX1244,FALSE)),"",VLOOKUP(E312,労務比率,'事業主控（こちらにご入力下さい）'!AX1244,FALSE))</f>
        <v/>
      </c>
      <c r="H312" s="91" t="str">
        <f>IF(ISERROR(VLOOKUP(E312,労務比率,'事業主控（こちらにご入力下さい）'!AX1244+1,FALSE)),"",VLOOKUP(E312,労務比率,'事業主控（こちらにご入力下さい）'!AX1244+1,FALSE))</f>
        <v/>
      </c>
      <c r="I312" s="91">
        <f>'事業主控（こちらにご入力下さい）'!AH1245</f>
        <v>0</v>
      </c>
      <c r="J312" s="91">
        <f>'事業主控（こちらにご入力下さい）'!AH1244</f>
        <v>0</v>
      </c>
      <c r="K312" s="91">
        <f>'事業主控（こちらにご入力下さい）'!AN1244</f>
        <v>0</v>
      </c>
      <c r="L312" s="91">
        <f t="shared" si="39"/>
        <v>0</v>
      </c>
      <c r="M312" s="91">
        <f t="shared" ref="M312:M315" si="40">IF(ISERROR(L312*H312),0,L312*H312)</f>
        <v>0</v>
      </c>
      <c r="N312" s="91">
        <f t="shared" si="38"/>
        <v>0</v>
      </c>
      <c r="O312" s="91">
        <f t="shared" si="37"/>
        <v>0</v>
      </c>
      <c r="R312" s="91">
        <f>IF(AND(J312=0,C312&gt;=設定シート!E$85,C312&lt;=設定シート!G$85),1,0)</f>
        <v>0</v>
      </c>
    </row>
    <row r="313" spans="1:18" ht="15" customHeight="1" x14ac:dyDescent="0.15">
      <c r="B313" s="91">
        <v>7</v>
      </c>
      <c r="C313" s="91" t="str">
        <f>'事業主控（こちらにご入力下さい）'!AV1246</f>
        <v/>
      </c>
      <c r="E313" s="91">
        <f>'事業主控（こちらにご入力下さい）'!$F$1252</f>
        <v>0</v>
      </c>
      <c r="F313" s="91" t="str">
        <f>'事業主控（こちらにご入力下さい）'!AW1246</f>
        <v>下</v>
      </c>
      <c r="G313" s="91" t="str">
        <f>IF(ISERROR(VLOOKUP(E313,労務比率,'事業主控（こちらにご入力下さい）'!AX1246,FALSE)),"",VLOOKUP(E313,労務比率,'事業主控（こちらにご入力下さい）'!AX1246,FALSE))</f>
        <v/>
      </c>
      <c r="H313" s="91" t="str">
        <f>IF(ISERROR(VLOOKUP(E313,労務比率,'事業主控（こちらにご入力下さい）'!AX1246+1,FALSE)),"",VLOOKUP(E313,労務比率,'事業主控（こちらにご入力下さい）'!AX1246+1,FALSE))</f>
        <v/>
      </c>
      <c r="I313" s="91">
        <f>'事業主控（こちらにご入力下さい）'!AH1247</f>
        <v>0</v>
      </c>
      <c r="J313" s="91">
        <f>'事業主控（こちらにご入力下さい）'!AH1246</f>
        <v>0</v>
      </c>
      <c r="K313" s="91">
        <f>'事業主控（こちらにご入力下さい）'!AN1246</f>
        <v>0</v>
      </c>
      <c r="L313" s="91">
        <f t="shared" si="39"/>
        <v>0</v>
      </c>
      <c r="M313" s="91">
        <f t="shared" si="40"/>
        <v>0</v>
      </c>
      <c r="N313" s="91">
        <f t="shared" si="38"/>
        <v>0</v>
      </c>
      <c r="O313" s="91">
        <f t="shared" si="37"/>
        <v>0</v>
      </c>
      <c r="R313" s="91">
        <f>IF(AND(J313=0,C313&gt;=設定シート!E$85,C313&lt;=設定シート!G$85),1,0)</f>
        <v>0</v>
      </c>
    </row>
    <row r="314" spans="1:18" ht="15" customHeight="1" x14ac:dyDescent="0.15">
      <c r="B314" s="91">
        <v>8</v>
      </c>
      <c r="C314" s="91" t="str">
        <f>'事業主控（こちらにご入力下さい）'!AV1248</f>
        <v/>
      </c>
      <c r="E314" s="91">
        <f>'事業主控（こちらにご入力下さい）'!$F$1252</f>
        <v>0</v>
      </c>
      <c r="F314" s="91" t="str">
        <f>'事業主控（こちらにご入力下さい）'!AW1248</f>
        <v>下</v>
      </c>
      <c r="G314" s="91" t="str">
        <f>IF(ISERROR(VLOOKUP(E314,労務比率,'事業主控（こちらにご入力下さい）'!AX1248,FALSE)),"",VLOOKUP(E314,労務比率,'事業主控（こちらにご入力下さい）'!AX1248,FALSE))</f>
        <v/>
      </c>
      <c r="H314" s="91" t="str">
        <f>IF(ISERROR(VLOOKUP(E314,労務比率,'事業主控（こちらにご入力下さい）'!AX1248+1,FALSE)),"",VLOOKUP(E314,労務比率,'事業主控（こちらにご入力下さい）'!AX1248+1,FALSE))</f>
        <v/>
      </c>
      <c r="I314" s="91">
        <f>'事業主控（こちらにご入力下さい）'!AH1249</f>
        <v>0</v>
      </c>
      <c r="J314" s="91">
        <f>'事業主控（こちらにご入力下さい）'!AH1248</f>
        <v>0</v>
      </c>
      <c r="K314" s="91">
        <f>'事業主控（こちらにご入力下さい）'!AN1248</f>
        <v>0</v>
      </c>
      <c r="L314" s="91">
        <f t="shared" si="39"/>
        <v>0</v>
      </c>
      <c r="M314" s="91">
        <f t="shared" si="40"/>
        <v>0</v>
      </c>
      <c r="N314" s="91">
        <f t="shared" si="38"/>
        <v>0</v>
      </c>
      <c r="O314" s="91">
        <f t="shared" si="37"/>
        <v>0</v>
      </c>
      <c r="R314" s="91">
        <f>IF(AND(J314=0,C314&gt;=設定シート!E$85,C314&lt;=設定シート!G$85),1,0)</f>
        <v>0</v>
      </c>
    </row>
    <row r="315" spans="1:18" ht="15" customHeight="1" x14ac:dyDescent="0.15">
      <c r="B315" s="91">
        <v>9</v>
      </c>
      <c r="C315" s="91" t="str">
        <f>'事業主控（こちらにご入力下さい）'!AV1250</f>
        <v/>
      </c>
      <c r="E315" s="91">
        <f>'事業主控（こちらにご入力下さい）'!$F$1252</f>
        <v>0</v>
      </c>
      <c r="F315" s="91" t="str">
        <f>'事業主控（こちらにご入力下さい）'!AW1250</f>
        <v>下</v>
      </c>
      <c r="G315" s="91" t="str">
        <f>IF(ISERROR(VLOOKUP(E315,労務比率,'事業主控（こちらにご入力下さい）'!AX1250,FALSE)),"",VLOOKUP(E315,労務比率,'事業主控（こちらにご入力下さい）'!AX1250,FALSE))</f>
        <v/>
      </c>
      <c r="H315" s="91" t="str">
        <f>IF(ISERROR(VLOOKUP(E315,労務比率,'事業主控（こちらにご入力下さい）'!AX1250+1,FALSE)),"",VLOOKUP(E315,労務比率,'事業主控（こちらにご入力下さい）'!AX1250+1,FALSE))</f>
        <v/>
      </c>
      <c r="I315" s="91">
        <f>'事業主控（こちらにご入力下さい）'!AH1251</f>
        <v>0</v>
      </c>
      <c r="J315" s="91">
        <f>'事業主控（こちらにご入力下さい）'!AH1250</f>
        <v>0</v>
      </c>
      <c r="K315" s="91">
        <f>'事業主控（こちらにご入力下さい）'!AN1250</f>
        <v>0</v>
      </c>
      <c r="L315" s="91">
        <f t="shared" si="39"/>
        <v>0</v>
      </c>
      <c r="M315" s="91">
        <f t="shared" si="40"/>
        <v>0</v>
      </c>
      <c r="N315" s="91">
        <f t="shared" si="38"/>
        <v>0</v>
      </c>
      <c r="O315" s="91">
        <f t="shared" si="37"/>
        <v>0</v>
      </c>
      <c r="R315" s="91">
        <f>IF(AND(J315=0,C315&gt;=設定シート!E$85,C315&lt;=設定シート!G$85),1,0)</f>
        <v>0</v>
      </c>
    </row>
  </sheetData>
  <sheetProtection selectLockedCells="1"/>
  <mergeCells count="5">
    <mergeCell ref="T4:T7"/>
    <mergeCell ref="T9:T12"/>
    <mergeCell ref="T14:T17"/>
    <mergeCell ref="T19:T22"/>
    <mergeCell ref="T28:T31"/>
  </mergeCells>
  <phoneticPr fontId="2"/>
  <pageMargins left="0.78700000000000003" right="0.78700000000000003" top="0.98399999999999999" bottom="0.98399999999999999" header="0.51200000000000001" footer="0.51200000000000001"/>
  <pageSetup paperSize="9" orientation="portrait"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dimension ref="B2:S85"/>
  <sheetViews>
    <sheetView topLeftCell="A16" zoomScaleNormal="100" workbookViewId="0">
      <selection activeCell="D27" sqref="D27"/>
    </sheetView>
  </sheetViews>
  <sheetFormatPr defaultRowHeight="11.25" x14ac:dyDescent="0.15"/>
  <cols>
    <col min="1" max="2" width="2.625" style="84" customWidth="1"/>
    <col min="3" max="14" width="8.125" style="84" customWidth="1"/>
    <col min="15" max="16" width="9" style="84"/>
    <col min="17" max="17" width="31.875" style="84" bestFit="1" customWidth="1"/>
    <col min="18" max="18" width="9" style="84"/>
    <col min="19" max="19" width="31.875" style="84" customWidth="1"/>
    <col min="20" max="16384" width="9" style="84"/>
  </cols>
  <sheetData>
    <row r="2" spans="2:10" ht="18.75" x14ac:dyDescent="0.15">
      <c r="B2" s="125" t="s">
        <v>175</v>
      </c>
    </row>
    <row r="4" spans="2:10" x14ac:dyDescent="0.15">
      <c r="B4" s="84" t="s">
        <v>140</v>
      </c>
    </row>
    <row r="5" spans="2:10" x14ac:dyDescent="0.15">
      <c r="C5" s="84" t="s">
        <v>173</v>
      </c>
      <c r="D5" s="2"/>
      <c r="E5" s="2"/>
      <c r="F5" s="2"/>
      <c r="G5" s="2"/>
      <c r="H5" s="2"/>
      <c r="I5" s="2"/>
    </row>
    <row r="6" spans="2:10" x14ac:dyDescent="0.15">
      <c r="C6" s="1235" t="s">
        <v>141</v>
      </c>
      <c r="D6" s="1236"/>
      <c r="E6" s="1236"/>
      <c r="F6" s="1236"/>
      <c r="G6" s="1236"/>
      <c r="H6" s="1236"/>
      <c r="I6" s="1236"/>
      <c r="J6" s="1237"/>
    </row>
    <row r="7" spans="2:10" x14ac:dyDescent="0.15">
      <c r="C7" s="1238"/>
      <c r="D7" s="1217"/>
      <c r="E7" s="1217"/>
      <c r="F7" s="1217"/>
      <c r="G7" s="1217"/>
      <c r="H7" s="1217"/>
      <c r="I7" s="1217"/>
      <c r="J7" s="1218"/>
    </row>
    <row r="8" spans="2:10" x14ac:dyDescent="0.15">
      <c r="C8" s="1247" t="s">
        <v>142</v>
      </c>
      <c r="D8" s="1251"/>
      <c r="E8" s="1235" t="s">
        <v>143</v>
      </c>
      <c r="F8" s="1236"/>
      <c r="G8" s="1236"/>
      <c r="H8" s="1236"/>
      <c r="I8" s="1236"/>
      <c r="J8" s="1237"/>
    </row>
    <row r="9" spans="2:10" x14ac:dyDescent="0.15">
      <c r="C9" s="1247"/>
      <c r="D9" s="1251"/>
      <c r="E9" s="1238"/>
      <c r="F9" s="1217"/>
      <c r="G9" s="1217"/>
      <c r="H9" s="1217"/>
      <c r="I9" s="1217"/>
      <c r="J9" s="1218"/>
    </row>
    <row r="10" spans="2:10" ht="11.25" customHeight="1" x14ac:dyDescent="0.15">
      <c r="C10" s="1247"/>
      <c r="D10" s="1251"/>
      <c r="E10" s="1247" t="s">
        <v>183</v>
      </c>
      <c r="F10" s="1248"/>
      <c r="G10" s="1247" t="s">
        <v>176</v>
      </c>
      <c r="H10" s="1248"/>
      <c r="I10" s="1247" t="s">
        <v>177</v>
      </c>
      <c r="J10" s="1248"/>
    </row>
    <row r="11" spans="2:10" ht="11.25" customHeight="1" x14ac:dyDescent="0.15">
      <c r="C11" s="1252"/>
      <c r="D11" s="1253"/>
      <c r="E11" s="1249"/>
      <c r="F11" s="1250"/>
      <c r="G11" s="1249"/>
      <c r="H11" s="1250"/>
      <c r="I11" s="1249"/>
      <c r="J11" s="1250"/>
    </row>
    <row r="12" spans="2:10" x14ac:dyDescent="0.15">
      <c r="C12" s="121" t="s">
        <v>169</v>
      </c>
      <c r="D12" s="123" t="s">
        <v>170</v>
      </c>
      <c r="E12" s="121" t="s">
        <v>169</v>
      </c>
      <c r="F12" s="123" t="s">
        <v>170</v>
      </c>
      <c r="G12" s="121" t="s">
        <v>0</v>
      </c>
      <c r="H12" s="123" t="s">
        <v>170</v>
      </c>
      <c r="I12" s="121" t="s">
        <v>0</v>
      </c>
      <c r="J12" s="123" t="s">
        <v>170</v>
      </c>
    </row>
    <row r="13" spans="2:10" x14ac:dyDescent="0.15">
      <c r="C13" s="124">
        <v>2007</v>
      </c>
      <c r="D13" s="123" t="s">
        <v>171</v>
      </c>
      <c r="E13" s="124">
        <v>2015</v>
      </c>
      <c r="F13" s="123" t="s">
        <v>171</v>
      </c>
      <c r="G13" s="124">
        <v>2018</v>
      </c>
      <c r="H13" s="123" t="s">
        <v>171</v>
      </c>
      <c r="I13" s="124">
        <v>2018</v>
      </c>
      <c r="J13" s="123" t="s">
        <v>172</v>
      </c>
    </row>
    <row r="14" spans="2:10" x14ac:dyDescent="0.15">
      <c r="C14" s="1190" t="str">
        <f>TEXT(DATE(LEFT(C13,4),1,1),"ggge年")&amp;D13</f>
        <v>平成19年3月31日</v>
      </c>
      <c r="D14" s="1185"/>
      <c r="E14" s="1190" t="str">
        <f>TEXT(DATE(LEFT(E13,4),1,1),"ggge年")&amp;F13</f>
        <v>平成27年3月31日</v>
      </c>
      <c r="F14" s="1185"/>
      <c r="G14" s="1190" t="str">
        <f>TEXT(DATE(LEFT(G13,4),1,1),"ggge年")&amp;H13</f>
        <v>平成30年3月31日</v>
      </c>
      <c r="H14" s="1185"/>
      <c r="I14" s="1190" t="str">
        <f>TEXT(DATE(LEFT(I13,4),1,1),"ggge年")&amp;J13</f>
        <v>平成30年4月1日</v>
      </c>
      <c r="J14" s="1185"/>
    </row>
    <row r="15" spans="2:10" x14ac:dyDescent="0.15">
      <c r="C15" s="1189">
        <f>DATEVALUE(C14)</f>
        <v>39172</v>
      </c>
      <c r="D15" s="1188"/>
      <c r="E15" s="1189">
        <f>DATEVALUE(E14)</f>
        <v>42094</v>
      </c>
      <c r="F15" s="1188"/>
      <c r="G15" s="1189">
        <f>DATEVALUE(G14)</f>
        <v>43190</v>
      </c>
      <c r="H15" s="1188"/>
      <c r="I15" s="1189">
        <f>DATEVALUE(I14)</f>
        <v>43191</v>
      </c>
      <c r="J15" s="1188"/>
    </row>
    <row r="18" spans="2:16" x14ac:dyDescent="0.15">
      <c r="B18" s="84" t="s">
        <v>144</v>
      </c>
    </row>
    <row r="19" spans="2:16" x14ac:dyDescent="0.15">
      <c r="C19" s="84" t="s">
        <v>174</v>
      </c>
      <c r="D19" s="2"/>
      <c r="E19" s="2"/>
      <c r="F19" s="2"/>
      <c r="G19" s="2"/>
      <c r="H19" s="2"/>
      <c r="I19" s="2"/>
    </row>
    <row r="20" spans="2:16" x14ac:dyDescent="0.15">
      <c r="C20" s="89" t="s">
        <v>145</v>
      </c>
      <c r="D20" s="108">
        <v>1</v>
      </c>
      <c r="E20" s="109" t="s">
        <v>146</v>
      </c>
    </row>
    <row r="21" spans="2:16" x14ac:dyDescent="0.15">
      <c r="C21" s="89" t="s">
        <v>147</v>
      </c>
      <c r="D21" s="108">
        <v>2</v>
      </c>
      <c r="E21" s="109" t="s">
        <v>148</v>
      </c>
    </row>
    <row r="24" spans="2:16" x14ac:dyDescent="0.15">
      <c r="B24" s="84" t="s">
        <v>181</v>
      </c>
    </row>
    <row r="25" spans="2:16" x14ac:dyDescent="0.15">
      <c r="C25" s="84" t="s">
        <v>182</v>
      </c>
    </row>
    <row r="26" spans="2:16" x14ac:dyDescent="0.15">
      <c r="D26" s="108">
        <v>32</v>
      </c>
    </row>
    <row r="29" spans="2:16" x14ac:dyDescent="0.15">
      <c r="B29" s="84" t="s">
        <v>149</v>
      </c>
    </row>
    <row r="30" spans="2:16" x14ac:dyDescent="0.15">
      <c r="C30" s="84" t="s">
        <v>150</v>
      </c>
    </row>
    <row r="31" spans="2:16" ht="11.25" customHeight="1" x14ac:dyDescent="0.15">
      <c r="C31" s="1235" t="s">
        <v>211</v>
      </c>
      <c r="D31" s="1236"/>
      <c r="E31" s="1236"/>
      <c r="F31" s="1236"/>
      <c r="G31" s="1236"/>
      <c r="H31" s="1236"/>
      <c r="I31" s="1236"/>
      <c r="J31" s="1236"/>
      <c r="K31" s="1236"/>
      <c r="L31" s="1236"/>
      <c r="M31" s="1236"/>
      <c r="N31" s="1236"/>
      <c r="O31" s="1236"/>
      <c r="P31" s="1237"/>
    </row>
    <row r="32" spans="2:16" ht="11.25" customHeight="1" x14ac:dyDescent="0.15">
      <c r="C32" s="1238"/>
      <c r="D32" s="1217"/>
      <c r="E32" s="1217"/>
      <c r="F32" s="1217"/>
      <c r="G32" s="1217"/>
      <c r="H32" s="1217"/>
      <c r="I32" s="1217"/>
      <c r="J32" s="1217"/>
      <c r="K32" s="1217"/>
      <c r="L32" s="1217"/>
      <c r="M32" s="1217"/>
      <c r="N32" s="1217"/>
      <c r="O32" s="1217"/>
      <c r="P32" s="1218"/>
    </row>
    <row r="33" spans="3:19" ht="11.25" customHeight="1" x14ac:dyDescent="0.15">
      <c r="C33" s="1239" t="s">
        <v>212</v>
      </c>
      <c r="D33" s="1240"/>
      <c r="E33" s="1240"/>
      <c r="F33" s="1240"/>
      <c r="G33" s="1241" t="s">
        <v>213</v>
      </c>
      <c r="H33" s="1240"/>
      <c r="I33" s="1240"/>
      <c r="J33" s="1242"/>
      <c r="K33" s="1241" t="s">
        <v>214</v>
      </c>
      <c r="L33" s="1240"/>
      <c r="M33" s="1240"/>
      <c r="N33" s="1242"/>
      <c r="O33" s="1241" t="s">
        <v>215</v>
      </c>
      <c r="P33" s="523"/>
    </row>
    <row r="34" spans="3:19" ht="11.25" customHeight="1" x14ac:dyDescent="0.15">
      <c r="C34" s="146">
        <v>2009</v>
      </c>
      <c r="D34" s="147" t="s">
        <v>172</v>
      </c>
      <c r="E34" s="148">
        <v>2012</v>
      </c>
      <c r="F34" s="149" t="s">
        <v>171</v>
      </c>
      <c r="G34" s="150">
        <f>E34</f>
        <v>2012</v>
      </c>
      <c r="H34" s="147" t="s">
        <v>172</v>
      </c>
      <c r="I34" s="148">
        <v>2015</v>
      </c>
      <c r="J34" s="149" t="s">
        <v>171</v>
      </c>
      <c r="K34" s="150">
        <f>I34</f>
        <v>2015</v>
      </c>
      <c r="L34" s="147" t="s">
        <v>172</v>
      </c>
      <c r="M34" s="148">
        <v>2018</v>
      </c>
      <c r="N34" s="149" t="s">
        <v>171</v>
      </c>
      <c r="O34" s="150">
        <f>M34</f>
        <v>2018</v>
      </c>
      <c r="P34" s="147" t="s">
        <v>172</v>
      </c>
    </row>
    <row r="35" spans="3:19" ht="11.25" customHeight="1" x14ac:dyDescent="0.15">
      <c r="C35" s="1190" t="str">
        <f>TEXT(DATE(LEFT(C34,4),1,1),"ggge年")&amp;D34</f>
        <v>平成21年4月1日</v>
      </c>
      <c r="D35" s="1185"/>
      <c r="E35" s="1183" t="str">
        <f>TEXT(DATE(LEFT(E34,4),1,1),"ggge年")&amp;F34</f>
        <v>平成24年3月31日</v>
      </c>
      <c r="F35" s="1184"/>
      <c r="G35" s="1183" t="str">
        <f>TEXT(DATE(LEFT(G34,4),1,1),"ggge年")&amp;H34</f>
        <v>平成24年4月1日</v>
      </c>
      <c r="H35" s="1185"/>
      <c r="I35" s="1183" t="str">
        <f>TEXT(DATE(LEFT(I34,4),1,1),"ggge年")&amp;J34</f>
        <v>平成27年3月31日</v>
      </c>
      <c r="J35" s="1184"/>
      <c r="K35" s="1183" t="str">
        <f>TEXT(DATE(LEFT(K34,4),1,1),"ggge年")&amp;L34</f>
        <v>平成27年4月1日</v>
      </c>
      <c r="L35" s="1185"/>
      <c r="M35" s="1183" t="str">
        <f>TEXT(DATE(LEFT(M34,4),1,1),"ggge年")&amp;N34</f>
        <v>平成30年3月31日</v>
      </c>
      <c r="N35" s="1184"/>
      <c r="O35" s="1183" t="str">
        <f>TEXT(DATE(LEFT(O34,4),1,1),"ggge年")&amp;P34</f>
        <v>平成30年4月1日</v>
      </c>
      <c r="P35" s="1185"/>
    </row>
    <row r="36" spans="3:19" ht="11.25" customHeight="1" x14ac:dyDescent="0.15">
      <c r="C36" s="1189">
        <f>DATEVALUE(C35)</f>
        <v>39904</v>
      </c>
      <c r="D36" s="1188"/>
      <c r="E36" s="1186">
        <f>DATEVALUE(E35)</f>
        <v>40999</v>
      </c>
      <c r="F36" s="1187"/>
      <c r="G36" s="1186">
        <f>DATEVALUE(G35)</f>
        <v>41000</v>
      </c>
      <c r="H36" s="1188"/>
      <c r="I36" s="1186">
        <f>DATEVALUE(I35)</f>
        <v>42094</v>
      </c>
      <c r="J36" s="1187"/>
      <c r="K36" s="1186">
        <f>DATEVALUE(K35)</f>
        <v>42095</v>
      </c>
      <c r="L36" s="1188"/>
      <c r="M36" s="1186">
        <f>DATEVALUE(M35)</f>
        <v>43190</v>
      </c>
      <c r="N36" s="1187"/>
      <c r="O36" s="1186">
        <f>DATEVALUE(O35)</f>
        <v>43191</v>
      </c>
      <c r="P36" s="1188"/>
    </row>
    <row r="37" spans="3:19" ht="12" thickBot="1" x14ac:dyDescent="0.2"/>
    <row r="38" spans="3:19" ht="13.5" x14ac:dyDescent="0.15">
      <c r="C38" s="1211" t="s">
        <v>87</v>
      </c>
      <c r="D38" s="1212"/>
      <c r="E38" s="1212"/>
      <c r="F38" s="1213"/>
      <c r="G38" s="1219" t="s">
        <v>75</v>
      </c>
      <c r="H38" s="841"/>
      <c r="I38" s="841"/>
      <c r="J38" s="841"/>
      <c r="K38" s="841"/>
      <c r="L38" s="841"/>
      <c r="M38" s="841"/>
      <c r="N38" s="842"/>
    </row>
    <row r="39" spans="3:19" ht="11.25" customHeight="1" x14ac:dyDescent="0.15">
      <c r="C39" s="1214"/>
      <c r="D39" s="640"/>
      <c r="E39" s="640"/>
      <c r="F39" s="1215"/>
      <c r="G39" s="1220" t="str">
        <f>C33&amp;CHAR(10)&amp;"工事開始日が"&amp;CHAR(10)&amp;C35&amp;"～"&amp;CHAR(10)&amp;E35&amp;CHAR(10)&amp;"のもの"</f>
        <v>①
工事開始日が
平成21年4月1日～
平成24年3月31日
のもの</v>
      </c>
      <c r="H39" s="1221"/>
      <c r="I39" s="1226" t="str">
        <f>G33&amp;CHAR(10)&amp;"工事開始日が"&amp;CHAR(10)&amp;G35&amp;"～"&amp;CHAR(10)&amp;I35&amp;CHAR(10)&amp;"のもの"</f>
        <v>②
工事開始日が
平成24年4月1日～
平成27年3月31日
のもの</v>
      </c>
      <c r="J39" s="1221"/>
      <c r="K39" s="1226" t="str">
        <f>K33&amp;CHAR(10)&amp;"工事開始日が"&amp;CHAR(10)&amp;K35&amp;"～"&amp;CHAR(10)&amp;M35&amp;CHAR(10)&amp;"のもの"</f>
        <v>③
工事開始日が
平成27年4月1日～
平成30年3月31日
のもの</v>
      </c>
      <c r="L39" s="1221"/>
      <c r="M39" s="1229" t="str">
        <f>O33&amp;CHAR(10)&amp;"工事開始日が"&amp;CHAR(10)&amp;O35&amp;CHAR(10)&amp;"以降のもの"</f>
        <v>④
工事開始日が
平成30年4月1日
以降のもの</v>
      </c>
      <c r="N39" s="1230"/>
    </row>
    <row r="40" spans="3:19" ht="11.25" customHeight="1" x14ac:dyDescent="0.15">
      <c r="C40" s="1214"/>
      <c r="D40" s="640"/>
      <c r="E40" s="640"/>
      <c r="F40" s="1215"/>
      <c r="G40" s="1222"/>
      <c r="H40" s="1223"/>
      <c r="I40" s="1227"/>
      <c r="J40" s="1223"/>
      <c r="K40" s="1227"/>
      <c r="L40" s="1223"/>
      <c r="M40" s="1231"/>
      <c r="N40" s="1232"/>
    </row>
    <row r="41" spans="3:19" ht="11.25" customHeight="1" x14ac:dyDescent="0.15">
      <c r="C41" s="1214"/>
      <c r="D41" s="640"/>
      <c r="E41" s="640"/>
      <c r="F41" s="1215"/>
      <c r="G41" s="1222"/>
      <c r="H41" s="1223"/>
      <c r="I41" s="1227"/>
      <c r="J41" s="1223"/>
      <c r="K41" s="1227"/>
      <c r="L41" s="1223"/>
      <c r="M41" s="1231"/>
      <c r="N41" s="1232"/>
    </row>
    <row r="42" spans="3:19" x14ac:dyDescent="0.15">
      <c r="C42" s="1214"/>
      <c r="D42" s="640"/>
      <c r="E42" s="640"/>
      <c r="F42" s="1215"/>
      <c r="G42" s="1222"/>
      <c r="H42" s="1223"/>
      <c r="I42" s="1227"/>
      <c r="J42" s="1223"/>
      <c r="K42" s="1227"/>
      <c r="L42" s="1223"/>
      <c r="M42" s="1231"/>
      <c r="N42" s="1232"/>
    </row>
    <row r="43" spans="3:19" x14ac:dyDescent="0.15">
      <c r="C43" s="1214"/>
      <c r="D43" s="640"/>
      <c r="E43" s="640"/>
      <c r="F43" s="1215"/>
      <c r="G43" s="1224"/>
      <c r="H43" s="1225"/>
      <c r="I43" s="1228"/>
      <c r="J43" s="1225"/>
      <c r="K43" s="1228"/>
      <c r="L43" s="1225"/>
      <c r="M43" s="1233"/>
      <c r="N43" s="1234"/>
    </row>
    <row r="44" spans="3:19" x14ac:dyDescent="0.15">
      <c r="C44" s="1216"/>
      <c r="D44" s="1217"/>
      <c r="E44" s="1217"/>
      <c r="F44" s="1218"/>
      <c r="G44" s="110" t="s">
        <v>151</v>
      </c>
      <c r="H44" s="110" t="s">
        <v>76</v>
      </c>
      <c r="I44" s="110" t="s">
        <v>151</v>
      </c>
      <c r="J44" s="110" t="s">
        <v>76</v>
      </c>
      <c r="K44" s="110" t="s">
        <v>151</v>
      </c>
      <c r="L44" s="110" t="s">
        <v>76</v>
      </c>
      <c r="M44" s="110" t="s">
        <v>151</v>
      </c>
      <c r="N44" s="111" t="s">
        <v>76</v>
      </c>
    </row>
    <row r="45" spans="3:19" ht="13.5" x14ac:dyDescent="0.15">
      <c r="C45" s="1208" t="s">
        <v>152</v>
      </c>
      <c r="D45" s="1209"/>
      <c r="E45" s="1209"/>
      <c r="F45" s="1210"/>
      <c r="G45" s="112" t="s">
        <v>260</v>
      </c>
      <c r="H45" s="185" t="s">
        <v>263</v>
      </c>
      <c r="I45" s="186">
        <v>18</v>
      </c>
      <c r="J45" s="185">
        <v>89</v>
      </c>
      <c r="K45" s="186">
        <v>19</v>
      </c>
      <c r="L45" s="185">
        <v>79</v>
      </c>
      <c r="M45" s="187">
        <v>19</v>
      </c>
      <c r="N45" s="113">
        <v>62</v>
      </c>
      <c r="Q45" s="122" t="str">
        <f>C45</f>
        <v>31 水力発電施設、ずい道等新設事業</v>
      </c>
    </row>
    <row r="46" spans="3:19" ht="13.5" x14ac:dyDescent="0.15">
      <c r="C46" s="1208" t="s">
        <v>153</v>
      </c>
      <c r="D46" s="1209"/>
      <c r="E46" s="1209"/>
      <c r="F46" s="1210"/>
      <c r="G46" s="114" t="s">
        <v>261</v>
      </c>
      <c r="H46" s="188" t="s">
        <v>260</v>
      </c>
      <c r="I46" s="189">
        <v>20</v>
      </c>
      <c r="J46" s="188">
        <v>16</v>
      </c>
      <c r="K46" s="189">
        <v>20</v>
      </c>
      <c r="L46" s="188">
        <v>11</v>
      </c>
      <c r="M46" s="190">
        <v>19</v>
      </c>
      <c r="N46" s="115">
        <v>11</v>
      </c>
      <c r="Q46" s="122" t="str">
        <f t="shared" ref="Q46:Q53" si="0">C46</f>
        <v>32 道路新設事業</v>
      </c>
    </row>
    <row r="47" spans="3:19" ht="13.5" x14ac:dyDescent="0.15">
      <c r="C47" s="1208" t="s">
        <v>154</v>
      </c>
      <c r="D47" s="1209"/>
      <c r="E47" s="1209"/>
      <c r="F47" s="1210"/>
      <c r="G47" s="114" t="s">
        <v>260</v>
      </c>
      <c r="H47" s="188" t="s">
        <v>263</v>
      </c>
      <c r="I47" s="189">
        <v>18</v>
      </c>
      <c r="J47" s="188">
        <v>10</v>
      </c>
      <c r="K47" s="189">
        <v>18</v>
      </c>
      <c r="L47" s="188">
        <v>9</v>
      </c>
      <c r="M47" s="190">
        <v>17</v>
      </c>
      <c r="N47" s="115">
        <v>9</v>
      </c>
      <c r="Q47" s="122" t="str">
        <f t="shared" si="0"/>
        <v>33 舗装工事業</v>
      </c>
      <c r="S47" s="122"/>
    </row>
    <row r="48" spans="3:19" ht="13.5" x14ac:dyDescent="0.15">
      <c r="C48" s="1208" t="s">
        <v>155</v>
      </c>
      <c r="D48" s="1209"/>
      <c r="E48" s="1209"/>
      <c r="F48" s="1210"/>
      <c r="G48" s="114" t="s">
        <v>262</v>
      </c>
      <c r="H48" s="188" t="s">
        <v>264</v>
      </c>
      <c r="I48" s="189">
        <v>23</v>
      </c>
      <c r="J48" s="188">
        <v>17</v>
      </c>
      <c r="K48" s="189">
        <v>25</v>
      </c>
      <c r="L48" s="188">
        <v>9.5</v>
      </c>
      <c r="M48" s="190">
        <v>24</v>
      </c>
      <c r="N48" s="115">
        <v>9</v>
      </c>
      <c r="Q48" s="122" t="str">
        <f t="shared" si="0"/>
        <v>34 鉄道又は軌道新設事業</v>
      </c>
    </row>
    <row r="49" spans="2:19" ht="13.5" x14ac:dyDescent="0.15">
      <c r="C49" s="1208" t="s">
        <v>156</v>
      </c>
      <c r="D49" s="1209"/>
      <c r="E49" s="1209"/>
      <c r="F49" s="1210"/>
      <c r="G49" s="114" t="s">
        <v>260</v>
      </c>
      <c r="H49" s="188" t="s">
        <v>261</v>
      </c>
      <c r="I49" s="189">
        <v>21</v>
      </c>
      <c r="J49" s="188">
        <v>13</v>
      </c>
      <c r="K49" s="189">
        <v>23</v>
      </c>
      <c r="L49" s="188">
        <v>11</v>
      </c>
      <c r="M49" s="190">
        <v>23</v>
      </c>
      <c r="N49" s="115">
        <v>9.5</v>
      </c>
      <c r="Q49" s="122" t="str">
        <f t="shared" si="0"/>
        <v>35 建築事業
（既設建築物設備工事業を除く）</v>
      </c>
    </row>
    <row r="50" spans="2:19" ht="13.5" x14ac:dyDescent="0.15">
      <c r="C50" s="1208" t="s">
        <v>157</v>
      </c>
      <c r="D50" s="1209"/>
      <c r="E50" s="1209"/>
      <c r="F50" s="1210"/>
      <c r="G50" s="114" t="s">
        <v>263</v>
      </c>
      <c r="H50" s="188" t="s">
        <v>263</v>
      </c>
      <c r="I50" s="189">
        <v>22</v>
      </c>
      <c r="J50" s="188">
        <v>15</v>
      </c>
      <c r="K50" s="189">
        <v>23</v>
      </c>
      <c r="L50" s="188">
        <v>15</v>
      </c>
      <c r="M50" s="190">
        <v>23</v>
      </c>
      <c r="N50" s="115">
        <v>12</v>
      </c>
      <c r="Q50" s="122" t="str">
        <f t="shared" si="0"/>
        <v>38 既設建築物設備工事業</v>
      </c>
    </row>
    <row r="51" spans="2:19" ht="13.5" x14ac:dyDescent="0.15">
      <c r="C51" s="1208" t="s">
        <v>158</v>
      </c>
      <c r="D51" s="1209"/>
      <c r="E51" s="1209"/>
      <c r="F51" s="1210"/>
      <c r="G51" s="114" t="s">
        <v>263</v>
      </c>
      <c r="H51" s="188" t="s">
        <v>265</v>
      </c>
      <c r="I51" s="189">
        <v>38</v>
      </c>
      <c r="J51" s="188">
        <v>7.5</v>
      </c>
      <c r="K51" s="189">
        <v>40</v>
      </c>
      <c r="L51" s="188">
        <v>6.5</v>
      </c>
      <c r="M51" s="190">
        <v>38</v>
      </c>
      <c r="N51" s="115">
        <v>6.5</v>
      </c>
      <c r="Q51" s="122" t="str">
        <f t="shared" si="0"/>
        <v>36 機械装置(組立て又は取付け）</v>
      </c>
      <c r="S51" s="122" t="str">
        <f>$C51</f>
        <v>36 機械装置(組立て又は取付け）</v>
      </c>
    </row>
    <row r="52" spans="2:19" ht="13.5" x14ac:dyDescent="0.15">
      <c r="C52" s="1208" t="s">
        <v>159</v>
      </c>
      <c r="D52" s="1209"/>
      <c r="E52" s="1209"/>
      <c r="F52" s="1210"/>
      <c r="G52" s="114" t="s">
        <v>260</v>
      </c>
      <c r="H52" s="188" t="s">
        <v>263</v>
      </c>
      <c r="I52" s="189">
        <v>21</v>
      </c>
      <c r="J52" s="188">
        <v>7.5</v>
      </c>
      <c r="K52" s="189">
        <v>22</v>
      </c>
      <c r="L52" s="188">
        <v>6.5</v>
      </c>
      <c r="M52" s="190">
        <v>21</v>
      </c>
      <c r="N52" s="115">
        <v>6.5</v>
      </c>
      <c r="Q52" s="122" t="str">
        <f t="shared" si="0"/>
        <v>36 機械装置(その他のもの）</v>
      </c>
      <c r="S52" s="122" t="str">
        <f>$C52</f>
        <v>36 機械装置(その他のもの）</v>
      </c>
    </row>
    <row r="53" spans="2:19" ht="14.25" thickBot="1" x14ac:dyDescent="0.2">
      <c r="C53" s="1244" t="s">
        <v>160</v>
      </c>
      <c r="D53" s="1245"/>
      <c r="E53" s="1245"/>
      <c r="F53" s="1246"/>
      <c r="G53" s="116" t="s">
        <v>261</v>
      </c>
      <c r="H53" s="191" t="s">
        <v>262</v>
      </c>
      <c r="I53" s="192">
        <v>23</v>
      </c>
      <c r="J53" s="191">
        <v>19</v>
      </c>
      <c r="K53" s="192">
        <v>24</v>
      </c>
      <c r="L53" s="191">
        <v>17</v>
      </c>
      <c r="M53" s="193">
        <v>24</v>
      </c>
      <c r="N53" s="117">
        <v>15</v>
      </c>
      <c r="Q53" s="122" t="str">
        <f t="shared" si="0"/>
        <v>37 その他の建設事業</v>
      </c>
    </row>
    <row r="55" spans="2:19" x14ac:dyDescent="0.15">
      <c r="C55" s="84" t="s">
        <v>161</v>
      </c>
    </row>
    <row r="56" spans="2:19" x14ac:dyDescent="0.15">
      <c r="C56" s="84" t="s">
        <v>162</v>
      </c>
    </row>
    <row r="59" spans="2:19" x14ac:dyDescent="0.15">
      <c r="B59" s="84" t="s">
        <v>166</v>
      </c>
    </row>
    <row r="60" spans="2:19" x14ac:dyDescent="0.15">
      <c r="C60" s="84" t="s">
        <v>167</v>
      </c>
      <c r="D60" s="2"/>
      <c r="E60" s="2"/>
      <c r="F60" s="2"/>
      <c r="G60" s="2"/>
      <c r="H60" s="2"/>
      <c r="I60" s="2"/>
    </row>
    <row r="61" spans="2:19" ht="11.25" customHeight="1" x14ac:dyDescent="0.15">
      <c r="C61" s="89"/>
      <c r="D61" s="89"/>
    </row>
    <row r="62" spans="2:19" ht="11.25" customHeight="1" x14ac:dyDescent="0.15">
      <c r="C62" s="89"/>
      <c r="D62" s="89" t="s">
        <v>168</v>
      </c>
    </row>
    <row r="65" spans="2:10" x14ac:dyDescent="0.15">
      <c r="B65" s="84" t="s">
        <v>178</v>
      </c>
    </row>
    <row r="66" spans="2:10" ht="12" thickBot="1" x14ac:dyDescent="0.2">
      <c r="C66" s="84" t="s">
        <v>179</v>
      </c>
      <c r="D66" s="2"/>
    </row>
    <row r="67" spans="2:10" ht="13.5" x14ac:dyDescent="0.15">
      <c r="C67" s="1243" t="s">
        <v>75</v>
      </c>
      <c r="D67" s="841"/>
      <c r="E67" s="841"/>
      <c r="F67" s="841"/>
      <c r="G67" s="841"/>
      <c r="H67" s="841"/>
      <c r="I67" s="841"/>
      <c r="J67" s="842"/>
    </row>
    <row r="68" spans="2:10" ht="11.25" customHeight="1" x14ac:dyDescent="0.15">
      <c r="C68" s="1191" t="str">
        <f>$C$14&amp;CHAR(10)&amp;"以前のもの"&amp;CHAR(10)&amp;"(計算に使用しない)"</f>
        <v>平成19年3月31日
以前のもの
(計算に使用しない)</v>
      </c>
      <c r="D68" s="1192"/>
      <c r="E68" s="1197" t="str">
        <f>$E$14&amp;CHAR(10)&amp;"以前のもの"</f>
        <v>平成27年3月31日
以前のもの</v>
      </c>
      <c r="F68" s="1197"/>
      <c r="G68" s="1197" t="str">
        <f>$G$14&amp;CHAR(10)&amp;"以前のもの"</f>
        <v>平成30年3月31日
以前のもの</v>
      </c>
      <c r="H68" s="1197"/>
      <c r="I68" s="1197" t="str">
        <f>$I$14&amp;CHAR(10)&amp;"以降のもの"</f>
        <v>平成30年4月1日
以降のもの</v>
      </c>
      <c r="J68" s="1200"/>
    </row>
    <row r="69" spans="2:10" x14ac:dyDescent="0.15">
      <c r="C69" s="1193"/>
      <c r="D69" s="1194"/>
      <c r="E69" s="1198"/>
      <c r="F69" s="1198"/>
      <c r="G69" s="1198"/>
      <c r="H69" s="1198"/>
      <c r="I69" s="1198"/>
      <c r="J69" s="1201"/>
    </row>
    <row r="70" spans="2:10" x14ac:dyDescent="0.15">
      <c r="C70" s="1193"/>
      <c r="D70" s="1194"/>
      <c r="E70" s="1198"/>
      <c r="F70" s="1198"/>
      <c r="G70" s="1198"/>
      <c r="H70" s="1198"/>
      <c r="I70" s="1198"/>
      <c r="J70" s="1201"/>
    </row>
    <row r="71" spans="2:10" x14ac:dyDescent="0.15">
      <c r="C71" s="1195"/>
      <c r="D71" s="1196"/>
      <c r="E71" s="1199"/>
      <c r="F71" s="1199"/>
      <c r="G71" s="1199"/>
      <c r="H71" s="1199"/>
      <c r="I71" s="1199"/>
      <c r="J71" s="1202"/>
    </row>
    <row r="72" spans="2:10" ht="12" thickBot="1" x14ac:dyDescent="0.2">
      <c r="C72" s="1203" t="s">
        <v>180</v>
      </c>
      <c r="D72" s="1204"/>
      <c r="E72" s="1205">
        <v>0.6</v>
      </c>
      <c r="F72" s="1206"/>
      <c r="G72" s="1205">
        <v>0.6</v>
      </c>
      <c r="H72" s="1206"/>
      <c r="I72" s="1205">
        <v>0.6</v>
      </c>
      <c r="J72" s="1207"/>
    </row>
    <row r="73" spans="2:10" x14ac:dyDescent="0.15">
      <c r="C73" s="84" t="s">
        <v>184</v>
      </c>
    </row>
    <row r="76" spans="2:10" x14ac:dyDescent="0.15">
      <c r="B76" s="84" t="s">
        <v>232</v>
      </c>
    </row>
    <row r="77" spans="2:10" x14ac:dyDescent="0.15">
      <c r="C77" s="84" t="s">
        <v>239</v>
      </c>
      <c r="D77" s="2"/>
      <c r="E77" s="2"/>
      <c r="F77" s="2"/>
      <c r="G77" s="2"/>
      <c r="H77" s="2"/>
      <c r="I77" s="2"/>
    </row>
    <row r="78" spans="2:10" x14ac:dyDescent="0.15">
      <c r="C78" s="1254" t="str">
        <f>"工事開始日が"&amp;CHAR(10)&amp;$C$84&amp;CHAR(10)&amp;"以前のもの"</f>
        <v>工事開始日が
平成25年9月30日
以前のもの</v>
      </c>
      <c r="D78" s="1255"/>
      <c r="E78" s="1254" t="str">
        <f>"工事開始日が"&amp;CHAR(10)&amp;$E$84&amp;"～"&amp;$G$84&amp;CHAR(10)&amp;"までのもの"</f>
        <v>工事開始日が
平成25年10月1日～平成27年3月31日
までのもの</v>
      </c>
      <c r="F78" s="1256"/>
      <c r="G78" s="1256"/>
      <c r="H78" s="1255"/>
      <c r="I78" s="1254" t="str">
        <f>"工事開始日が"&amp;CHAR(10)&amp;$I$84&amp;CHAR(10)&amp;"以降のもの"</f>
        <v>工事開始日が
平成27年4月1日
以降のもの</v>
      </c>
      <c r="J78" s="1255"/>
    </row>
    <row r="79" spans="2:10" x14ac:dyDescent="0.15">
      <c r="C79" s="1247"/>
      <c r="D79" s="1248"/>
      <c r="E79" s="1247"/>
      <c r="F79" s="1257"/>
      <c r="G79" s="1257"/>
      <c r="H79" s="1248"/>
      <c r="I79" s="1247"/>
      <c r="J79" s="1248"/>
    </row>
    <row r="80" spans="2:10" x14ac:dyDescent="0.15">
      <c r="C80" s="1249"/>
      <c r="D80" s="1250"/>
      <c r="E80" s="1249"/>
      <c r="F80" s="1258"/>
      <c r="G80" s="1258"/>
      <c r="H80" s="1250"/>
      <c r="I80" s="1249"/>
      <c r="J80" s="1250"/>
    </row>
    <row r="81" spans="3:10" x14ac:dyDescent="0.15">
      <c r="C81" s="1259" t="s">
        <v>235</v>
      </c>
      <c r="D81" s="1260"/>
      <c r="E81" s="1259" t="s">
        <v>236</v>
      </c>
      <c r="F81" s="1261"/>
      <c r="G81" s="1261"/>
      <c r="H81" s="1260"/>
      <c r="I81" s="1259" t="s">
        <v>235</v>
      </c>
      <c r="J81" s="1260"/>
    </row>
    <row r="82" spans="3:10" x14ac:dyDescent="0.15">
      <c r="C82" s="121" t="s">
        <v>0</v>
      </c>
      <c r="D82" s="123" t="s">
        <v>170</v>
      </c>
      <c r="E82" s="121" t="s">
        <v>0</v>
      </c>
      <c r="F82" s="123" t="s">
        <v>170</v>
      </c>
      <c r="G82" s="121" t="s">
        <v>0</v>
      </c>
      <c r="H82" s="123" t="s">
        <v>170</v>
      </c>
      <c r="I82" s="121" t="s">
        <v>0</v>
      </c>
      <c r="J82" s="123" t="s">
        <v>170</v>
      </c>
    </row>
    <row r="83" spans="3:10" x14ac:dyDescent="0.15">
      <c r="C83" s="124">
        <v>2013</v>
      </c>
      <c r="D83" s="194" t="s">
        <v>233</v>
      </c>
      <c r="E83" s="195">
        <v>2013</v>
      </c>
      <c r="F83" s="194" t="s">
        <v>234</v>
      </c>
      <c r="G83" s="195">
        <v>2015</v>
      </c>
      <c r="H83" s="194" t="s">
        <v>171</v>
      </c>
      <c r="I83" s="195">
        <v>2015</v>
      </c>
      <c r="J83" s="194" t="s">
        <v>172</v>
      </c>
    </row>
    <row r="84" spans="3:10" x14ac:dyDescent="0.15">
      <c r="C84" s="1190" t="str">
        <f>TEXT(DATE(LEFT(C83,4),1,1),"ggge年")&amp;D83</f>
        <v>平成25年9月30日</v>
      </c>
      <c r="D84" s="1185"/>
      <c r="E84" s="1190" t="str">
        <f>TEXT(DATE(LEFT(E83,4),1,1),"ggge年")&amp;F83</f>
        <v>平成25年10月1日</v>
      </c>
      <c r="F84" s="1185"/>
      <c r="G84" s="1190" t="str">
        <f>TEXT(DATE(LEFT(G83,4),1,1),"ggge年")&amp;H83</f>
        <v>平成27年3月31日</v>
      </c>
      <c r="H84" s="1185"/>
      <c r="I84" s="1190" t="str">
        <f>TEXT(DATE(LEFT(I83,4),1,1),"ggge年")&amp;J83</f>
        <v>平成27年4月1日</v>
      </c>
      <c r="J84" s="1185"/>
    </row>
    <row r="85" spans="3:10" x14ac:dyDescent="0.15">
      <c r="C85" s="1189">
        <f>DATEVALUE(C84)</f>
        <v>41547</v>
      </c>
      <c r="D85" s="1188"/>
      <c r="E85" s="1189">
        <f>DATEVALUE(E84)</f>
        <v>41548</v>
      </c>
      <c r="F85" s="1188"/>
      <c r="G85" s="1189">
        <f>DATEVALUE(G84)</f>
        <v>42094</v>
      </c>
      <c r="H85" s="1188"/>
      <c r="I85" s="1189">
        <f>DATEVALUE(I84)</f>
        <v>42095</v>
      </c>
      <c r="J85" s="1188"/>
    </row>
  </sheetData>
  <mergeCells count="71">
    <mergeCell ref="C84:D84"/>
    <mergeCell ref="E84:F84"/>
    <mergeCell ref="I84:J84"/>
    <mergeCell ref="C85:D85"/>
    <mergeCell ref="E85:F85"/>
    <mergeCell ref="I85:J85"/>
    <mergeCell ref="G84:H84"/>
    <mergeCell ref="G85:H85"/>
    <mergeCell ref="C78:D80"/>
    <mergeCell ref="I78:J80"/>
    <mergeCell ref="E78:H80"/>
    <mergeCell ref="C81:D81"/>
    <mergeCell ref="E81:H81"/>
    <mergeCell ref="I81:J81"/>
    <mergeCell ref="C6:J7"/>
    <mergeCell ref="E8:J9"/>
    <mergeCell ref="E10:F11"/>
    <mergeCell ref="C14:D14"/>
    <mergeCell ref="E14:F14"/>
    <mergeCell ref="C8:D11"/>
    <mergeCell ref="I10:J11"/>
    <mergeCell ref="G10:H11"/>
    <mergeCell ref="I14:J14"/>
    <mergeCell ref="G14:H14"/>
    <mergeCell ref="C67:J67"/>
    <mergeCell ref="C52:F52"/>
    <mergeCell ref="C53:F53"/>
    <mergeCell ref="C46:F46"/>
    <mergeCell ref="C47:F47"/>
    <mergeCell ref="C48:F48"/>
    <mergeCell ref="C49:F49"/>
    <mergeCell ref="C51:F51"/>
    <mergeCell ref="C50:F50"/>
    <mergeCell ref="C15:D15"/>
    <mergeCell ref="E15:F15"/>
    <mergeCell ref="C45:F45"/>
    <mergeCell ref="I15:J15"/>
    <mergeCell ref="C38:F44"/>
    <mergeCell ref="G38:N38"/>
    <mergeCell ref="G39:H43"/>
    <mergeCell ref="I39:J43"/>
    <mergeCell ref="K39:L43"/>
    <mergeCell ref="M39:N43"/>
    <mergeCell ref="G15:H15"/>
    <mergeCell ref="C31:P32"/>
    <mergeCell ref="C33:F33"/>
    <mergeCell ref="G33:J33"/>
    <mergeCell ref="K33:N33"/>
    <mergeCell ref="O33:P33"/>
    <mergeCell ref="C68:D71"/>
    <mergeCell ref="E68:F71"/>
    <mergeCell ref="G68:H71"/>
    <mergeCell ref="I68:J71"/>
    <mergeCell ref="C72:D72"/>
    <mergeCell ref="E72:F72"/>
    <mergeCell ref="G72:H72"/>
    <mergeCell ref="I72:J72"/>
    <mergeCell ref="M35:N35"/>
    <mergeCell ref="O35:P35"/>
    <mergeCell ref="M36:N36"/>
    <mergeCell ref="O36:P36"/>
    <mergeCell ref="C36:D36"/>
    <mergeCell ref="E36:F36"/>
    <mergeCell ref="G36:H36"/>
    <mergeCell ref="I36:J36"/>
    <mergeCell ref="K36:L36"/>
    <mergeCell ref="C35:D35"/>
    <mergeCell ref="E35:F35"/>
    <mergeCell ref="G35:H35"/>
    <mergeCell ref="I35:J35"/>
    <mergeCell ref="K35:L35"/>
  </mergeCells>
  <phoneticPr fontId="2"/>
  <pageMargins left="0.59055118110236227" right="0.15748031496062992" top="0.74803149606299213" bottom="0.74803149606299213" header="0.31496062992125984" footer="0.31496062992125984"/>
  <pageSetup paperSize="9" scale="85"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12</vt:i4>
      </vt:variant>
    </vt:vector>
  </HeadingPairs>
  <TitlesOfParts>
    <vt:vector size="17" baseType="lpstr">
      <vt:lpstr>入力例</vt:lpstr>
      <vt:lpstr>事業主控（こちらにご入力下さい）</vt:lpstr>
      <vt:lpstr>提出用</vt:lpstr>
      <vt:lpstr>保険料計算シート</vt:lpstr>
      <vt:lpstr>設定シート</vt:lpstr>
      <vt:lpstr>'事業主控（こちらにご入力下さい）'!Print_Area</vt:lpstr>
      <vt:lpstr>提出用!Print_Area</vt:lpstr>
      <vt:lpstr>入力例!Print_Area</vt:lpstr>
      <vt:lpstr>保険料計算シート!Print_Area</vt:lpstr>
      <vt:lpstr>概算年度</vt:lpstr>
      <vt:lpstr>事業の期間・最小値</vt:lpstr>
      <vt:lpstr>事業の期間・最大値</vt:lpstr>
      <vt:lpstr>事業の種類</vt:lpstr>
      <vt:lpstr>事業の種類空</vt:lpstr>
      <vt:lpstr>事業の種類控除</vt:lpstr>
      <vt:lpstr>賃金算定基準</vt:lpstr>
      <vt:lpstr>労務比率</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木村 希望子</cp:lastModifiedBy>
  <cp:lastPrinted>2025-03-18T07:22:07Z</cp:lastPrinted>
  <dcterms:created xsi:type="dcterms:W3CDTF">2007-02-15T04:02:24Z</dcterms:created>
  <dcterms:modified xsi:type="dcterms:W3CDTF">2025-03-27T02:04:30Z</dcterms:modified>
</cp:coreProperties>
</file>